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s\LGA\Budget\"/>
    </mc:Choice>
  </mc:AlternateContent>
  <xr:revisionPtr revIDLastSave="0" documentId="8_{B28D59D3-3A96-4367-9F83-41F52E339801}" xr6:coauthVersionLast="47" xr6:coauthVersionMax="47" xr10:uidLastSave="{00000000-0000-0000-0000-000000000000}"/>
  <bookViews>
    <workbookView xWindow="-110" yWindow="-110" windowWidth="19420" windowHeight="10300" xr2:uid="{E105BC25-15CB-4266-961B-8DEB629537DC}"/>
  </bookViews>
  <sheets>
    <sheet name="Summary" sheetId="27" r:id="rId1"/>
    <sheet name="Revenue" sheetId="32" r:id="rId2"/>
    <sheet name="Capital" sheetId="31" r:id="rId3"/>
    <sheet name="Recurrent" sheetId="30" r:id="rId4"/>
    <sheet name="SCALE" sheetId="55" r:id="rId5"/>
    <sheet name="NROLL" sheetId="62" r:id="rId6"/>
    <sheet name="geo" sheetId="60" r:id="rId7"/>
    <sheet name="COVER" sheetId="49" r:id="rId8"/>
    <sheet name="WESH" sheetId="54" r:id="rId9"/>
    <sheet name="AGRIC" sheetId="53" r:id="rId10"/>
    <sheet name="PHC" sheetId="50" r:id="rId11"/>
    <sheet name="PERSONNEL MNGT" sheetId="51" r:id="rId12"/>
    <sheet name="CM,COUN,SECT" sheetId="52" r:id="rId13"/>
  </sheets>
  <externalReferences>
    <externalReference r:id="rId14"/>
  </externalReferences>
  <definedNames>
    <definedName name="_xlnm.Print_Area" localSheetId="0">Summary!$A$1:$H$53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79" i="30" l="1"/>
  <c r="N993" i="62"/>
  <c r="I2145" i="30"/>
  <c r="O993" i="62"/>
  <c r="I2144" i="30" s="1"/>
  <c r="N998" i="62"/>
  <c r="I2141" i="30"/>
  <c r="O998" i="62"/>
  <c r="I2140" i="30" s="1"/>
  <c r="O1000" i="62"/>
  <c r="I2136" i="30"/>
  <c r="N1000" i="62"/>
  <c r="I2137" i="30" s="1"/>
  <c r="T993" i="62"/>
  <c r="T998" i="62"/>
  <c r="I2132" i="30" s="1"/>
  <c r="T1000" i="62"/>
  <c r="E993" i="62"/>
  <c r="I2130" i="30"/>
  <c r="E998" i="62"/>
  <c r="I2129" i="30" s="1"/>
  <c r="E1000" i="62"/>
  <c r="I2128" i="30"/>
  <c r="O970" i="62"/>
  <c r="I2091" i="30" s="1"/>
  <c r="N970" i="62"/>
  <c r="I2090" i="30"/>
  <c r="P970" i="62"/>
  <c r="I2089" i="30" s="1"/>
  <c r="N980" i="62"/>
  <c r="I2085" i="30"/>
  <c r="O980" i="62"/>
  <c r="I2086" i="30" s="1"/>
  <c r="Q970" i="62"/>
  <c r="Q980" i="62"/>
  <c r="Q986" i="62"/>
  <c r="I2078" i="30" s="1"/>
  <c r="P980" i="62"/>
  <c r="I2080" i="30"/>
  <c r="E970" i="62"/>
  <c r="E980" i="62" s="1"/>
  <c r="I2074" i="30"/>
  <c r="I952" i="62"/>
  <c r="I955" i="62" s="1"/>
  <c r="I2024" i="30" s="1"/>
  <c r="I953" i="62"/>
  <c r="I954" i="62"/>
  <c r="E952" i="62"/>
  <c r="E953" i="62"/>
  <c r="J953" i="62" s="1"/>
  <c r="E954" i="62"/>
  <c r="G953" i="62"/>
  <c r="F954" i="62"/>
  <c r="K956" i="62"/>
  <c r="K957" i="62"/>
  <c r="K958" i="62"/>
  <c r="K959" i="62"/>
  <c r="K960" i="62"/>
  <c r="K961" i="62"/>
  <c r="I2019" i="30" s="1"/>
  <c r="M956" i="62"/>
  <c r="M957" i="62"/>
  <c r="M958" i="62"/>
  <c r="M959" i="62"/>
  <c r="M960" i="62"/>
  <c r="J956" i="62"/>
  <c r="J957" i="62"/>
  <c r="J958" i="62"/>
  <c r="J959" i="62"/>
  <c r="J960" i="62"/>
  <c r="J961" i="62"/>
  <c r="I2016" i="30" s="1"/>
  <c r="I956" i="62"/>
  <c r="I957" i="62"/>
  <c r="I958" i="62"/>
  <c r="I959" i="62"/>
  <c r="I960" i="62"/>
  <c r="H956" i="62"/>
  <c r="H957" i="62"/>
  <c r="H958" i="62"/>
  <c r="H959" i="62"/>
  <c r="H960" i="62"/>
  <c r="H961" i="62"/>
  <c r="I2013" i="30" s="1"/>
  <c r="G956" i="62"/>
  <c r="G957" i="62"/>
  <c r="G958" i="62"/>
  <c r="G959" i="62"/>
  <c r="G960" i="62"/>
  <c r="F956" i="62"/>
  <c r="F957" i="62"/>
  <c r="F958" i="62"/>
  <c r="F959" i="62"/>
  <c r="F960" i="62"/>
  <c r="F961" i="62"/>
  <c r="I2011" i="30" s="1"/>
  <c r="E961" i="62"/>
  <c r="I2005" i="30" s="1"/>
  <c r="E935" i="62"/>
  <c r="E936" i="62"/>
  <c r="E937" i="62"/>
  <c r="E938" i="62"/>
  <c r="E939" i="62"/>
  <c r="I935" i="62"/>
  <c r="I936" i="62"/>
  <c r="I937" i="62"/>
  <c r="I938" i="62"/>
  <c r="I939" i="62"/>
  <c r="H936" i="62"/>
  <c r="G937" i="62"/>
  <c r="F936" i="62"/>
  <c r="F938" i="62"/>
  <c r="E941" i="62"/>
  <c r="J941" i="62" s="1"/>
  <c r="E942" i="62"/>
  <c r="I941" i="62"/>
  <c r="I943" i="62" s="1"/>
  <c r="I1901" i="30" s="1"/>
  <c r="I942" i="62"/>
  <c r="G941" i="62"/>
  <c r="F941" i="62"/>
  <c r="K944" i="62"/>
  <c r="K945" i="62"/>
  <c r="K946" i="62"/>
  <c r="I1897" i="30" s="1"/>
  <c r="M944" i="62"/>
  <c r="M945" i="62"/>
  <c r="M946" i="62"/>
  <c r="I1895" i="30" s="1"/>
  <c r="J944" i="62"/>
  <c r="J946" i="62" s="1"/>
  <c r="I1894" i="30" s="1"/>
  <c r="J945" i="62"/>
  <c r="H944" i="62"/>
  <c r="H946" i="62" s="1"/>
  <c r="I1892" i="30" s="1"/>
  <c r="H945" i="62"/>
  <c r="I944" i="62"/>
  <c r="I945" i="62"/>
  <c r="I946" i="62"/>
  <c r="I1891" i="30" s="1"/>
  <c r="G944" i="62"/>
  <c r="G945" i="62"/>
  <c r="G946" i="62"/>
  <c r="I1890" i="30" s="1"/>
  <c r="F944" i="62"/>
  <c r="F946" i="62" s="1"/>
  <c r="I1889" i="30" s="1"/>
  <c r="F945" i="62"/>
  <c r="K941" i="62"/>
  <c r="K943" i="62" s="1"/>
  <c r="K942" i="62"/>
  <c r="L941" i="62"/>
  <c r="L942" i="62"/>
  <c r="L943" i="62" s="1"/>
  <c r="M941" i="62"/>
  <c r="M943" i="62" s="1"/>
  <c r="M942" i="62"/>
  <c r="N943" i="62"/>
  <c r="O943" i="62"/>
  <c r="P943" i="62"/>
  <c r="Q943" i="62"/>
  <c r="R943" i="62"/>
  <c r="S941" i="62"/>
  <c r="T943" i="62"/>
  <c r="E943" i="62"/>
  <c r="I1884" i="30" s="1"/>
  <c r="L944" i="62"/>
  <c r="L946" i="62" s="1"/>
  <c r="L945" i="62"/>
  <c r="N946" i="62"/>
  <c r="O946" i="62"/>
  <c r="P946" i="62"/>
  <c r="Q946" i="62"/>
  <c r="R946" i="62"/>
  <c r="S944" i="62"/>
  <c r="S946" i="62" s="1"/>
  <c r="S945" i="62"/>
  <c r="T946" i="62"/>
  <c r="E946" i="62"/>
  <c r="I1883" i="30" s="1"/>
  <c r="E921" i="62"/>
  <c r="J921" i="62" s="1"/>
  <c r="E922" i="62"/>
  <c r="E923" i="62"/>
  <c r="E924" i="62"/>
  <c r="H921" i="62"/>
  <c r="H923" i="62"/>
  <c r="I921" i="62"/>
  <c r="I922" i="62"/>
  <c r="I923" i="62"/>
  <c r="I925" i="62" s="1"/>
  <c r="I1850" i="30" s="1"/>
  <c r="I924" i="62"/>
  <c r="G921" i="62"/>
  <c r="G923" i="62"/>
  <c r="F921" i="62"/>
  <c r="E928" i="62"/>
  <c r="H928" i="62"/>
  <c r="H929" i="62" s="1"/>
  <c r="I1844" i="30"/>
  <c r="I928" i="62"/>
  <c r="I929" i="62"/>
  <c r="I1843" i="30" s="1"/>
  <c r="G928" i="62"/>
  <c r="G929" i="62" s="1"/>
  <c r="I1842" i="30"/>
  <c r="K930" i="62"/>
  <c r="K931" i="62"/>
  <c r="K932" i="62"/>
  <c r="I1836" i="30" s="1"/>
  <c r="M930" i="62"/>
  <c r="M931" i="62"/>
  <c r="M932" i="62"/>
  <c r="I1838" i="30" s="1"/>
  <c r="J930" i="62"/>
  <c r="J932" i="62" s="1"/>
  <c r="I1839" i="30" s="1"/>
  <c r="J931" i="62"/>
  <c r="H930" i="62"/>
  <c r="H932" i="62" s="1"/>
  <c r="I1834" i="30" s="1"/>
  <c r="H931" i="62"/>
  <c r="I930" i="62"/>
  <c r="I931" i="62"/>
  <c r="I932" i="62"/>
  <c r="I1833" i="30" s="1"/>
  <c r="G930" i="62"/>
  <c r="G931" i="62"/>
  <c r="G932" i="62"/>
  <c r="I1832" i="30" s="1"/>
  <c r="F930" i="62"/>
  <c r="F932" i="62" s="1"/>
  <c r="I1831" i="30" s="1"/>
  <c r="F931" i="62"/>
  <c r="E929" i="62"/>
  <c r="I1825" i="30" s="1"/>
  <c r="E932" i="62"/>
  <c r="I1824" i="30" s="1"/>
  <c r="K921" i="62"/>
  <c r="K922" i="62"/>
  <c r="K923" i="62"/>
  <c r="K925" i="62" s="1"/>
  <c r="K924" i="62"/>
  <c r="L921" i="62"/>
  <c r="L922" i="62"/>
  <c r="L925" i="62" s="1"/>
  <c r="L923" i="62"/>
  <c r="L924" i="62"/>
  <c r="M921" i="62"/>
  <c r="M922" i="62"/>
  <c r="M923" i="62"/>
  <c r="M924" i="62"/>
  <c r="M925" i="62"/>
  <c r="N925" i="62"/>
  <c r="O925" i="62"/>
  <c r="P925" i="62"/>
  <c r="Q925" i="62"/>
  <c r="R925" i="62"/>
  <c r="T925" i="62"/>
  <c r="E716" i="62"/>
  <c r="J716" i="62" s="1"/>
  <c r="E717" i="62"/>
  <c r="J717" i="62" s="1"/>
  <c r="E718" i="62"/>
  <c r="J718" i="62" s="1"/>
  <c r="E719" i="62"/>
  <c r="E720" i="62"/>
  <c r="J720" i="62" s="1"/>
  <c r="E721" i="62"/>
  <c r="J721" i="62" s="1"/>
  <c r="E722" i="62"/>
  <c r="J722" i="62" s="1"/>
  <c r="E723" i="62"/>
  <c r="E724" i="62"/>
  <c r="J724" i="62" s="1"/>
  <c r="E725" i="62"/>
  <c r="J725" i="62" s="1"/>
  <c r="E726" i="62"/>
  <c r="J726" i="62" s="1"/>
  <c r="E727" i="62"/>
  <c r="E728" i="62"/>
  <c r="J728" i="62" s="1"/>
  <c r="E729" i="62"/>
  <c r="J729" i="62" s="1"/>
  <c r="E730" i="62"/>
  <c r="J730" i="62" s="1"/>
  <c r="E731" i="62"/>
  <c r="E732" i="62"/>
  <c r="J732" i="62" s="1"/>
  <c r="E733" i="62"/>
  <c r="J733" i="62" s="1"/>
  <c r="E734" i="62"/>
  <c r="J734" i="62" s="1"/>
  <c r="E735" i="62"/>
  <c r="J735" i="62" s="1"/>
  <c r="E736" i="62"/>
  <c r="J736" i="62" s="1"/>
  <c r="E737" i="62"/>
  <c r="J737" i="62" s="1"/>
  <c r="E738" i="62"/>
  <c r="J738" i="62" s="1"/>
  <c r="E739" i="62"/>
  <c r="J739" i="62" s="1"/>
  <c r="E740" i="62"/>
  <c r="J740" i="62" s="1"/>
  <c r="E741" i="62"/>
  <c r="J741" i="62" s="1"/>
  <c r="E742" i="62"/>
  <c r="J742" i="62" s="1"/>
  <c r="E743" i="62"/>
  <c r="J743" i="62" s="1"/>
  <c r="E744" i="62"/>
  <c r="J744" i="62" s="1"/>
  <c r="E745" i="62"/>
  <c r="J745" i="62" s="1"/>
  <c r="E746" i="62"/>
  <c r="J746" i="62" s="1"/>
  <c r="E747" i="62"/>
  <c r="J747" i="62" s="1"/>
  <c r="E748" i="62"/>
  <c r="J748" i="62" s="1"/>
  <c r="E749" i="62"/>
  <c r="J749" i="62" s="1"/>
  <c r="E750" i="62"/>
  <c r="J750" i="62" s="1"/>
  <c r="E751" i="62"/>
  <c r="J751" i="62" s="1"/>
  <c r="E752" i="62"/>
  <c r="J752" i="62" s="1"/>
  <c r="E753" i="62"/>
  <c r="J753" i="62" s="1"/>
  <c r="E754" i="62"/>
  <c r="J754" i="62" s="1"/>
  <c r="E755" i="62"/>
  <c r="J755" i="62" s="1"/>
  <c r="E756" i="62"/>
  <c r="J756" i="62" s="1"/>
  <c r="E757" i="62"/>
  <c r="J757" i="62" s="1"/>
  <c r="E758" i="62"/>
  <c r="J758" i="62" s="1"/>
  <c r="E759" i="62"/>
  <c r="J759" i="62" s="1"/>
  <c r="E760" i="62"/>
  <c r="J760" i="62" s="1"/>
  <c r="E761" i="62"/>
  <c r="J761" i="62" s="1"/>
  <c r="E762" i="62"/>
  <c r="J762" i="62" s="1"/>
  <c r="E763" i="62"/>
  <c r="J763" i="62" s="1"/>
  <c r="E764" i="62"/>
  <c r="J764" i="62" s="1"/>
  <c r="E765" i="62"/>
  <c r="J765" i="62" s="1"/>
  <c r="E766" i="62"/>
  <c r="J766" i="62" s="1"/>
  <c r="E767" i="62"/>
  <c r="J767" i="62" s="1"/>
  <c r="E768" i="62"/>
  <c r="J768" i="62" s="1"/>
  <c r="E769" i="62"/>
  <c r="J769" i="62" s="1"/>
  <c r="E770" i="62"/>
  <c r="J770" i="62" s="1"/>
  <c r="E771" i="62"/>
  <c r="J771" i="62" s="1"/>
  <c r="E772" i="62"/>
  <c r="J772" i="62" s="1"/>
  <c r="E773" i="62"/>
  <c r="J773" i="62"/>
  <c r="E774" i="62"/>
  <c r="J774" i="62" s="1"/>
  <c r="E775" i="62"/>
  <c r="J775" i="62"/>
  <c r="E776" i="62"/>
  <c r="J776" i="62" s="1"/>
  <c r="E777" i="62"/>
  <c r="J777" i="62"/>
  <c r="E778" i="62"/>
  <c r="J778" i="62" s="1"/>
  <c r="E779" i="62"/>
  <c r="J779" i="62" s="1"/>
  <c r="E780" i="62"/>
  <c r="J780" i="62" s="1"/>
  <c r="E781" i="62"/>
  <c r="J781" i="62"/>
  <c r="E782" i="62"/>
  <c r="J782" i="62"/>
  <c r="E783" i="62"/>
  <c r="J783" i="62"/>
  <c r="E784" i="62"/>
  <c r="J784" i="62"/>
  <c r="E785" i="62"/>
  <c r="J785" i="62"/>
  <c r="E786" i="62"/>
  <c r="J786" i="62"/>
  <c r="E787" i="62"/>
  <c r="J787" i="62"/>
  <c r="E788" i="62"/>
  <c r="J788" i="62"/>
  <c r="E789" i="62"/>
  <c r="J789" i="62"/>
  <c r="E790" i="62"/>
  <c r="J790" i="62"/>
  <c r="E791" i="62"/>
  <c r="J791" i="62"/>
  <c r="E792" i="62"/>
  <c r="J792" i="62"/>
  <c r="E793" i="62"/>
  <c r="J793" i="62"/>
  <c r="E794" i="62"/>
  <c r="J794" i="62"/>
  <c r="E795" i="62"/>
  <c r="J795" i="62"/>
  <c r="E796" i="62"/>
  <c r="J796" i="62" s="1"/>
  <c r="E797" i="62"/>
  <c r="J797" i="62"/>
  <c r="E798" i="62"/>
  <c r="J798" i="62" s="1"/>
  <c r="E799" i="62"/>
  <c r="J799" i="62"/>
  <c r="E800" i="62"/>
  <c r="J800" i="62" s="1"/>
  <c r="E801" i="62"/>
  <c r="J801" i="62"/>
  <c r="E802" i="62"/>
  <c r="J802" i="62" s="1"/>
  <c r="E803" i="62"/>
  <c r="J803" i="62"/>
  <c r="E804" i="62"/>
  <c r="J804" i="62" s="1"/>
  <c r="E805" i="62"/>
  <c r="J805" i="62"/>
  <c r="E806" i="62"/>
  <c r="J806" i="62" s="1"/>
  <c r="E807" i="62"/>
  <c r="J807" i="62"/>
  <c r="E808" i="62"/>
  <c r="J808" i="62" s="1"/>
  <c r="E809" i="62"/>
  <c r="J809" i="62"/>
  <c r="E810" i="62"/>
  <c r="J810" i="62" s="1"/>
  <c r="E811" i="62"/>
  <c r="J811" i="62"/>
  <c r="E812" i="62"/>
  <c r="J812" i="62" s="1"/>
  <c r="E813" i="62"/>
  <c r="J813" i="62"/>
  <c r="E814" i="62"/>
  <c r="J814" i="62" s="1"/>
  <c r="E815" i="62"/>
  <c r="J815" i="62"/>
  <c r="E816" i="62"/>
  <c r="J816" i="62" s="1"/>
  <c r="E817" i="62"/>
  <c r="J817" i="62"/>
  <c r="E818" i="62"/>
  <c r="J818" i="62" s="1"/>
  <c r="E819" i="62"/>
  <c r="J819" i="62"/>
  <c r="E820" i="62"/>
  <c r="J820" i="62" s="1"/>
  <c r="E821" i="62"/>
  <c r="J821" i="62"/>
  <c r="E822" i="62"/>
  <c r="J822" i="62" s="1"/>
  <c r="E823" i="62"/>
  <c r="J823" i="62"/>
  <c r="E824" i="62"/>
  <c r="J824" i="62" s="1"/>
  <c r="E825" i="62"/>
  <c r="J825" i="62"/>
  <c r="E826" i="62"/>
  <c r="J826" i="62" s="1"/>
  <c r="E827" i="62"/>
  <c r="J827" i="62"/>
  <c r="E828" i="62"/>
  <c r="J828" i="62" s="1"/>
  <c r="E829" i="62"/>
  <c r="J829" i="62"/>
  <c r="E830" i="62"/>
  <c r="J830" i="62" s="1"/>
  <c r="E831" i="62"/>
  <c r="J831" i="62"/>
  <c r="E832" i="62"/>
  <c r="J832" i="62" s="1"/>
  <c r="E833" i="62"/>
  <c r="J833" i="62"/>
  <c r="E834" i="62"/>
  <c r="J834" i="62" s="1"/>
  <c r="E835" i="62"/>
  <c r="J835" i="62"/>
  <c r="E836" i="62"/>
  <c r="J836" i="62" s="1"/>
  <c r="E837" i="62"/>
  <c r="J837" i="62"/>
  <c r="E838" i="62"/>
  <c r="J838" i="62" s="1"/>
  <c r="E839" i="62"/>
  <c r="J839" i="62"/>
  <c r="E840" i="62"/>
  <c r="J840" i="62" s="1"/>
  <c r="E841" i="62"/>
  <c r="J841" i="62"/>
  <c r="E842" i="62"/>
  <c r="J842" i="62" s="1"/>
  <c r="E843" i="62"/>
  <c r="J843" i="62"/>
  <c r="E844" i="62"/>
  <c r="J844" i="62" s="1"/>
  <c r="E845" i="62"/>
  <c r="J845" i="62" s="1"/>
  <c r="E846" i="62"/>
  <c r="J846" i="62" s="1"/>
  <c r="E847" i="62"/>
  <c r="J847" i="62"/>
  <c r="E848" i="62"/>
  <c r="J848" i="62" s="1"/>
  <c r="E849" i="62"/>
  <c r="J849" i="62" s="1"/>
  <c r="E850" i="62"/>
  <c r="J850" i="62" s="1"/>
  <c r="E851" i="62"/>
  <c r="J851" i="62"/>
  <c r="E852" i="62"/>
  <c r="J852" i="62" s="1"/>
  <c r="E853" i="62"/>
  <c r="J853" i="62" s="1"/>
  <c r="E854" i="62"/>
  <c r="J854" i="62" s="1"/>
  <c r="E855" i="62"/>
  <c r="J855" i="62"/>
  <c r="E856" i="62"/>
  <c r="J856" i="62" s="1"/>
  <c r="E857" i="62"/>
  <c r="J857" i="62" s="1"/>
  <c r="E858" i="62"/>
  <c r="J858" i="62" s="1"/>
  <c r="E859" i="62"/>
  <c r="J859" i="62"/>
  <c r="E860" i="62"/>
  <c r="J860" i="62" s="1"/>
  <c r="E861" i="62"/>
  <c r="J861" i="62" s="1"/>
  <c r="E862" i="62"/>
  <c r="J862" i="62" s="1"/>
  <c r="E863" i="62"/>
  <c r="J863" i="62"/>
  <c r="E864" i="62"/>
  <c r="J864" i="62" s="1"/>
  <c r="E865" i="62"/>
  <c r="J865" i="62" s="1"/>
  <c r="E866" i="62"/>
  <c r="J866" i="62" s="1"/>
  <c r="E867" i="62"/>
  <c r="J867" i="62"/>
  <c r="E868" i="62"/>
  <c r="J868" i="62" s="1"/>
  <c r="E869" i="62"/>
  <c r="J869" i="62" s="1"/>
  <c r="E870" i="62"/>
  <c r="J870" i="62" s="1"/>
  <c r="E871" i="62"/>
  <c r="J871" i="62"/>
  <c r="E872" i="62"/>
  <c r="J872" i="62" s="1"/>
  <c r="E873" i="62"/>
  <c r="J873" i="62" s="1"/>
  <c r="E874" i="62"/>
  <c r="J874" i="62" s="1"/>
  <c r="E875" i="62"/>
  <c r="J875" i="62"/>
  <c r="E876" i="62"/>
  <c r="J876" i="62" s="1"/>
  <c r="E877" i="62"/>
  <c r="J877" i="62" s="1"/>
  <c r="E878" i="62"/>
  <c r="J878" i="62" s="1"/>
  <c r="E879" i="62"/>
  <c r="J879" i="62"/>
  <c r="E880" i="62"/>
  <c r="J880" i="62" s="1"/>
  <c r="E881" i="62"/>
  <c r="J881" i="62" s="1"/>
  <c r="E882" i="62"/>
  <c r="J882" i="62" s="1"/>
  <c r="E883" i="62"/>
  <c r="J883" i="62"/>
  <c r="E884" i="62"/>
  <c r="J884" i="62" s="1"/>
  <c r="E885" i="62"/>
  <c r="J885" i="62"/>
  <c r="E886" i="62"/>
  <c r="J886" i="62" s="1"/>
  <c r="E887" i="62"/>
  <c r="J887" i="62"/>
  <c r="E888" i="62"/>
  <c r="J888" i="62" s="1"/>
  <c r="E889" i="62"/>
  <c r="J889" i="62" s="1"/>
  <c r="E890" i="62"/>
  <c r="J890" i="62" s="1"/>
  <c r="E891" i="62"/>
  <c r="J891" i="62"/>
  <c r="E892" i="62"/>
  <c r="J892" i="62" s="1"/>
  <c r="E893" i="62"/>
  <c r="J893" i="62"/>
  <c r="E894" i="62"/>
  <c r="J894" i="62" s="1"/>
  <c r="E895" i="62"/>
  <c r="J895" i="62"/>
  <c r="E896" i="62"/>
  <c r="J896" i="62" s="1"/>
  <c r="E897" i="62"/>
  <c r="J897" i="62" s="1"/>
  <c r="E898" i="62"/>
  <c r="J898" i="62" s="1"/>
  <c r="E899" i="62"/>
  <c r="J899" i="62"/>
  <c r="E900" i="62"/>
  <c r="J900" i="62" s="1"/>
  <c r="E901" i="62"/>
  <c r="J901" i="62"/>
  <c r="E902" i="62"/>
  <c r="J902" i="62" s="1"/>
  <c r="E903" i="62"/>
  <c r="J903" i="62"/>
  <c r="E904" i="62"/>
  <c r="J904" i="62" s="1"/>
  <c r="E905" i="62"/>
  <c r="J905" i="62" s="1"/>
  <c r="E906" i="62"/>
  <c r="J906" i="62" s="1"/>
  <c r="E907" i="62"/>
  <c r="J907" i="62"/>
  <c r="E908" i="62"/>
  <c r="J908" i="62" s="1"/>
  <c r="E909" i="62"/>
  <c r="J909" i="62"/>
  <c r="I716" i="62"/>
  <c r="I910" i="62" s="1"/>
  <c r="I1779" i="30" s="1"/>
  <c r="I717" i="62"/>
  <c r="I718" i="62"/>
  <c r="I719" i="62"/>
  <c r="I720" i="62"/>
  <c r="I721" i="62"/>
  <c r="I722" i="62"/>
  <c r="I723" i="62"/>
  <c r="I724" i="62"/>
  <c r="I725" i="62"/>
  <c r="I726" i="62"/>
  <c r="I727" i="62"/>
  <c r="I728" i="62"/>
  <c r="I729" i="62"/>
  <c r="I730" i="62"/>
  <c r="I731" i="62"/>
  <c r="I732" i="62"/>
  <c r="I733" i="62"/>
  <c r="I734" i="62"/>
  <c r="I735" i="62"/>
  <c r="I736" i="62"/>
  <c r="I737" i="62"/>
  <c r="I738" i="62"/>
  <c r="I739" i="62"/>
  <c r="I740" i="62"/>
  <c r="I741" i="62"/>
  <c r="I742" i="62"/>
  <c r="I743" i="62"/>
  <c r="I744" i="62"/>
  <c r="I745" i="62"/>
  <c r="I746" i="62"/>
  <c r="I747" i="62"/>
  <c r="I748" i="62"/>
  <c r="I749" i="62"/>
  <c r="I750" i="62"/>
  <c r="I751" i="62"/>
  <c r="I752" i="62"/>
  <c r="I753" i="62"/>
  <c r="I754" i="62"/>
  <c r="I755" i="62"/>
  <c r="I756" i="62"/>
  <c r="I757" i="62"/>
  <c r="I758" i="62"/>
  <c r="I759" i="62"/>
  <c r="I760" i="62"/>
  <c r="I761" i="62"/>
  <c r="I762" i="62"/>
  <c r="I763" i="62"/>
  <c r="I764" i="62"/>
  <c r="I765" i="62"/>
  <c r="I766" i="62"/>
  <c r="I767" i="62"/>
  <c r="I768" i="62"/>
  <c r="I769" i="62"/>
  <c r="I770" i="62"/>
  <c r="I771" i="62"/>
  <c r="I772" i="62"/>
  <c r="I773" i="62"/>
  <c r="I774" i="62"/>
  <c r="I775" i="62"/>
  <c r="I776" i="62"/>
  <c r="I777" i="62"/>
  <c r="I778" i="62"/>
  <c r="I779" i="62"/>
  <c r="I780" i="62"/>
  <c r="I781" i="62"/>
  <c r="I782" i="62"/>
  <c r="I783" i="62"/>
  <c r="I784" i="62"/>
  <c r="I785" i="62"/>
  <c r="I786" i="62"/>
  <c r="I787" i="62"/>
  <c r="I788" i="62"/>
  <c r="I789" i="62"/>
  <c r="I790" i="62"/>
  <c r="I791" i="62"/>
  <c r="I792" i="62"/>
  <c r="I793" i="62"/>
  <c r="I794" i="62"/>
  <c r="I795" i="62"/>
  <c r="I796" i="62"/>
  <c r="I797" i="62"/>
  <c r="I798" i="62"/>
  <c r="I799" i="62"/>
  <c r="I800" i="62"/>
  <c r="I801" i="62"/>
  <c r="I802" i="62"/>
  <c r="I803" i="62"/>
  <c r="I804" i="62"/>
  <c r="I805" i="62"/>
  <c r="I806" i="62"/>
  <c r="I807" i="62"/>
  <c r="I808" i="62"/>
  <c r="I809" i="62"/>
  <c r="I810" i="62"/>
  <c r="I811" i="62"/>
  <c r="I812" i="62"/>
  <c r="I813" i="62"/>
  <c r="I814" i="62"/>
  <c r="I815" i="62"/>
  <c r="I816" i="62"/>
  <c r="I817" i="62"/>
  <c r="I818" i="62"/>
  <c r="I819" i="62"/>
  <c r="I820" i="62"/>
  <c r="I821" i="62"/>
  <c r="I822" i="62"/>
  <c r="I823" i="62"/>
  <c r="I824" i="62"/>
  <c r="I825" i="62"/>
  <c r="I826" i="62"/>
  <c r="I827" i="62"/>
  <c r="I828" i="62"/>
  <c r="I829" i="62"/>
  <c r="I830" i="62"/>
  <c r="I831" i="62"/>
  <c r="I832" i="62"/>
  <c r="I833" i="62"/>
  <c r="I834" i="62"/>
  <c r="I835" i="62"/>
  <c r="I836" i="62"/>
  <c r="I837" i="62"/>
  <c r="I838" i="62"/>
  <c r="I839" i="62"/>
  <c r="I840" i="62"/>
  <c r="I841" i="62"/>
  <c r="I842" i="62"/>
  <c r="I843" i="62"/>
  <c r="I844" i="62"/>
  <c r="I845" i="62"/>
  <c r="I846" i="62"/>
  <c r="I847" i="62"/>
  <c r="I848" i="62"/>
  <c r="I849" i="62"/>
  <c r="I850" i="62"/>
  <c r="I851" i="62"/>
  <c r="I852" i="62"/>
  <c r="I853" i="62"/>
  <c r="I854" i="62"/>
  <c r="I855" i="62"/>
  <c r="I856" i="62"/>
  <c r="I857" i="62"/>
  <c r="I858" i="62"/>
  <c r="I859" i="62"/>
  <c r="I860" i="62"/>
  <c r="I861" i="62"/>
  <c r="I862" i="62"/>
  <c r="I863" i="62"/>
  <c r="I864" i="62"/>
  <c r="I865" i="62"/>
  <c r="I866" i="62"/>
  <c r="I867" i="62"/>
  <c r="I868" i="62"/>
  <c r="I869" i="62"/>
  <c r="I870" i="62"/>
  <c r="I871" i="62"/>
  <c r="I872" i="62"/>
  <c r="I873" i="62"/>
  <c r="I874" i="62"/>
  <c r="I875" i="62"/>
  <c r="I876" i="62"/>
  <c r="I877" i="62"/>
  <c r="I878" i="62"/>
  <c r="I879" i="62"/>
  <c r="I880" i="62"/>
  <c r="I881" i="62"/>
  <c r="I882" i="62"/>
  <c r="I883" i="62"/>
  <c r="I884" i="62"/>
  <c r="I885" i="62"/>
  <c r="I886" i="62"/>
  <c r="I887" i="62"/>
  <c r="I888" i="62"/>
  <c r="I889" i="62"/>
  <c r="I890" i="62"/>
  <c r="I891" i="62"/>
  <c r="I892" i="62"/>
  <c r="I893" i="62"/>
  <c r="I894" i="62"/>
  <c r="I895" i="62"/>
  <c r="I896" i="62"/>
  <c r="I897" i="62"/>
  <c r="I898" i="62"/>
  <c r="I899" i="62"/>
  <c r="I900" i="62"/>
  <c r="I901" i="62"/>
  <c r="I902" i="62"/>
  <c r="I903" i="62"/>
  <c r="I904" i="62"/>
  <c r="I905" i="62"/>
  <c r="I906" i="62"/>
  <c r="I907" i="62"/>
  <c r="I908" i="62"/>
  <c r="I909" i="62"/>
  <c r="H716" i="62"/>
  <c r="H717" i="62"/>
  <c r="H718" i="62"/>
  <c r="H720" i="62"/>
  <c r="H721" i="62"/>
  <c r="H722" i="62"/>
  <c r="H724" i="62"/>
  <c r="H725" i="62"/>
  <c r="H726" i="62"/>
  <c r="H728" i="62"/>
  <c r="H729" i="62"/>
  <c r="H730" i="62"/>
  <c r="H732" i="62"/>
  <c r="H733" i="62"/>
  <c r="H734" i="62"/>
  <c r="H735" i="62"/>
  <c r="H736" i="62"/>
  <c r="H737" i="62"/>
  <c r="H738" i="62"/>
  <c r="H739" i="62"/>
  <c r="H740" i="62"/>
  <c r="H741" i="62"/>
  <c r="H742" i="62"/>
  <c r="H743" i="62"/>
  <c r="H744" i="62"/>
  <c r="H745" i="62"/>
  <c r="H746" i="62"/>
  <c r="H747" i="62"/>
  <c r="H748" i="62"/>
  <c r="H749" i="62"/>
  <c r="H750" i="62"/>
  <c r="H751" i="62"/>
  <c r="H752" i="62"/>
  <c r="H753" i="62"/>
  <c r="H754" i="62"/>
  <c r="H755" i="62"/>
  <c r="H756" i="62"/>
  <c r="H757" i="62"/>
  <c r="H758" i="62"/>
  <c r="H759" i="62"/>
  <c r="H760" i="62"/>
  <c r="H761" i="62"/>
  <c r="H762" i="62"/>
  <c r="H763" i="62"/>
  <c r="H764" i="62"/>
  <c r="H765" i="62"/>
  <c r="H766" i="62"/>
  <c r="H767" i="62"/>
  <c r="H768" i="62"/>
  <c r="H769" i="62"/>
  <c r="H770" i="62"/>
  <c r="H771" i="62"/>
  <c r="H772" i="62"/>
  <c r="H773" i="62"/>
  <c r="H774" i="62"/>
  <c r="H775" i="62"/>
  <c r="H776" i="62"/>
  <c r="H777" i="62"/>
  <c r="H778" i="62"/>
  <c r="H779" i="62"/>
  <c r="H780" i="62"/>
  <c r="H781" i="62"/>
  <c r="H782" i="62"/>
  <c r="H783" i="62"/>
  <c r="H784" i="62"/>
  <c r="H785" i="62"/>
  <c r="H786" i="62"/>
  <c r="H787" i="62"/>
  <c r="H788" i="62"/>
  <c r="H789" i="62"/>
  <c r="H790" i="62"/>
  <c r="H791" i="62"/>
  <c r="H792" i="62"/>
  <c r="H793" i="62"/>
  <c r="H794" i="62"/>
  <c r="H795" i="62"/>
  <c r="H796" i="62"/>
  <c r="H797" i="62"/>
  <c r="H798" i="62"/>
  <c r="H799" i="62"/>
  <c r="H800" i="62"/>
  <c r="H801" i="62"/>
  <c r="H802" i="62"/>
  <c r="H803" i="62"/>
  <c r="H804" i="62"/>
  <c r="H805" i="62"/>
  <c r="H806" i="62"/>
  <c r="H807" i="62"/>
  <c r="H808" i="62"/>
  <c r="H809" i="62"/>
  <c r="H810" i="62"/>
  <c r="H811" i="62"/>
  <c r="H812" i="62"/>
  <c r="H813" i="62"/>
  <c r="H814" i="62"/>
  <c r="H815" i="62"/>
  <c r="H816" i="62"/>
  <c r="H817" i="62"/>
  <c r="H818" i="62"/>
  <c r="H819" i="62"/>
  <c r="H820" i="62"/>
  <c r="H821" i="62"/>
  <c r="H822" i="62"/>
  <c r="H823" i="62"/>
  <c r="H824" i="62"/>
  <c r="H825" i="62"/>
  <c r="H826" i="62"/>
  <c r="H827" i="62"/>
  <c r="H828" i="62"/>
  <c r="H829" i="62"/>
  <c r="H830" i="62"/>
  <c r="H831" i="62"/>
  <c r="H832" i="62"/>
  <c r="H833" i="62"/>
  <c r="H834" i="62"/>
  <c r="H835" i="62"/>
  <c r="H836" i="62"/>
  <c r="H837" i="62"/>
  <c r="H838" i="62"/>
  <c r="H839" i="62"/>
  <c r="H840" i="62"/>
  <c r="H841" i="62"/>
  <c r="H842" i="62"/>
  <c r="H843" i="62"/>
  <c r="H844" i="62"/>
  <c r="H845" i="62"/>
  <c r="H846" i="62"/>
  <c r="H847" i="62"/>
  <c r="H848" i="62"/>
  <c r="H849" i="62"/>
  <c r="H850" i="62"/>
  <c r="H851" i="62"/>
  <c r="H852" i="62"/>
  <c r="H853" i="62"/>
  <c r="H854" i="62"/>
  <c r="H855" i="62"/>
  <c r="H856" i="62"/>
  <c r="H857" i="62"/>
  <c r="H858" i="62"/>
  <c r="H859" i="62"/>
  <c r="H860" i="62"/>
  <c r="H861" i="62"/>
  <c r="H862" i="62"/>
  <c r="H863" i="62"/>
  <c r="H864" i="62"/>
  <c r="H865" i="62"/>
  <c r="H866" i="62"/>
  <c r="H867" i="62"/>
  <c r="H868" i="62"/>
  <c r="H869" i="62"/>
  <c r="H870" i="62"/>
  <c r="H871" i="62"/>
  <c r="H872" i="62"/>
  <c r="H873" i="62"/>
  <c r="H874" i="62"/>
  <c r="H875" i="62"/>
  <c r="H876" i="62"/>
  <c r="H877" i="62"/>
  <c r="H878" i="62"/>
  <c r="H879" i="62"/>
  <c r="H880" i="62"/>
  <c r="H881" i="62"/>
  <c r="H882" i="62"/>
  <c r="H883" i="62"/>
  <c r="H884" i="62"/>
  <c r="H885" i="62"/>
  <c r="H886" i="62"/>
  <c r="H887" i="62"/>
  <c r="H888" i="62"/>
  <c r="H889" i="62"/>
  <c r="H890" i="62"/>
  <c r="H891" i="62"/>
  <c r="H892" i="62"/>
  <c r="H893" i="62"/>
  <c r="H894" i="62"/>
  <c r="H895" i="62"/>
  <c r="H896" i="62"/>
  <c r="H897" i="62"/>
  <c r="H898" i="62"/>
  <c r="H899" i="62"/>
  <c r="H900" i="62"/>
  <c r="H901" i="62"/>
  <c r="H902" i="62"/>
  <c r="H903" i="62"/>
  <c r="H904" i="62"/>
  <c r="H905" i="62"/>
  <c r="H906" i="62"/>
  <c r="H907" i="62"/>
  <c r="H908" i="62"/>
  <c r="H909" i="62"/>
  <c r="G716" i="62"/>
  <c r="G910" i="62" s="1"/>
  <c r="I1777" i="30" s="1"/>
  <c r="G717" i="62"/>
  <c r="G718" i="62"/>
  <c r="G719" i="62"/>
  <c r="G720" i="62"/>
  <c r="G721" i="62"/>
  <c r="G722" i="62"/>
  <c r="G723" i="62"/>
  <c r="G724" i="62"/>
  <c r="G725" i="62"/>
  <c r="G726" i="62"/>
  <c r="G727" i="62"/>
  <c r="G728" i="62"/>
  <c r="G729" i="62"/>
  <c r="G730" i="62"/>
  <c r="G731" i="62"/>
  <c r="G732" i="62"/>
  <c r="G733" i="62"/>
  <c r="G734" i="62"/>
  <c r="G735" i="62"/>
  <c r="G736" i="62"/>
  <c r="G737" i="62"/>
  <c r="G738" i="62"/>
  <c r="G739" i="62"/>
  <c r="G740" i="62"/>
  <c r="G741" i="62"/>
  <c r="G742" i="62"/>
  <c r="G743" i="62"/>
  <c r="G744" i="62"/>
  <c r="G745" i="62"/>
  <c r="G746" i="62"/>
  <c r="G747" i="62"/>
  <c r="G748" i="62"/>
  <c r="G749" i="62"/>
  <c r="G750" i="62"/>
  <c r="G751" i="62"/>
  <c r="G752" i="62"/>
  <c r="G753" i="62"/>
  <c r="G754" i="62"/>
  <c r="G755" i="62"/>
  <c r="G756" i="62"/>
  <c r="G757" i="62"/>
  <c r="G758" i="62"/>
  <c r="G759" i="62"/>
  <c r="G760" i="62"/>
  <c r="G761" i="62"/>
  <c r="G762" i="62"/>
  <c r="G763" i="62"/>
  <c r="G764" i="62"/>
  <c r="G765" i="62"/>
  <c r="G766" i="62"/>
  <c r="G767" i="62"/>
  <c r="G768" i="62"/>
  <c r="G769" i="62"/>
  <c r="G770" i="62"/>
  <c r="G771" i="62"/>
  <c r="G772" i="62"/>
  <c r="G773" i="62"/>
  <c r="G774" i="62"/>
  <c r="G775" i="62"/>
  <c r="G776" i="62"/>
  <c r="G777" i="62"/>
  <c r="G778" i="62"/>
  <c r="G779" i="62"/>
  <c r="G780" i="62"/>
  <c r="G781" i="62"/>
  <c r="G782" i="62"/>
  <c r="G783" i="62"/>
  <c r="G784" i="62"/>
  <c r="G785" i="62"/>
  <c r="G786" i="62"/>
  <c r="G787" i="62"/>
  <c r="G788" i="62"/>
  <c r="G789" i="62"/>
  <c r="G790" i="62"/>
  <c r="G791" i="62"/>
  <c r="G792" i="62"/>
  <c r="G793" i="62"/>
  <c r="G794" i="62"/>
  <c r="G795" i="62"/>
  <c r="G796" i="62"/>
  <c r="G797" i="62"/>
  <c r="G798" i="62"/>
  <c r="G799" i="62"/>
  <c r="G800" i="62"/>
  <c r="G801" i="62"/>
  <c r="G802" i="62"/>
  <c r="G803" i="62"/>
  <c r="G804" i="62"/>
  <c r="G805" i="62"/>
  <c r="G806" i="62"/>
  <c r="G807" i="62"/>
  <c r="G808" i="62"/>
  <c r="G809" i="62"/>
  <c r="G810" i="62"/>
  <c r="G811" i="62"/>
  <c r="G812" i="62"/>
  <c r="G813" i="62"/>
  <c r="G814" i="62"/>
  <c r="G815" i="62"/>
  <c r="G816" i="62"/>
  <c r="G817" i="62"/>
  <c r="G818" i="62"/>
  <c r="G819" i="62"/>
  <c r="G820" i="62"/>
  <c r="G821" i="62"/>
  <c r="G822" i="62"/>
  <c r="G823" i="62"/>
  <c r="G824" i="62"/>
  <c r="G825" i="62"/>
  <c r="G826" i="62"/>
  <c r="G827" i="62"/>
  <c r="G828" i="62"/>
  <c r="G829" i="62"/>
  <c r="G830" i="62"/>
  <c r="G831" i="62"/>
  <c r="G832" i="62"/>
  <c r="G833" i="62"/>
  <c r="G834" i="62"/>
  <c r="G835" i="62"/>
  <c r="G836" i="62"/>
  <c r="G837" i="62"/>
  <c r="G838" i="62"/>
  <c r="G839" i="62"/>
  <c r="G840" i="62"/>
  <c r="G841" i="62"/>
  <c r="G842" i="62"/>
  <c r="G843" i="62"/>
  <c r="G844" i="62"/>
  <c r="G845" i="62"/>
  <c r="G846" i="62"/>
  <c r="G847" i="62"/>
  <c r="G848" i="62"/>
  <c r="G849" i="62"/>
  <c r="G850" i="62"/>
  <c r="G851" i="62"/>
  <c r="G852" i="62"/>
  <c r="G853" i="62"/>
  <c r="G854" i="62"/>
  <c r="G855" i="62"/>
  <c r="G856" i="62"/>
  <c r="G857" i="62"/>
  <c r="G858" i="62"/>
  <c r="G859" i="62"/>
  <c r="G860" i="62"/>
  <c r="G861" i="62"/>
  <c r="G862" i="62"/>
  <c r="G863" i="62"/>
  <c r="G864" i="62"/>
  <c r="G865" i="62"/>
  <c r="G866" i="62"/>
  <c r="G867" i="62"/>
  <c r="G868" i="62"/>
  <c r="G869" i="62"/>
  <c r="G870" i="62"/>
  <c r="G871" i="62"/>
  <c r="G872" i="62"/>
  <c r="G873" i="62"/>
  <c r="G874" i="62"/>
  <c r="G875" i="62"/>
  <c r="G876" i="62"/>
  <c r="G877" i="62"/>
  <c r="G878" i="62"/>
  <c r="G879" i="62"/>
  <c r="G880" i="62"/>
  <c r="G881" i="62"/>
  <c r="G882" i="62"/>
  <c r="G883" i="62"/>
  <c r="G884" i="62"/>
  <c r="G885" i="62"/>
  <c r="G886" i="62"/>
  <c r="G887" i="62"/>
  <c r="G888" i="62"/>
  <c r="G889" i="62"/>
  <c r="G890" i="62"/>
  <c r="G891" i="62"/>
  <c r="G892" i="62"/>
  <c r="G893" i="62"/>
  <c r="G894" i="62"/>
  <c r="G895" i="62"/>
  <c r="G896" i="62"/>
  <c r="G897" i="62"/>
  <c r="G898" i="62"/>
  <c r="G899" i="62"/>
  <c r="G900" i="62"/>
  <c r="G901" i="62"/>
  <c r="G902" i="62"/>
  <c r="G903" i="62"/>
  <c r="G904" i="62"/>
  <c r="G905" i="62"/>
  <c r="G906" i="62"/>
  <c r="G907" i="62"/>
  <c r="G908" i="62"/>
  <c r="G909" i="62"/>
  <c r="F716" i="62"/>
  <c r="F910" i="62" s="1"/>
  <c r="I1776" i="30" s="1"/>
  <c r="F717" i="62"/>
  <c r="F718" i="62"/>
  <c r="F719" i="62"/>
  <c r="F720" i="62"/>
  <c r="F721" i="62"/>
  <c r="F722" i="62"/>
  <c r="F723" i="62"/>
  <c r="F724" i="62"/>
  <c r="F725" i="62"/>
  <c r="F726" i="62"/>
  <c r="F727" i="62"/>
  <c r="F728" i="62"/>
  <c r="F729" i="62"/>
  <c r="F730" i="62"/>
  <c r="F731" i="62"/>
  <c r="F732" i="62"/>
  <c r="F733" i="62"/>
  <c r="F734" i="62"/>
  <c r="F735" i="62"/>
  <c r="F736" i="62"/>
  <c r="F737" i="62"/>
  <c r="F738" i="62"/>
  <c r="F739" i="62"/>
  <c r="F740" i="62"/>
  <c r="F741" i="62"/>
  <c r="F742" i="62"/>
  <c r="F743" i="62"/>
  <c r="F744" i="62"/>
  <c r="F745" i="62"/>
  <c r="F746" i="62"/>
  <c r="F747" i="62"/>
  <c r="F748" i="62"/>
  <c r="F749" i="62"/>
  <c r="F750" i="62"/>
  <c r="F751" i="62"/>
  <c r="F752" i="62"/>
  <c r="F753" i="62"/>
  <c r="F754" i="62"/>
  <c r="F755" i="62"/>
  <c r="F756" i="62"/>
  <c r="F757" i="62"/>
  <c r="F758" i="62"/>
  <c r="F759" i="62"/>
  <c r="F760" i="62"/>
  <c r="F761" i="62"/>
  <c r="F762" i="62"/>
  <c r="F763" i="62"/>
  <c r="F764" i="62"/>
  <c r="F765" i="62"/>
  <c r="F766" i="62"/>
  <c r="F767" i="62"/>
  <c r="F768" i="62"/>
  <c r="F769" i="62"/>
  <c r="F770" i="62"/>
  <c r="F771" i="62"/>
  <c r="F772" i="62"/>
  <c r="F773" i="62"/>
  <c r="F774" i="62"/>
  <c r="F775" i="62"/>
  <c r="F776" i="62"/>
  <c r="F777" i="62"/>
  <c r="F778" i="62"/>
  <c r="F779" i="62"/>
  <c r="F780" i="62"/>
  <c r="F781" i="62"/>
  <c r="F782" i="62"/>
  <c r="F783" i="62"/>
  <c r="F784" i="62"/>
  <c r="F785" i="62"/>
  <c r="F786" i="62"/>
  <c r="F787" i="62"/>
  <c r="F788" i="62"/>
  <c r="F789" i="62"/>
  <c r="F790" i="62"/>
  <c r="F791" i="62"/>
  <c r="F792" i="62"/>
  <c r="F793" i="62"/>
  <c r="F794" i="62"/>
  <c r="F795" i="62"/>
  <c r="F796" i="62"/>
  <c r="F797" i="62"/>
  <c r="F798" i="62"/>
  <c r="F799" i="62"/>
  <c r="F800" i="62"/>
  <c r="F801" i="62"/>
  <c r="F802" i="62"/>
  <c r="F803" i="62"/>
  <c r="F804" i="62"/>
  <c r="F805" i="62"/>
  <c r="F806" i="62"/>
  <c r="F807" i="62"/>
  <c r="F808" i="62"/>
  <c r="F809" i="62"/>
  <c r="F810" i="62"/>
  <c r="F811" i="62"/>
  <c r="F812" i="62"/>
  <c r="F813" i="62"/>
  <c r="F814" i="62"/>
  <c r="F815" i="62"/>
  <c r="F816" i="62"/>
  <c r="F817" i="62"/>
  <c r="F818" i="62"/>
  <c r="F819" i="62"/>
  <c r="F820" i="62"/>
  <c r="F821" i="62"/>
  <c r="F822" i="62"/>
  <c r="F823" i="62"/>
  <c r="F824" i="62"/>
  <c r="F825" i="62"/>
  <c r="F826" i="62"/>
  <c r="F827" i="62"/>
  <c r="F828" i="62"/>
  <c r="F829" i="62"/>
  <c r="F830" i="62"/>
  <c r="F831" i="62"/>
  <c r="F832" i="62"/>
  <c r="F833" i="62"/>
  <c r="F834" i="62"/>
  <c r="F835" i="62"/>
  <c r="F836" i="62"/>
  <c r="F837" i="62"/>
  <c r="F838" i="62"/>
  <c r="F839" i="62"/>
  <c r="F840" i="62"/>
  <c r="F841" i="62"/>
  <c r="F842" i="62"/>
  <c r="F843" i="62"/>
  <c r="F844" i="62"/>
  <c r="F845" i="62"/>
  <c r="F846" i="62"/>
  <c r="F847" i="62"/>
  <c r="F848" i="62"/>
  <c r="F849" i="62"/>
  <c r="F850" i="62"/>
  <c r="F851" i="62"/>
  <c r="F852" i="62"/>
  <c r="F853" i="62"/>
  <c r="F854" i="62"/>
  <c r="F855" i="62"/>
  <c r="F856" i="62"/>
  <c r="F857" i="62"/>
  <c r="F858" i="62"/>
  <c r="F859" i="62"/>
  <c r="F860" i="62"/>
  <c r="F861" i="62"/>
  <c r="F862" i="62"/>
  <c r="F863" i="62"/>
  <c r="F864" i="62"/>
  <c r="F865" i="62"/>
  <c r="F866" i="62"/>
  <c r="F867" i="62"/>
  <c r="F868" i="62"/>
  <c r="F869" i="62"/>
  <c r="F870" i="62"/>
  <c r="F871" i="62"/>
  <c r="F872" i="62"/>
  <c r="F873" i="62"/>
  <c r="F874" i="62"/>
  <c r="F875" i="62"/>
  <c r="F876" i="62"/>
  <c r="F877" i="62"/>
  <c r="F878" i="62"/>
  <c r="F879" i="62"/>
  <c r="F880" i="62"/>
  <c r="F881" i="62"/>
  <c r="F882" i="62"/>
  <c r="F883" i="62"/>
  <c r="F884" i="62"/>
  <c r="F885" i="62"/>
  <c r="F886" i="62"/>
  <c r="F887" i="62"/>
  <c r="F888" i="62"/>
  <c r="F889" i="62"/>
  <c r="F890" i="62"/>
  <c r="F891" i="62"/>
  <c r="F892" i="62"/>
  <c r="F893" i="62"/>
  <c r="F894" i="62"/>
  <c r="F895" i="62"/>
  <c r="F896" i="62"/>
  <c r="F897" i="62"/>
  <c r="F898" i="62"/>
  <c r="F899" i="62"/>
  <c r="F900" i="62"/>
  <c r="F901" i="62"/>
  <c r="F902" i="62"/>
  <c r="F903" i="62"/>
  <c r="F904" i="62"/>
  <c r="F905" i="62"/>
  <c r="F906" i="62"/>
  <c r="F907" i="62"/>
  <c r="F908" i="62"/>
  <c r="F909" i="62"/>
  <c r="E911" i="62"/>
  <c r="G911" i="62" s="1"/>
  <c r="G912" i="62" s="1"/>
  <c r="I1770" i="30" s="1"/>
  <c r="J911" i="62"/>
  <c r="J912" i="62" s="1"/>
  <c r="I1774" i="30" s="1"/>
  <c r="I911" i="62"/>
  <c r="I912" i="62"/>
  <c r="I1772" i="30" s="1"/>
  <c r="F911" i="62"/>
  <c r="F912" i="62" s="1"/>
  <c r="I1769" i="30" s="1"/>
  <c r="J913" i="62"/>
  <c r="J915" i="62" s="1"/>
  <c r="I1764" i="30" s="1"/>
  <c r="J914" i="62"/>
  <c r="H913" i="62"/>
  <c r="H915" i="62" s="1"/>
  <c r="I1762" i="30" s="1"/>
  <c r="H914" i="62"/>
  <c r="I913" i="62"/>
  <c r="I915" i="62" s="1"/>
  <c r="I1761" i="30" s="1"/>
  <c r="I914" i="62"/>
  <c r="G913" i="62"/>
  <c r="G915" i="62" s="1"/>
  <c r="I1760" i="30" s="1"/>
  <c r="G914" i="62"/>
  <c r="F913" i="62"/>
  <c r="F915" i="62" s="1"/>
  <c r="I1759" i="30" s="1"/>
  <c r="F914" i="62"/>
  <c r="T910" i="62"/>
  <c r="I1757" i="30" s="1"/>
  <c r="T912" i="62"/>
  <c r="T915" i="62"/>
  <c r="E915" i="62"/>
  <c r="I1753" i="30"/>
  <c r="E710" i="62"/>
  <c r="I1681" i="30"/>
  <c r="K706" i="62"/>
  <c r="K707" i="62"/>
  <c r="K710" i="62" s="1"/>
  <c r="I1695" i="30" s="1"/>
  <c r="K708" i="62"/>
  <c r="K709" i="62"/>
  <c r="M706" i="62"/>
  <c r="M707" i="62"/>
  <c r="M710" i="62" s="1"/>
  <c r="I1693" i="30" s="1"/>
  <c r="M708" i="62"/>
  <c r="M709" i="62"/>
  <c r="J706" i="62"/>
  <c r="J707" i="62"/>
  <c r="J710" i="62" s="1"/>
  <c r="I1692" i="30" s="1"/>
  <c r="J708" i="62"/>
  <c r="J709" i="62"/>
  <c r="H706" i="62"/>
  <c r="H707" i="62"/>
  <c r="H710" i="62" s="1"/>
  <c r="I1690" i="30" s="1"/>
  <c r="H708" i="62"/>
  <c r="H709" i="62"/>
  <c r="I706" i="62"/>
  <c r="I707" i="62"/>
  <c r="I710" i="62" s="1"/>
  <c r="I1689" i="30" s="1"/>
  <c r="I708" i="62"/>
  <c r="I709" i="62"/>
  <c r="G706" i="62"/>
  <c r="G707" i="62"/>
  <c r="G710" i="62" s="1"/>
  <c r="I1688" i="30" s="1"/>
  <c r="G708" i="62"/>
  <c r="G709" i="62"/>
  <c r="F706" i="62"/>
  <c r="F707" i="62"/>
  <c r="F710" i="62" s="1"/>
  <c r="I1687" i="30" s="1"/>
  <c r="F708" i="62"/>
  <c r="F709" i="62"/>
  <c r="J694" i="62"/>
  <c r="J695" i="62"/>
  <c r="J698" i="62" s="1"/>
  <c r="I1578" i="30" s="1"/>
  <c r="J696" i="62"/>
  <c r="J697" i="62"/>
  <c r="I694" i="62"/>
  <c r="I695" i="62"/>
  <c r="I698" i="62" s="1"/>
  <c r="I1576" i="30" s="1"/>
  <c r="I696" i="62"/>
  <c r="I697" i="62"/>
  <c r="H694" i="62"/>
  <c r="H695" i="62"/>
  <c r="H698" i="62" s="1"/>
  <c r="I1575" i="30" s="1"/>
  <c r="H696" i="62"/>
  <c r="H697" i="62"/>
  <c r="G694" i="62"/>
  <c r="G695" i="62"/>
  <c r="G698" i="62" s="1"/>
  <c r="I1574" i="30" s="1"/>
  <c r="G696" i="62"/>
  <c r="G697" i="62"/>
  <c r="F694" i="62"/>
  <c r="F695" i="62"/>
  <c r="F698" i="62" s="1"/>
  <c r="I1573" i="30" s="1"/>
  <c r="F696" i="62"/>
  <c r="F697" i="62"/>
  <c r="T698" i="62"/>
  <c r="I1571" i="30"/>
  <c r="E698" i="62"/>
  <c r="I1568" i="30"/>
  <c r="F689" i="62"/>
  <c r="F692" i="62" s="1"/>
  <c r="I1516" i="30" s="1"/>
  <c r="F690" i="62"/>
  <c r="F691" i="62"/>
  <c r="G689" i="62"/>
  <c r="G692" i="62" s="1"/>
  <c r="I1517" i="30" s="1"/>
  <c r="G690" i="62"/>
  <c r="G691" i="62"/>
  <c r="H689" i="62"/>
  <c r="H692" i="62" s="1"/>
  <c r="I1519" i="30" s="1"/>
  <c r="H690" i="62"/>
  <c r="H691" i="62"/>
  <c r="I689" i="62"/>
  <c r="I692" i="62" s="1"/>
  <c r="I1518" i="30" s="1"/>
  <c r="I690" i="62"/>
  <c r="I691" i="62"/>
  <c r="J689" i="62"/>
  <c r="J692" i="62" s="1"/>
  <c r="I1521" i="30" s="1"/>
  <c r="J690" i="62"/>
  <c r="J691" i="62"/>
  <c r="K689" i="62"/>
  <c r="K692" i="62" s="1"/>
  <c r="K690" i="62"/>
  <c r="K691" i="62"/>
  <c r="L689" i="62"/>
  <c r="L692" i="62" s="1"/>
  <c r="L690" i="62"/>
  <c r="L691" i="62"/>
  <c r="M689" i="62"/>
  <c r="M692" i="62" s="1"/>
  <c r="M690" i="62"/>
  <c r="M691" i="62"/>
  <c r="N692" i="62"/>
  <c r="O692" i="62"/>
  <c r="P692" i="62"/>
  <c r="Q692" i="62"/>
  <c r="R692" i="62"/>
  <c r="S689" i="62"/>
  <c r="S690" i="62"/>
  <c r="S691" i="62"/>
  <c r="S692" i="62"/>
  <c r="T692" i="62"/>
  <c r="E692" i="62"/>
  <c r="I1514" i="30"/>
  <c r="I1510" i="30"/>
  <c r="E682" i="62"/>
  <c r="J682" i="62"/>
  <c r="J684" i="62" s="1"/>
  <c r="I1472" i="30" s="1"/>
  <c r="E683" i="62"/>
  <c r="E684" i="62" s="1"/>
  <c r="I1453" i="30" s="1"/>
  <c r="J683" i="62"/>
  <c r="H682" i="62"/>
  <c r="H684" i="62" s="1"/>
  <c r="I1470" i="30" s="1"/>
  <c r="H683" i="62"/>
  <c r="I682" i="62"/>
  <c r="I684" i="62" s="1"/>
  <c r="I1469" i="30" s="1"/>
  <c r="I683" i="62"/>
  <c r="G682" i="62"/>
  <c r="G684" i="62" s="1"/>
  <c r="I1468" i="30" s="1"/>
  <c r="G683" i="62"/>
  <c r="F682" i="62"/>
  <c r="F684" i="62" s="1"/>
  <c r="I1467" i="30" s="1"/>
  <c r="F683" i="62"/>
  <c r="J685" i="62"/>
  <c r="J686" i="62"/>
  <c r="I1462" i="30" s="1"/>
  <c r="H685" i="62"/>
  <c r="H686" i="62"/>
  <c r="I1461" i="30"/>
  <c r="I685" i="62"/>
  <c r="I686" i="62"/>
  <c r="I1460" i="30"/>
  <c r="G685" i="62"/>
  <c r="G686" i="62" s="1"/>
  <c r="I1459" i="30" s="1"/>
  <c r="F685" i="62"/>
  <c r="F686" i="62"/>
  <c r="I1458" i="30" s="1"/>
  <c r="T684" i="62"/>
  <c r="T686" i="62"/>
  <c r="I1456" i="30"/>
  <c r="E686" i="62"/>
  <c r="I1452" i="30"/>
  <c r="E673" i="62"/>
  <c r="J673" i="62"/>
  <c r="E674" i="62"/>
  <c r="H674" i="62" s="1"/>
  <c r="J674" i="62"/>
  <c r="E675" i="62"/>
  <c r="J675" i="62" s="1"/>
  <c r="H673" i="62"/>
  <c r="I673" i="62"/>
  <c r="I674" i="62"/>
  <c r="I675" i="62"/>
  <c r="I676" i="62" s="1"/>
  <c r="G673" i="62"/>
  <c r="G676" i="62" s="1"/>
  <c r="G674" i="62"/>
  <c r="G675" i="62"/>
  <c r="F677" i="62"/>
  <c r="F679" i="62" s="1"/>
  <c r="I1402" i="30" s="1"/>
  <c r="F678" i="62"/>
  <c r="F673" i="62"/>
  <c r="F674" i="62"/>
  <c r="I1400" i="30"/>
  <c r="E679" i="62"/>
  <c r="I1396" i="30" s="1"/>
  <c r="N648" i="62"/>
  <c r="I1305" i="30"/>
  <c r="O648" i="62"/>
  <c r="I1303" i="30" s="1"/>
  <c r="N655" i="62"/>
  <c r="I1300" i="30"/>
  <c r="O655" i="62"/>
  <c r="I1299" i="30" s="1"/>
  <c r="Q659" i="62"/>
  <c r="I1297" i="30"/>
  <c r="O659" i="62"/>
  <c r="I1296" i="30" s="1"/>
  <c r="N659" i="62"/>
  <c r="I1295" i="30"/>
  <c r="F659" i="62"/>
  <c r="G659" i="62"/>
  <c r="H659" i="62"/>
  <c r="I659" i="62"/>
  <c r="J659" i="62"/>
  <c r="K659" i="62"/>
  <c r="L659" i="62"/>
  <c r="M659" i="62"/>
  <c r="P659" i="62"/>
  <c r="R659" i="62"/>
  <c r="S659" i="62"/>
  <c r="T659" i="62"/>
  <c r="F655" i="62"/>
  <c r="G655" i="62"/>
  <c r="H655" i="62"/>
  <c r="I655" i="62"/>
  <c r="J655" i="62"/>
  <c r="K655" i="62"/>
  <c r="L655" i="62"/>
  <c r="M655" i="62"/>
  <c r="P655" i="62"/>
  <c r="Q655" i="62"/>
  <c r="R655" i="62"/>
  <c r="T655" i="62"/>
  <c r="E659" i="62"/>
  <c r="I1288" i="30" s="1"/>
  <c r="F648" i="62"/>
  <c r="G648" i="62"/>
  <c r="H648" i="62"/>
  <c r="I648" i="62"/>
  <c r="J648" i="62"/>
  <c r="K648" i="62"/>
  <c r="L648" i="62"/>
  <c r="M648" i="62"/>
  <c r="P648" i="62"/>
  <c r="Q648" i="62"/>
  <c r="R648" i="62"/>
  <c r="T648" i="62"/>
  <c r="E648" i="62"/>
  <c r="I1290" i="30" s="1"/>
  <c r="E637" i="62"/>
  <c r="J637" i="62" s="1"/>
  <c r="E638" i="62"/>
  <c r="H638" i="62" s="1"/>
  <c r="E639" i="62"/>
  <c r="J639" i="62" s="1"/>
  <c r="H637" i="62"/>
  <c r="I637" i="62"/>
  <c r="I643" i="62" s="1"/>
  <c r="I1252" i="30" s="1"/>
  <c r="I638" i="62"/>
  <c r="I639" i="62"/>
  <c r="I640" i="62"/>
  <c r="I1259" i="30" s="1"/>
  <c r="G639" i="62"/>
  <c r="F638" i="62"/>
  <c r="E641" i="62"/>
  <c r="J641" i="62" s="1"/>
  <c r="J642" i="62"/>
  <c r="H642" i="62"/>
  <c r="I641" i="62"/>
  <c r="I642" i="62"/>
  <c r="G642" i="62"/>
  <c r="F642" i="62"/>
  <c r="T640" i="62"/>
  <c r="I1238" i="30" s="1"/>
  <c r="T643" i="62"/>
  <c r="E616" i="62"/>
  <c r="F616" i="62" s="1"/>
  <c r="E617" i="62"/>
  <c r="S617" i="62" s="1"/>
  <c r="E618" i="62"/>
  <c r="F618" i="62" s="1"/>
  <c r="E619" i="62"/>
  <c r="F619" i="62" s="1"/>
  <c r="E620" i="62"/>
  <c r="F620" i="62" s="1"/>
  <c r="E621" i="62"/>
  <c r="S621" i="62" s="1"/>
  <c r="E622" i="62"/>
  <c r="F622" i="62" s="1"/>
  <c r="G617" i="62"/>
  <c r="G619" i="62"/>
  <c r="G621" i="62"/>
  <c r="H617" i="62"/>
  <c r="H619" i="62"/>
  <c r="H621" i="62"/>
  <c r="I616" i="62"/>
  <c r="I617" i="62"/>
  <c r="I623" i="62" s="1"/>
  <c r="I1197" i="30" s="1"/>
  <c r="I618" i="62"/>
  <c r="I619" i="62"/>
  <c r="I620" i="62"/>
  <c r="I621" i="62"/>
  <c r="I622" i="62"/>
  <c r="J617" i="62"/>
  <c r="J619" i="62"/>
  <c r="J621" i="62"/>
  <c r="K616" i="62"/>
  <c r="K617" i="62"/>
  <c r="K623" i="62" s="1"/>
  <c r="K618" i="62"/>
  <c r="K619" i="62"/>
  <c r="K620" i="62"/>
  <c r="K621" i="62"/>
  <c r="K622" i="62"/>
  <c r="L616" i="62"/>
  <c r="L617" i="62"/>
  <c r="L623" i="62" s="1"/>
  <c r="L618" i="62"/>
  <c r="L619" i="62"/>
  <c r="L620" i="62"/>
  <c r="L621" i="62"/>
  <c r="L622" i="62"/>
  <c r="M616" i="62"/>
  <c r="M617" i="62"/>
  <c r="M623" i="62" s="1"/>
  <c r="M618" i="62"/>
  <c r="M619" i="62"/>
  <c r="M620" i="62"/>
  <c r="M621" i="62"/>
  <c r="M622" i="62"/>
  <c r="N623" i="62"/>
  <c r="O623" i="62"/>
  <c r="P623" i="62"/>
  <c r="Q623" i="62"/>
  <c r="R623" i="62"/>
  <c r="S616" i="62"/>
  <c r="S620" i="62"/>
  <c r="T623" i="62"/>
  <c r="E624" i="62"/>
  <c r="F624" i="62"/>
  <c r="F630" i="62" s="1"/>
  <c r="I1188" i="30" s="1"/>
  <c r="E625" i="62"/>
  <c r="F625" i="62"/>
  <c r="E626" i="62"/>
  <c r="H626" i="62" s="1"/>
  <c r="F626" i="62"/>
  <c r="E627" i="62"/>
  <c r="F627" i="62"/>
  <c r="E628" i="62"/>
  <c r="F628" i="62"/>
  <c r="E629" i="62"/>
  <c r="F629" i="62"/>
  <c r="G624" i="62"/>
  <c r="G625" i="62"/>
  <c r="G626" i="62"/>
  <c r="G627" i="62"/>
  <c r="G628" i="62"/>
  <c r="G629" i="62"/>
  <c r="G630" i="62"/>
  <c r="I1189" i="30" s="1"/>
  <c r="H624" i="62"/>
  <c r="H625" i="62"/>
  <c r="H627" i="62"/>
  <c r="H628" i="62"/>
  <c r="H629" i="62"/>
  <c r="I624" i="62"/>
  <c r="I630" i="62" s="1"/>
  <c r="I1190" i="30" s="1"/>
  <c r="I625" i="62"/>
  <c r="I626" i="62"/>
  <c r="I627" i="62"/>
  <c r="I628" i="62"/>
  <c r="I629" i="62"/>
  <c r="J624" i="62"/>
  <c r="J630" i="62" s="1"/>
  <c r="I1193" i="30" s="1"/>
  <c r="J625" i="62"/>
  <c r="J626" i="62"/>
  <c r="J627" i="62"/>
  <c r="J628" i="62"/>
  <c r="J629" i="62"/>
  <c r="K624" i="62"/>
  <c r="K625" i="62"/>
  <c r="K630" i="62" s="1"/>
  <c r="K626" i="62"/>
  <c r="K627" i="62"/>
  <c r="K628" i="62"/>
  <c r="K629" i="62"/>
  <c r="L624" i="62"/>
  <c r="L625" i="62"/>
  <c r="L626" i="62"/>
  <c r="L627" i="62"/>
  <c r="L628" i="62"/>
  <c r="L629" i="62"/>
  <c r="L630" i="62"/>
  <c r="M624" i="62"/>
  <c r="M630" i="62" s="1"/>
  <c r="M625" i="62"/>
  <c r="M626" i="62"/>
  <c r="M627" i="62"/>
  <c r="M628" i="62"/>
  <c r="M629" i="62"/>
  <c r="N630" i="62"/>
  <c r="O630" i="62"/>
  <c r="P630" i="62"/>
  <c r="Q630" i="62"/>
  <c r="R630" i="62"/>
  <c r="S624" i="62"/>
  <c r="S625" i="62"/>
  <c r="S627" i="62"/>
  <c r="S628" i="62"/>
  <c r="S629" i="62"/>
  <c r="T630" i="62"/>
  <c r="E630" i="62"/>
  <c r="I1177" i="30"/>
  <c r="F631" i="62"/>
  <c r="F632" i="62"/>
  <c r="F635" i="62" s="1"/>
  <c r="I1181" i="30" s="1"/>
  <c r="F633" i="62"/>
  <c r="F634" i="62"/>
  <c r="G631" i="62"/>
  <c r="G632" i="62"/>
  <c r="G633" i="62"/>
  <c r="G634" i="62"/>
  <c r="G635" i="62"/>
  <c r="I1182" i="30" s="1"/>
  <c r="H631" i="62"/>
  <c r="H632" i="62"/>
  <c r="H635" i="62" s="1"/>
  <c r="H633" i="62"/>
  <c r="H634" i="62"/>
  <c r="I631" i="62"/>
  <c r="I632" i="62"/>
  <c r="I635" i="62" s="1"/>
  <c r="I1183" i="30" s="1"/>
  <c r="I633" i="62"/>
  <c r="I634" i="62"/>
  <c r="J631" i="62"/>
  <c r="J632" i="62"/>
  <c r="J635" i="62" s="1"/>
  <c r="I1186" i="30" s="1"/>
  <c r="J633" i="62"/>
  <c r="J634" i="62"/>
  <c r="K631" i="62"/>
  <c r="K632" i="62"/>
  <c r="K633" i="62"/>
  <c r="K635" i="62" s="1"/>
  <c r="K634" i="62"/>
  <c r="L631" i="62"/>
  <c r="L632" i="62"/>
  <c r="L635" i="62" s="1"/>
  <c r="L633" i="62"/>
  <c r="L634" i="62"/>
  <c r="M631" i="62"/>
  <c r="M632" i="62"/>
  <c r="M633" i="62"/>
  <c r="M634" i="62"/>
  <c r="M635" i="62"/>
  <c r="N635" i="62"/>
  <c r="O635" i="62"/>
  <c r="P635" i="62"/>
  <c r="Q635" i="62"/>
  <c r="R635" i="62"/>
  <c r="S631" i="62"/>
  <c r="S632" i="62"/>
  <c r="S633" i="62"/>
  <c r="S635" i="62" s="1"/>
  <c r="S634" i="62"/>
  <c r="T635" i="62"/>
  <c r="I1179" i="30"/>
  <c r="E635" i="62"/>
  <c r="K637" i="62"/>
  <c r="K640" i="62" s="1"/>
  <c r="K643" i="62" s="1"/>
  <c r="K638" i="62"/>
  <c r="K639" i="62"/>
  <c r="K641" i="62"/>
  <c r="K642" i="62"/>
  <c r="L637" i="62"/>
  <c r="L643" i="62" s="1"/>
  <c r="L638" i="62"/>
  <c r="L639" i="62"/>
  <c r="L640" i="62"/>
  <c r="L641" i="62"/>
  <c r="L642" i="62"/>
  <c r="M637" i="62"/>
  <c r="M638" i="62"/>
  <c r="M639" i="62"/>
  <c r="M641" i="62"/>
  <c r="M642" i="62"/>
  <c r="N640" i="62"/>
  <c r="N643" i="62"/>
  <c r="O640" i="62"/>
  <c r="O643" i="62"/>
  <c r="P640" i="62"/>
  <c r="P643" i="62"/>
  <c r="Q640" i="62"/>
  <c r="Q643" i="62"/>
  <c r="R640" i="62"/>
  <c r="R643" i="62"/>
  <c r="S638" i="62"/>
  <c r="S642" i="62"/>
  <c r="E640" i="62"/>
  <c r="I1236" i="30" s="1"/>
  <c r="I1176" i="30"/>
  <c r="S647" i="62"/>
  <c r="S646" i="62"/>
  <c r="S645" i="62"/>
  <c r="S654" i="62"/>
  <c r="S653" i="62"/>
  <c r="S652" i="62"/>
  <c r="S651" i="62"/>
  <c r="S650" i="62"/>
  <c r="S649" i="62"/>
  <c r="E655" i="62"/>
  <c r="I1289" i="30" s="1"/>
  <c r="E667" i="62"/>
  <c r="S667" i="62" s="1"/>
  <c r="M667" i="62"/>
  <c r="L667" i="62"/>
  <c r="K667" i="62"/>
  <c r="J667" i="62"/>
  <c r="I667" i="62"/>
  <c r="H667" i="62"/>
  <c r="G667" i="62"/>
  <c r="F667" i="62"/>
  <c r="S666" i="62"/>
  <c r="M666" i="62"/>
  <c r="L666" i="62"/>
  <c r="K666" i="62"/>
  <c r="J666" i="62"/>
  <c r="I666" i="62"/>
  <c r="H666" i="62"/>
  <c r="G666" i="62"/>
  <c r="F666" i="62"/>
  <c r="S665" i="62"/>
  <c r="M665" i="62"/>
  <c r="L665" i="62"/>
  <c r="K665" i="62"/>
  <c r="J665" i="62"/>
  <c r="I665" i="62"/>
  <c r="H665" i="62"/>
  <c r="G665" i="62"/>
  <c r="F665" i="62"/>
  <c r="S664" i="62"/>
  <c r="M664" i="62"/>
  <c r="L664" i="62"/>
  <c r="K664" i="62"/>
  <c r="J664" i="62"/>
  <c r="I664" i="62"/>
  <c r="H664" i="62"/>
  <c r="G664" i="62"/>
  <c r="F664" i="62"/>
  <c r="S663" i="62"/>
  <c r="M663" i="62"/>
  <c r="L663" i="62"/>
  <c r="K663" i="62"/>
  <c r="J663" i="62"/>
  <c r="I663" i="62"/>
  <c r="H663" i="62"/>
  <c r="G663" i="62"/>
  <c r="F663" i="62"/>
  <c r="S662" i="62"/>
  <c r="M662" i="62"/>
  <c r="L662" i="62"/>
  <c r="K662" i="62"/>
  <c r="J662" i="62"/>
  <c r="I662" i="62"/>
  <c r="H662" i="62"/>
  <c r="G662" i="62"/>
  <c r="F662" i="62"/>
  <c r="S661" i="62"/>
  <c r="M661" i="62"/>
  <c r="L661" i="62"/>
  <c r="K661" i="62"/>
  <c r="J661" i="62"/>
  <c r="I661" i="62"/>
  <c r="H661" i="62"/>
  <c r="G661" i="62"/>
  <c r="F661" i="62"/>
  <c r="T405" i="62"/>
  <c r="T562" i="62"/>
  <c r="T610" i="62"/>
  <c r="N292" i="62"/>
  <c r="O292" i="62"/>
  <c r="P292" i="62"/>
  <c r="Q292" i="62"/>
  <c r="R292" i="62"/>
  <c r="T292" i="62"/>
  <c r="M289" i="62"/>
  <c r="L289" i="62"/>
  <c r="K289" i="62"/>
  <c r="I289" i="62"/>
  <c r="E289" i="62"/>
  <c r="S289" i="62" s="1"/>
  <c r="M288" i="62"/>
  <c r="L288" i="62"/>
  <c r="K288" i="62"/>
  <c r="I288" i="62"/>
  <c r="E288" i="62"/>
  <c r="H288" i="62" s="1"/>
  <c r="M287" i="62"/>
  <c r="M292" i="62" s="1"/>
  <c r="L287" i="62"/>
  <c r="K287" i="62"/>
  <c r="I287" i="62"/>
  <c r="E287" i="62"/>
  <c r="M286" i="62"/>
  <c r="L286" i="62"/>
  <c r="K286" i="62"/>
  <c r="I286" i="62"/>
  <c r="E286" i="62"/>
  <c r="H286" i="62" s="1"/>
  <c r="M285" i="62"/>
  <c r="L285" i="62"/>
  <c r="K285" i="62"/>
  <c r="I285" i="62"/>
  <c r="E285" i="62"/>
  <c r="M284" i="62"/>
  <c r="L284" i="62"/>
  <c r="L292" i="62" s="1"/>
  <c r="K284" i="62"/>
  <c r="I284" i="62"/>
  <c r="E284" i="62"/>
  <c r="H284" i="62"/>
  <c r="M283" i="62"/>
  <c r="L283" i="62"/>
  <c r="K283" i="62"/>
  <c r="I283" i="62"/>
  <c r="I292" i="62" s="1"/>
  <c r="E283" i="62"/>
  <c r="S283" i="62"/>
  <c r="K256" i="62"/>
  <c r="I686" i="30"/>
  <c r="I687" i="30" s="1"/>
  <c r="I609" i="30" s="1"/>
  <c r="I685" i="30"/>
  <c r="F482" i="30"/>
  <c r="F483" i="30" s="1"/>
  <c r="F481" i="30"/>
  <c r="G87" i="30"/>
  <c r="H87" i="30"/>
  <c r="F87" i="30"/>
  <c r="F35" i="30" s="1"/>
  <c r="S1000" i="62"/>
  <c r="R1000" i="62"/>
  <c r="Q1000" i="62"/>
  <c r="P1000" i="62"/>
  <c r="M1000" i="62"/>
  <c r="L1000" i="62"/>
  <c r="K1000" i="62"/>
  <c r="J1000" i="62"/>
  <c r="I1000" i="62"/>
  <c r="H1000" i="62"/>
  <c r="G1000" i="62"/>
  <c r="F1000" i="62"/>
  <c r="S998" i="62"/>
  <c r="R998" i="62"/>
  <c r="Q998" i="62"/>
  <c r="P998" i="62"/>
  <c r="M998" i="62"/>
  <c r="L998" i="62"/>
  <c r="K998" i="62"/>
  <c r="J998" i="62"/>
  <c r="I998" i="62"/>
  <c r="H998" i="62"/>
  <c r="G998" i="62"/>
  <c r="F998" i="62"/>
  <c r="S993" i="62"/>
  <c r="R993" i="62"/>
  <c r="Q993" i="62"/>
  <c r="P993" i="62"/>
  <c r="M993" i="62"/>
  <c r="L993" i="62"/>
  <c r="K993" i="62"/>
  <c r="J993" i="62"/>
  <c r="I993" i="62"/>
  <c r="H993" i="62"/>
  <c r="G993" i="62"/>
  <c r="F993" i="62"/>
  <c r="T980" i="62"/>
  <c r="S980" i="62"/>
  <c r="R980" i="62"/>
  <c r="M980" i="62"/>
  <c r="L980" i="62"/>
  <c r="K980" i="62"/>
  <c r="J980" i="62"/>
  <c r="I980" i="62"/>
  <c r="H980" i="62"/>
  <c r="G980" i="62"/>
  <c r="F980" i="62"/>
  <c r="T970" i="62"/>
  <c r="T986" i="62" s="1"/>
  <c r="S970" i="62"/>
  <c r="R970" i="62"/>
  <c r="M970" i="62"/>
  <c r="L970" i="62"/>
  <c r="K970" i="62"/>
  <c r="J970" i="62"/>
  <c r="I970" i="62"/>
  <c r="H970" i="62"/>
  <c r="G970" i="62"/>
  <c r="F970" i="62"/>
  <c r="T961" i="62"/>
  <c r="R961" i="62"/>
  <c r="Q961" i="62"/>
  <c r="P961" i="62"/>
  <c r="O961" i="62"/>
  <c r="N961" i="62"/>
  <c r="S960" i="62"/>
  <c r="L960" i="62"/>
  <c r="S959" i="62"/>
  <c r="L959" i="62"/>
  <c r="S958" i="62"/>
  <c r="L958" i="62"/>
  <c r="S957" i="62"/>
  <c r="L957" i="62"/>
  <c r="S956" i="62"/>
  <c r="L956" i="62"/>
  <c r="T955" i="62"/>
  <c r="I2009" i="30"/>
  <c r="R955" i="62"/>
  <c r="Q955" i="62"/>
  <c r="P955" i="62"/>
  <c r="O955" i="62"/>
  <c r="N955" i="62"/>
  <c r="M954" i="62"/>
  <c r="L954" i="62"/>
  <c r="K954" i="62"/>
  <c r="M953" i="62"/>
  <c r="L953" i="62"/>
  <c r="K953" i="62"/>
  <c r="S953" i="62"/>
  <c r="M952" i="62"/>
  <c r="L952" i="62"/>
  <c r="K952" i="62"/>
  <c r="T940" i="62"/>
  <c r="R940" i="62"/>
  <c r="Q940" i="62"/>
  <c r="P940" i="62"/>
  <c r="O940" i="62"/>
  <c r="N940" i="62"/>
  <c r="M939" i="62"/>
  <c r="L939" i="62"/>
  <c r="K939" i="62"/>
  <c r="M938" i="62"/>
  <c r="L938" i="62"/>
  <c r="K938" i="62"/>
  <c r="M937" i="62"/>
  <c r="L937" i="62"/>
  <c r="K937" i="62"/>
  <c r="S937" i="62"/>
  <c r="M936" i="62"/>
  <c r="L936" i="62"/>
  <c r="K936" i="62"/>
  <c r="M935" i="62"/>
  <c r="L935" i="62"/>
  <c r="K935" i="62"/>
  <c r="S935" i="62"/>
  <c r="T932" i="62"/>
  <c r="R932" i="62"/>
  <c r="Q932" i="62"/>
  <c r="P932" i="62"/>
  <c r="O932" i="62"/>
  <c r="N932" i="62"/>
  <c r="S931" i="62"/>
  <c r="L931" i="62"/>
  <c r="S930" i="62"/>
  <c r="L930" i="62"/>
  <c r="T929" i="62"/>
  <c r="R929" i="62"/>
  <c r="Q929" i="62"/>
  <c r="P929" i="62"/>
  <c r="O929" i="62"/>
  <c r="N929" i="62"/>
  <c r="M928" i="62"/>
  <c r="M929" i="62" s="1"/>
  <c r="L928" i="62"/>
  <c r="L929" i="62" s="1"/>
  <c r="K928" i="62"/>
  <c r="K929" i="62" s="1"/>
  <c r="M927" i="62"/>
  <c r="L927" i="62"/>
  <c r="K927" i="62"/>
  <c r="I927" i="62"/>
  <c r="E927" i="62"/>
  <c r="H927" i="62" s="1"/>
  <c r="M926" i="62"/>
  <c r="L926" i="62"/>
  <c r="K926" i="62"/>
  <c r="I926" i="62"/>
  <c r="E926" i="62"/>
  <c r="H926" i="62" s="1"/>
  <c r="R915" i="62"/>
  <c r="Q915" i="62"/>
  <c r="P915" i="62"/>
  <c r="O915" i="62"/>
  <c r="N915" i="62"/>
  <c r="S914" i="62"/>
  <c r="M914" i="62"/>
  <c r="L914" i="62"/>
  <c r="K914" i="62"/>
  <c r="S913" i="62"/>
  <c r="M913" i="62"/>
  <c r="L913" i="62"/>
  <c r="K913" i="62"/>
  <c r="R912" i="62"/>
  <c r="Q912" i="62"/>
  <c r="P912" i="62"/>
  <c r="O912" i="62"/>
  <c r="N912" i="62"/>
  <c r="M911" i="62"/>
  <c r="M912" i="62" s="1"/>
  <c r="L911" i="62"/>
  <c r="L912" i="62" s="1"/>
  <c r="K911" i="62"/>
  <c r="K912" i="62" s="1"/>
  <c r="S911" i="62"/>
  <c r="S912" i="62" s="1"/>
  <c r="R910" i="62"/>
  <c r="Q910" i="62"/>
  <c r="P910" i="62"/>
  <c r="O910" i="62"/>
  <c r="N910" i="62"/>
  <c r="M909" i="62"/>
  <c r="L909" i="62"/>
  <c r="K909" i="62"/>
  <c r="M908" i="62"/>
  <c r="L908" i="62"/>
  <c r="K908" i="62"/>
  <c r="S908" i="62"/>
  <c r="M907" i="62"/>
  <c r="L907" i="62"/>
  <c r="K907" i="62"/>
  <c r="S907" i="62"/>
  <c r="M906" i="62"/>
  <c r="L906" i="62"/>
  <c r="K906" i="62"/>
  <c r="M905" i="62"/>
  <c r="L905" i="62"/>
  <c r="K905" i="62"/>
  <c r="S905" i="62"/>
  <c r="M904" i="62"/>
  <c r="L904" i="62"/>
  <c r="K904" i="62"/>
  <c r="M903" i="62"/>
  <c r="L903" i="62"/>
  <c r="K903" i="62"/>
  <c r="M902" i="62"/>
  <c r="L902" i="62"/>
  <c r="K902" i="62"/>
  <c r="M901" i="62"/>
  <c r="L901" i="62"/>
  <c r="K901" i="62"/>
  <c r="M900" i="62"/>
  <c r="L900" i="62"/>
  <c r="K900" i="62"/>
  <c r="M899" i="62"/>
  <c r="L899" i="62"/>
  <c r="K899" i="62"/>
  <c r="M898" i="62"/>
  <c r="L898" i="62"/>
  <c r="K898" i="62"/>
  <c r="S898" i="62"/>
  <c r="M897" i="62"/>
  <c r="L897" i="62"/>
  <c r="K897" i="62"/>
  <c r="M896" i="62"/>
  <c r="L896" i="62"/>
  <c r="K896" i="62"/>
  <c r="S896" i="62"/>
  <c r="M895" i="62"/>
  <c r="L895" i="62"/>
  <c r="K895" i="62"/>
  <c r="M894" i="62"/>
  <c r="L894" i="62"/>
  <c r="K894" i="62"/>
  <c r="M893" i="62"/>
  <c r="L893" i="62"/>
  <c r="K893" i="62"/>
  <c r="M892" i="62"/>
  <c r="L892" i="62"/>
  <c r="K892" i="62"/>
  <c r="M891" i="62"/>
  <c r="L891" i="62"/>
  <c r="K891" i="62"/>
  <c r="M890" i="62"/>
  <c r="L890" i="62"/>
  <c r="K890" i="62"/>
  <c r="M889" i="62"/>
  <c r="L889" i="62"/>
  <c r="K889" i="62"/>
  <c r="M888" i="62"/>
  <c r="L888" i="62"/>
  <c r="K888" i="62"/>
  <c r="M887" i="62"/>
  <c r="L887" i="62"/>
  <c r="K887" i="62"/>
  <c r="S887" i="62"/>
  <c r="M886" i="62"/>
  <c r="L886" i="62"/>
  <c r="K886" i="62"/>
  <c r="M885" i="62"/>
  <c r="L885" i="62"/>
  <c r="K885" i="62"/>
  <c r="M884" i="62"/>
  <c r="L884" i="62"/>
  <c r="K884" i="62"/>
  <c r="M883" i="62"/>
  <c r="L883" i="62"/>
  <c r="K883" i="62"/>
  <c r="M882" i="62"/>
  <c r="L882" i="62"/>
  <c r="K882" i="62"/>
  <c r="M881" i="62"/>
  <c r="L881" i="62"/>
  <c r="K881" i="62"/>
  <c r="S881" i="62"/>
  <c r="M880" i="62"/>
  <c r="L880" i="62"/>
  <c r="K880" i="62"/>
  <c r="M879" i="62"/>
  <c r="L879" i="62"/>
  <c r="K879" i="62"/>
  <c r="M878" i="62"/>
  <c r="L878" i="62"/>
  <c r="K878" i="62"/>
  <c r="M877" i="62"/>
  <c r="L877" i="62"/>
  <c r="K877" i="62"/>
  <c r="M876" i="62"/>
  <c r="L876" i="62"/>
  <c r="K876" i="62"/>
  <c r="M875" i="62"/>
  <c r="L875" i="62"/>
  <c r="K875" i="62"/>
  <c r="M874" i="62"/>
  <c r="L874" i="62"/>
  <c r="K874" i="62"/>
  <c r="M873" i="62"/>
  <c r="L873" i="62"/>
  <c r="K873" i="62"/>
  <c r="M872" i="62"/>
  <c r="L872" i="62"/>
  <c r="K872" i="62"/>
  <c r="M871" i="62"/>
  <c r="L871" i="62"/>
  <c r="K871" i="62"/>
  <c r="M870" i="62"/>
  <c r="L870" i="62"/>
  <c r="K870" i="62"/>
  <c r="S870" i="62"/>
  <c r="M869" i="62"/>
  <c r="L869" i="62"/>
  <c r="K869" i="62"/>
  <c r="S869" i="62"/>
  <c r="M868" i="62"/>
  <c r="L868" i="62"/>
  <c r="K868" i="62"/>
  <c r="S868" i="62"/>
  <c r="M867" i="62"/>
  <c r="L867" i="62"/>
  <c r="K867" i="62"/>
  <c r="M866" i="62"/>
  <c r="L866" i="62"/>
  <c r="K866" i="62"/>
  <c r="M865" i="62"/>
  <c r="L865" i="62"/>
  <c r="K865" i="62"/>
  <c r="S865" i="62"/>
  <c r="M864" i="62"/>
  <c r="L864" i="62"/>
  <c r="K864" i="62"/>
  <c r="M863" i="62"/>
  <c r="L863" i="62"/>
  <c r="K863" i="62"/>
  <c r="M862" i="62"/>
  <c r="L862" i="62"/>
  <c r="K862" i="62"/>
  <c r="M861" i="62"/>
  <c r="L861" i="62"/>
  <c r="K861" i="62"/>
  <c r="M860" i="62"/>
  <c r="L860" i="62"/>
  <c r="K860" i="62"/>
  <c r="M859" i="62"/>
  <c r="L859" i="62"/>
  <c r="K859" i="62"/>
  <c r="M858" i="62"/>
  <c r="L858" i="62"/>
  <c r="K858" i="62"/>
  <c r="M857" i="62"/>
  <c r="L857" i="62"/>
  <c r="K857" i="62"/>
  <c r="M856" i="62"/>
  <c r="L856" i="62"/>
  <c r="K856" i="62"/>
  <c r="M855" i="62"/>
  <c r="L855" i="62"/>
  <c r="K855" i="62"/>
  <c r="M854" i="62"/>
  <c r="L854" i="62"/>
  <c r="K854" i="62"/>
  <c r="M853" i="62"/>
  <c r="L853" i="62"/>
  <c r="K853" i="62"/>
  <c r="M852" i="62"/>
  <c r="L852" i="62"/>
  <c r="K852" i="62"/>
  <c r="S852" i="62"/>
  <c r="M851" i="62"/>
  <c r="L851" i="62"/>
  <c r="K851" i="62"/>
  <c r="M850" i="62"/>
  <c r="L850" i="62"/>
  <c r="K850" i="62"/>
  <c r="M849" i="62"/>
  <c r="L849" i="62"/>
  <c r="K849" i="62"/>
  <c r="M848" i="62"/>
  <c r="L848" i="62"/>
  <c r="K848" i="62"/>
  <c r="M847" i="62"/>
  <c r="L847" i="62"/>
  <c r="K847" i="62"/>
  <c r="S847" i="62"/>
  <c r="M846" i="62"/>
  <c r="L846" i="62"/>
  <c r="K846" i="62"/>
  <c r="M845" i="62"/>
  <c r="L845" i="62"/>
  <c r="K845" i="62"/>
  <c r="M844" i="62"/>
  <c r="L844" i="62"/>
  <c r="K844" i="62"/>
  <c r="M843" i="62"/>
  <c r="L843" i="62"/>
  <c r="K843" i="62"/>
  <c r="M842" i="62"/>
  <c r="L842" i="62"/>
  <c r="K842" i="62"/>
  <c r="M841" i="62"/>
  <c r="L841" i="62"/>
  <c r="K841" i="62"/>
  <c r="M840" i="62"/>
  <c r="L840" i="62"/>
  <c r="K840" i="62"/>
  <c r="M839" i="62"/>
  <c r="L839" i="62"/>
  <c r="K839" i="62"/>
  <c r="M838" i="62"/>
  <c r="L838" i="62"/>
  <c r="K838" i="62"/>
  <c r="M837" i="62"/>
  <c r="L837" i="62"/>
  <c r="K837" i="62"/>
  <c r="M836" i="62"/>
  <c r="L836" i="62"/>
  <c r="K836" i="62"/>
  <c r="M835" i="62"/>
  <c r="L835" i="62"/>
  <c r="K835" i="62"/>
  <c r="M834" i="62"/>
  <c r="L834" i="62"/>
  <c r="K834" i="62"/>
  <c r="M833" i="62"/>
  <c r="L833" i="62"/>
  <c r="K833" i="62"/>
  <c r="M832" i="62"/>
  <c r="L832" i="62"/>
  <c r="K832" i="62"/>
  <c r="M831" i="62"/>
  <c r="L831" i="62"/>
  <c r="K831" i="62"/>
  <c r="S831" i="62"/>
  <c r="M830" i="62"/>
  <c r="L830" i="62"/>
  <c r="K830" i="62"/>
  <c r="M829" i="62"/>
  <c r="L829" i="62"/>
  <c r="K829" i="62"/>
  <c r="M828" i="62"/>
  <c r="L828" i="62"/>
  <c r="K828" i="62"/>
  <c r="M827" i="62"/>
  <c r="L827" i="62"/>
  <c r="K827" i="62"/>
  <c r="S827" i="62"/>
  <c r="M826" i="62"/>
  <c r="L826" i="62"/>
  <c r="K826" i="62"/>
  <c r="S826" i="62"/>
  <c r="M825" i="62"/>
  <c r="L825" i="62"/>
  <c r="K825" i="62"/>
  <c r="M824" i="62"/>
  <c r="L824" i="62"/>
  <c r="K824" i="62"/>
  <c r="M823" i="62"/>
  <c r="L823" i="62"/>
  <c r="K823" i="62"/>
  <c r="S823" i="62"/>
  <c r="M822" i="62"/>
  <c r="L822" i="62"/>
  <c r="K822" i="62"/>
  <c r="M821" i="62"/>
  <c r="L821" i="62"/>
  <c r="K821" i="62"/>
  <c r="M820" i="62"/>
  <c r="L820" i="62"/>
  <c r="K820" i="62"/>
  <c r="M819" i="62"/>
  <c r="L819" i="62"/>
  <c r="K819" i="62"/>
  <c r="S819" i="62"/>
  <c r="M818" i="62"/>
  <c r="L818" i="62"/>
  <c r="K818" i="62"/>
  <c r="M817" i="62"/>
  <c r="L817" i="62"/>
  <c r="K817" i="62"/>
  <c r="S817" i="62"/>
  <c r="M816" i="62"/>
  <c r="L816" i="62"/>
  <c r="K816" i="62"/>
  <c r="M815" i="62"/>
  <c r="L815" i="62"/>
  <c r="K815" i="62"/>
  <c r="M814" i="62"/>
  <c r="L814" i="62"/>
  <c r="K814" i="62"/>
  <c r="M813" i="62"/>
  <c r="L813" i="62"/>
  <c r="K813" i="62"/>
  <c r="M812" i="62"/>
  <c r="L812" i="62"/>
  <c r="K812" i="62"/>
  <c r="M811" i="62"/>
  <c r="L811" i="62"/>
  <c r="K811" i="62"/>
  <c r="S811" i="62"/>
  <c r="M810" i="62"/>
  <c r="L810" i="62"/>
  <c r="K810" i="62"/>
  <c r="M809" i="62"/>
  <c r="L809" i="62"/>
  <c r="K809" i="62"/>
  <c r="M808" i="62"/>
  <c r="L808" i="62"/>
  <c r="K808" i="62"/>
  <c r="M807" i="62"/>
  <c r="L807" i="62"/>
  <c r="K807" i="62"/>
  <c r="M806" i="62"/>
  <c r="L806" i="62"/>
  <c r="K806" i="62"/>
  <c r="M805" i="62"/>
  <c r="L805" i="62"/>
  <c r="K805" i="62"/>
  <c r="M804" i="62"/>
  <c r="L804" i="62"/>
  <c r="K804" i="62"/>
  <c r="M803" i="62"/>
  <c r="L803" i="62"/>
  <c r="K803" i="62"/>
  <c r="S803" i="62"/>
  <c r="M802" i="62"/>
  <c r="L802" i="62"/>
  <c r="K802" i="62"/>
  <c r="M801" i="62"/>
  <c r="L801" i="62"/>
  <c r="K801" i="62"/>
  <c r="M800" i="62"/>
  <c r="L800" i="62"/>
  <c r="K800" i="62"/>
  <c r="S800" i="62"/>
  <c r="M799" i="62"/>
  <c r="L799" i="62"/>
  <c r="K799" i="62"/>
  <c r="M798" i="62"/>
  <c r="L798" i="62"/>
  <c r="K798" i="62"/>
  <c r="S798" i="62"/>
  <c r="M797" i="62"/>
  <c r="L797" i="62"/>
  <c r="K797" i="62"/>
  <c r="M796" i="62"/>
  <c r="L796" i="62"/>
  <c r="K796" i="62"/>
  <c r="M795" i="62"/>
  <c r="L795" i="62"/>
  <c r="K795" i="62"/>
  <c r="M794" i="62"/>
  <c r="L794" i="62"/>
  <c r="K794" i="62"/>
  <c r="M793" i="62"/>
  <c r="L793" i="62"/>
  <c r="K793" i="62"/>
  <c r="M792" i="62"/>
  <c r="L792" i="62"/>
  <c r="K792" i="62"/>
  <c r="M791" i="62"/>
  <c r="L791" i="62"/>
  <c r="K791" i="62"/>
  <c r="M790" i="62"/>
  <c r="L790" i="62"/>
  <c r="K790" i="62"/>
  <c r="M789" i="62"/>
  <c r="L789" i="62"/>
  <c r="K789" i="62"/>
  <c r="M788" i="62"/>
  <c r="L788" i="62"/>
  <c r="K788" i="62"/>
  <c r="M787" i="62"/>
  <c r="L787" i="62"/>
  <c r="K787" i="62"/>
  <c r="S787" i="62"/>
  <c r="M786" i="62"/>
  <c r="L786" i="62"/>
  <c r="K786" i="62"/>
  <c r="M785" i="62"/>
  <c r="L785" i="62"/>
  <c r="K785" i="62"/>
  <c r="M784" i="62"/>
  <c r="L784" i="62"/>
  <c r="K784" i="62"/>
  <c r="M783" i="62"/>
  <c r="L783" i="62"/>
  <c r="K783" i="62"/>
  <c r="M782" i="62"/>
  <c r="L782" i="62"/>
  <c r="K782" i="62"/>
  <c r="M781" i="62"/>
  <c r="L781" i="62"/>
  <c r="K781" i="62"/>
  <c r="M780" i="62"/>
  <c r="L780" i="62"/>
  <c r="K780" i="62"/>
  <c r="M779" i="62"/>
  <c r="L779" i="62"/>
  <c r="K779" i="62"/>
  <c r="M778" i="62"/>
  <c r="L778" i="62"/>
  <c r="K778" i="62"/>
  <c r="M777" i="62"/>
  <c r="L777" i="62"/>
  <c r="K777" i="62"/>
  <c r="M776" i="62"/>
  <c r="L776" i="62"/>
  <c r="K776" i="62"/>
  <c r="M775" i="62"/>
  <c r="L775" i="62"/>
  <c r="K775" i="62"/>
  <c r="M774" i="62"/>
  <c r="L774" i="62"/>
  <c r="K774" i="62"/>
  <c r="S774" i="62"/>
  <c r="M773" i="62"/>
  <c r="L773" i="62"/>
  <c r="K773" i="62"/>
  <c r="M772" i="62"/>
  <c r="L772" i="62"/>
  <c r="K772" i="62"/>
  <c r="M771" i="62"/>
  <c r="L771" i="62"/>
  <c r="K771" i="62"/>
  <c r="M770" i="62"/>
  <c r="L770" i="62"/>
  <c r="K770" i="62"/>
  <c r="M769" i="62"/>
  <c r="L769" i="62"/>
  <c r="K769" i="62"/>
  <c r="M768" i="62"/>
  <c r="L768" i="62"/>
  <c r="K768" i="62"/>
  <c r="M767" i="62"/>
  <c r="L767" i="62"/>
  <c r="K767" i="62"/>
  <c r="S767" i="62"/>
  <c r="M766" i="62"/>
  <c r="L766" i="62"/>
  <c r="K766" i="62"/>
  <c r="M765" i="62"/>
  <c r="L765" i="62"/>
  <c r="K765" i="62"/>
  <c r="M764" i="62"/>
  <c r="L764" i="62"/>
  <c r="K764" i="62"/>
  <c r="S764" i="62"/>
  <c r="M763" i="62"/>
  <c r="L763" i="62"/>
  <c r="K763" i="62"/>
  <c r="M762" i="62"/>
  <c r="L762" i="62"/>
  <c r="K762" i="62"/>
  <c r="M761" i="62"/>
  <c r="L761" i="62"/>
  <c r="K761" i="62"/>
  <c r="M760" i="62"/>
  <c r="L760" i="62"/>
  <c r="K760" i="62"/>
  <c r="S760" i="62"/>
  <c r="M759" i="62"/>
  <c r="L759" i="62"/>
  <c r="K759" i="62"/>
  <c r="M758" i="62"/>
  <c r="L758" i="62"/>
  <c r="K758" i="62"/>
  <c r="M757" i="62"/>
  <c r="L757" i="62"/>
  <c r="K757" i="62"/>
  <c r="M756" i="62"/>
  <c r="L756" i="62"/>
  <c r="K756" i="62"/>
  <c r="M755" i="62"/>
  <c r="L755" i="62"/>
  <c r="K755" i="62"/>
  <c r="M754" i="62"/>
  <c r="L754" i="62"/>
  <c r="K754" i="62"/>
  <c r="M753" i="62"/>
  <c r="L753" i="62"/>
  <c r="K753" i="62"/>
  <c r="M752" i="62"/>
  <c r="L752" i="62"/>
  <c r="K752" i="62"/>
  <c r="M751" i="62"/>
  <c r="L751" i="62"/>
  <c r="K751" i="62"/>
  <c r="M750" i="62"/>
  <c r="L750" i="62"/>
  <c r="K750" i="62"/>
  <c r="S750" i="62"/>
  <c r="M749" i="62"/>
  <c r="L749" i="62"/>
  <c r="K749" i="62"/>
  <c r="M748" i="62"/>
  <c r="L748" i="62"/>
  <c r="K748" i="62"/>
  <c r="M747" i="62"/>
  <c r="L747" i="62"/>
  <c r="K747" i="62"/>
  <c r="M746" i="62"/>
  <c r="L746" i="62"/>
  <c r="K746" i="62"/>
  <c r="M745" i="62"/>
  <c r="L745" i="62"/>
  <c r="K745" i="62"/>
  <c r="M744" i="62"/>
  <c r="L744" i="62"/>
  <c r="K744" i="62"/>
  <c r="M743" i="62"/>
  <c r="L743" i="62"/>
  <c r="K743" i="62"/>
  <c r="M742" i="62"/>
  <c r="L742" i="62"/>
  <c r="K742" i="62"/>
  <c r="S742" i="62"/>
  <c r="M741" i="62"/>
  <c r="L741" i="62"/>
  <c r="K741" i="62"/>
  <c r="M740" i="62"/>
  <c r="L740" i="62"/>
  <c r="K740" i="62"/>
  <c r="S740" i="62"/>
  <c r="M739" i="62"/>
  <c r="L739" i="62"/>
  <c r="K739" i="62"/>
  <c r="M738" i="62"/>
  <c r="L738" i="62"/>
  <c r="K738" i="62"/>
  <c r="M737" i="62"/>
  <c r="L737" i="62"/>
  <c r="K737" i="62"/>
  <c r="M736" i="62"/>
  <c r="L736" i="62"/>
  <c r="K736" i="62"/>
  <c r="S736" i="62"/>
  <c r="M735" i="62"/>
  <c r="L735" i="62"/>
  <c r="K735" i="62"/>
  <c r="M734" i="62"/>
  <c r="L734" i="62"/>
  <c r="K734" i="62"/>
  <c r="S734" i="62"/>
  <c r="M733" i="62"/>
  <c r="L733" i="62"/>
  <c r="K733" i="62"/>
  <c r="M732" i="62"/>
  <c r="L732" i="62"/>
  <c r="K732" i="62"/>
  <c r="M731" i="62"/>
  <c r="L731" i="62"/>
  <c r="K731" i="62"/>
  <c r="M730" i="62"/>
  <c r="L730" i="62"/>
  <c r="K730" i="62"/>
  <c r="M729" i="62"/>
  <c r="L729" i="62"/>
  <c r="K729" i="62"/>
  <c r="M728" i="62"/>
  <c r="L728" i="62"/>
  <c r="K728" i="62"/>
  <c r="M727" i="62"/>
  <c r="L727" i="62"/>
  <c r="K727" i="62"/>
  <c r="M726" i="62"/>
  <c r="L726" i="62"/>
  <c r="K726" i="62"/>
  <c r="M725" i="62"/>
  <c r="L725" i="62"/>
  <c r="K725" i="62"/>
  <c r="M724" i="62"/>
  <c r="L724" i="62"/>
  <c r="K724" i="62"/>
  <c r="S724" i="62"/>
  <c r="M723" i="62"/>
  <c r="L723" i="62"/>
  <c r="K723" i="62"/>
  <c r="M722" i="62"/>
  <c r="L722" i="62"/>
  <c r="K722" i="62"/>
  <c r="S722" i="62"/>
  <c r="M721" i="62"/>
  <c r="L721" i="62"/>
  <c r="K721" i="62"/>
  <c r="M720" i="62"/>
  <c r="L720" i="62"/>
  <c r="K720" i="62"/>
  <c r="M719" i="62"/>
  <c r="L719" i="62"/>
  <c r="K719" i="62"/>
  <c r="M718" i="62"/>
  <c r="L718" i="62"/>
  <c r="K718" i="62"/>
  <c r="M717" i="62"/>
  <c r="L717" i="62"/>
  <c r="K717" i="62"/>
  <c r="S717" i="62"/>
  <c r="M716" i="62"/>
  <c r="L716" i="62"/>
  <c r="K716" i="62"/>
  <c r="T710" i="62"/>
  <c r="I1685" i="30"/>
  <c r="R710" i="62"/>
  <c r="Q710" i="62"/>
  <c r="P710" i="62"/>
  <c r="O710" i="62"/>
  <c r="N710" i="62"/>
  <c r="S709" i="62"/>
  <c r="L709" i="62"/>
  <c r="S708" i="62"/>
  <c r="L708" i="62"/>
  <c r="S707" i="62"/>
  <c r="L707" i="62"/>
  <c r="S706" i="62"/>
  <c r="L706" i="62"/>
  <c r="T704" i="62"/>
  <c r="S704" i="62"/>
  <c r="R704" i="62"/>
  <c r="Q704" i="62"/>
  <c r="P704" i="62"/>
  <c r="O704" i="62"/>
  <c r="N704" i="62"/>
  <c r="M704" i="62"/>
  <c r="L704" i="62"/>
  <c r="K704" i="62"/>
  <c r="J704" i="62"/>
  <c r="I704" i="62"/>
  <c r="H704" i="62"/>
  <c r="G704" i="62"/>
  <c r="F704" i="62"/>
  <c r="E704" i="62"/>
  <c r="R698" i="62"/>
  <c r="Q698" i="62"/>
  <c r="P698" i="62"/>
  <c r="O698" i="62"/>
  <c r="N698" i="62"/>
  <c r="S697" i="62"/>
  <c r="M697" i="62"/>
  <c r="L697" i="62"/>
  <c r="K697" i="62"/>
  <c r="S696" i="62"/>
  <c r="M696" i="62"/>
  <c r="L696" i="62"/>
  <c r="K696" i="62"/>
  <c r="S695" i="62"/>
  <c r="M695" i="62"/>
  <c r="L695" i="62"/>
  <c r="K695" i="62"/>
  <c r="S694" i="62"/>
  <c r="M694" i="62"/>
  <c r="L694" i="62"/>
  <c r="K694" i="62"/>
  <c r="R686" i="62"/>
  <c r="Q686" i="62"/>
  <c r="P686" i="62"/>
  <c r="O686" i="62"/>
  <c r="N686" i="62"/>
  <c r="S685" i="62"/>
  <c r="S686" i="62" s="1"/>
  <c r="M685" i="62"/>
  <c r="M686" i="62" s="1"/>
  <c r="L685" i="62"/>
  <c r="L686" i="62" s="1"/>
  <c r="K685" i="62"/>
  <c r="K686" i="62" s="1"/>
  <c r="R684" i="62"/>
  <c r="Q684" i="62"/>
  <c r="P684" i="62"/>
  <c r="O684" i="62"/>
  <c r="N684" i="62"/>
  <c r="M683" i="62"/>
  <c r="L683" i="62"/>
  <c r="K683" i="62"/>
  <c r="M682" i="62"/>
  <c r="L682" i="62"/>
  <c r="K682" i="62"/>
  <c r="T679" i="62"/>
  <c r="R679" i="62"/>
  <c r="Q679" i="62"/>
  <c r="P679" i="62"/>
  <c r="O679" i="62"/>
  <c r="N679" i="62"/>
  <c r="S678" i="62"/>
  <c r="M678" i="62"/>
  <c r="L678" i="62"/>
  <c r="K678" i="62"/>
  <c r="J678" i="62"/>
  <c r="I678" i="62"/>
  <c r="H678" i="62"/>
  <c r="G678" i="62"/>
  <c r="S677" i="62"/>
  <c r="M677" i="62"/>
  <c r="L677" i="62"/>
  <c r="K677" i="62"/>
  <c r="J677" i="62"/>
  <c r="I677" i="62"/>
  <c r="H677" i="62"/>
  <c r="G677" i="62"/>
  <c r="T676" i="62"/>
  <c r="I1441" i="30"/>
  <c r="R676" i="62"/>
  <c r="Q676" i="62"/>
  <c r="P676" i="62"/>
  <c r="O676" i="62"/>
  <c r="N676" i="62"/>
  <c r="M675" i="62"/>
  <c r="L675" i="62"/>
  <c r="K675" i="62"/>
  <c r="M674" i="62"/>
  <c r="L674" i="62"/>
  <c r="K674" i="62"/>
  <c r="M673" i="62"/>
  <c r="L673" i="62"/>
  <c r="K673" i="62"/>
  <c r="S610" i="62"/>
  <c r="R610" i="62"/>
  <c r="Q610" i="62"/>
  <c r="I1111" i="30" s="1"/>
  <c r="P610" i="62"/>
  <c r="I1107" i="30" s="1"/>
  <c r="O610" i="62"/>
  <c r="I1109" i="30" s="1"/>
  <c r="N610" i="62"/>
  <c r="I1108" i="30" s="1"/>
  <c r="M610" i="62"/>
  <c r="L610" i="62"/>
  <c r="K610" i="62"/>
  <c r="J610" i="62"/>
  <c r="I610" i="62"/>
  <c r="H610" i="62"/>
  <c r="G610" i="62"/>
  <c r="F610" i="62"/>
  <c r="E610" i="62"/>
  <c r="I1101" i="30" s="1"/>
  <c r="S562" i="62"/>
  <c r="R562" i="62"/>
  <c r="Q562" i="62"/>
  <c r="P562" i="62"/>
  <c r="I1114" i="30"/>
  <c r="O562" i="62"/>
  <c r="I1116" i="30"/>
  <c r="N562" i="62"/>
  <c r="I1115" i="30"/>
  <c r="M562" i="62"/>
  <c r="L562" i="62"/>
  <c r="K562" i="62"/>
  <c r="J562" i="62"/>
  <c r="I562" i="62"/>
  <c r="H562" i="62"/>
  <c r="G562" i="62"/>
  <c r="F562" i="62"/>
  <c r="E562" i="62"/>
  <c r="I1102" i="30"/>
  <c r="S405" i="62"/>
  <c r="R405" i="62"/>
  <c r="Q405" i="62"/>
  <c r="P405" i="62"/>
  <c r="I1119" i="30" s="1"/>
  <c r="O405" i="62"/>
  <c r="I1121" i="30" s="1"/>
  <c r="N405" i="62"/>
  <c r="I1120" i="30" s="1"/>
  <c r="M405" i="62"/>
  <c r="L405" i="62"/>
  <c r="K405" i="62"/>
  <c r="J405" i="62"/>
  <c r="I405" i="62"/>
  <c r="H405" i="62"/>
  <c r="G405" i="62"/>
  <c r="F405" i="62"/>
  <c r="E405" i="62"/>
  <c r="I1103" i="30" s="1"/>
  <c r="T331" i="62"/>
  <c r="R331" i="62"/>
  <c r="Q331" i="62"/>
  <c r="P331" i="62"/>
  <c r="O331" i="62"/>
  <c r="N331" i="62"/>
  <c r="E331" i="62"/>
  <c r="I1028" i="30" s="1"/>
  <c r="S330" i="62"/>
  <c r="M330" i="62"/>
  <c r="L330" i="62"/>
  <c r="K330" i="62"/>
  <c r="J330" i="62"/>
  <c r="I330" i="62"/>
  <c r="H330" i="62"/>
  <c r="G330" i="62"/>
  <c r="F330" i="62"/>
  <c r="S329" i="62"/>
  <c r="M329" i="62"/>
  <c r="L329" i="62"/>
  <c r="K329" i="62"/>
  <c r="J329" i="62"/>
  <c r="I329" i="62"/>
  <c r="H329" i="62"/>
  <c r="G329" i="62"/>
  <c r="F329" i="62"/>
  <c r="T328" i="62"/>
  <c r="R328" i="62"/>
  <c r="Q328" i="62"/>
  <c r="P328" i="62"/>
  <c r="O328" i="62"/>
  <c r="N328" i="62"/>
  <c r="M327" i="62"/>
  <c r="L327" i="62"/>
  <c r="K327" i="62"/>
  <c r="I327" i="62"/>
  <c r="E327" i="62"/>
  <c r="S327" i="62" s="1"/>
  <c r="M326" i="62"/>
  <c r="L326" i="62"/>
  <c r="K326" i="62"/>
  <c r="I326" i="62"/>
  <c r="E326" i="62"/>
  <c r="G326" i="62" s="1"/>
  <c r="T325" i="62"/>
  <c r="R325" i="62"/>
  <c r="Q325" i="62"/>
  <c r="P325" i="62"/>
  <c r="O325" i="62"/>
  <c r="N325" i="62"/>
  <c r="M324" i="62"/>
  <c r="L324" i="62"/>
  <c r="K324" i="62"/>
  <c r="I324" i="62"/>
  <c r="E324" i="62"/>
  <c r="F324" i="62" s="1"/>
  <c r="M323" i="62"/>
  <c r="L323" i="62"/>
  <c r="K323" i="62"/>
  <c r="I323" i="62"/>
  <c r="E323" i="62"/>
  <c r="S323" i="62" s="1"/>
  <c r="M322" i="62"/>
  <c r="L322" i="62"/>
  <c r="K322" i="62"/>
  <c r="I322" i="62"/>
  <c r="E322" i="62"/>
  <c r="J322" i="62" s="1"/>
  <c r="M321" i="62"/>
  <c r="L321" i="62"/>
  <c r="K321" i="62"/>
  <c r="I321" i="62"/>
  <c r="E321" i="62"/>
  <c r="F321" i="62" s="1"/>
  <c r="M320" i="62"/>
  <c r="L320" i="62"/>
  <c r="K320" i="62"/>
  <c r="I320" i="62"/>
  <c r="E320" i="62"/>
  <c r="F320" i="62" s="1"/>
  <c r="M319" i="62"/>
  <c r="L319" i="62"/>
  <c r="K319" i="62"/>
  <c r="I319" i="62"/>
  <c r="E319" i="62"/>
  <c r="S319" i="62" s="1"/>
  <c r="M318" i="62"/>
  <c r="L318" i="62"/>
  <c r="K318" i="62"/>
  <c r="I318" i="62"/>
  <c r="E318" i="62"/>
  <c r="T315" i="62"/>
  <c r="R315" i="62"/>
  <c r="Q315" i="62"/>
  <c r="P315" i="62"/>
  <c r="O315" i="62"/>
  <c r="N315" i="62"/>
  <c r="E315" i="62"/>
  <c r="I975" i="30"/>
  <c r="S314" i="62"/>
  <c r="M314" i="62"/>
  <c r="L314" i="62"/>
  <c r="K314" i="62"/>
  <c r="J314" i="62"/>
  <c r="I314" i="62"/>
  <c r="H314" i="62"/>
  <c r="G314" i="62"/>
  <c r="F314" i="62"/>
  <c r="S313" i="62"/>
  <c r="M313" i="62"/>
  <c r="L313" i="62"/>
  <c r="K313" i="62"/>
  <c r="J313" i="62"/>
  <c r="I313" i="62"/>
  <c r="H313" i="62"/>
  <c r="G313" i="62"/>
  <c r="F313" i="62"/>
  <c r="T312" i="62"/>
  <c r="R312" i="62"/>
  <c r="Q312" i="62"/>
  <c r="P312" i="62"/>
  <c r="O312" i="62"/>
  <c r="N312" i="62"/>
  <c r="M311" i="62"/>
  <c r="L311" i="62"/>
  <c r="K311" i="62"/>
  <c r="I311" i="62"/>
  <c r="E311" i="62"/>
  <c r="H311" i="62"/>
  <c r="M310" i="62"/>
  <c r="L310" i="62"/>
  <c r="K310" i="62"/>
  <c r="I310" i="62"/>
  <c r="E310" i="62"/>
  <c r="M309" i="62"/>
  <c r="L309" i="62"/>
  <c r="K309" i="62"/>
  <c r="I309" i="62"/>
  <c r="E309" i="62"/>
  <c r="S309" i="62" s="1"/>
  <c r="T308" i="62"/>
  <c r="R308" i="62"/>
  <c r="Q308" i="62"/>
  <c r="P308" i="62"/>
  <c r="O308" i="62"/>
  <c r="N308" i="62"/>
  <c r="M307" i="62"/>
  <c r="L307" i="62"/>
  <c r="K307" i="62"/>
  <c r="I307" i="62"/>
  <c r="E307" i="62"/>
  <c r="S307" i="62" s="1"/>
  <c r="I306" i="62"/>
  <c r="E306" i="62"/>
  <c r="I305" i="62"/>
  <c r="E305" i="62"/>
  <c r="S305" i="62"/>
  <c r="M304" i="62"/>
  <c r="L304" i="62"/>
  <c r="K304" i="62"/>
  <c r="I304" i="62"/>
  <c r="E304" i="62"/>
  <c r="J304" i="62"/>
  <c r="M303" i="62"/>
  <c r="L303" i="62"/>
  <c r="K303" i="62"/>
  <c r="I303" i="62"/>
  <c r="E303" i="62"/>
  <c r="S303" i="62"/>
  <c r="M302" i="62"/>
  <c r="L302" i="62"/>
  <c r="K302" i="62"/>
  <c r="I302" i="62"/>
  <c r="E302" i="62"/>
  <c r="M301" i="62"/>
  <c r="L301" i="62"/>
  <c r="K301" i="62"/>
  <c r="I301" i="62"/>
  <c r="E301" i="62"/>
  <c r="S301" i="62" s="1"/>
  <c r="M300" i="62"/>
  <c r="L300" i="62"/>
  <c r="K300" i="62"/>
  <c r="I300" i="62"/>
  <c r="E300" i="62"/>
  <c r="F300" i="62" s="1"/>
  <c r="M299" i="62"/>
  <c r="L299" i="62"/>
  <c r="K299" i="62"/>
  <c r="I299" i="62"/>
  <c r="E299" i="62"/>
  <c r="F299" i="62" s="1"/>
  <c r="M298" i="62"/>
  <c r="L298" i="62"/>
  <c r="K298" i="62"/>
  <c r="I298" i="62"/>
  <c r="E298" i="62"/>
  <c r="S298" i="62" s="1"/>
  <c r="M297" i="62"/>
  <c r="L297" i="62"/>
  <c r="K297" i="62"/>
  <c r="I297" i="62"/>
  <c r="E297" i="62"/>
  <c r="S297" i="62" s="1"/>
  <c r="T294" i="62"/>
  <c r="R294" i="62"/>
  <c r="Q294" i="62"/>
  <c r="P294" i="62"/>
  <c r="O294" i="62"/>
  <c r="N294" i="62"/>
  <c r="E294" i="62"/>
  <c r="I920" i="30" s="1"/>
  <c r="S293" i="62"/>
  <c r="S294" i="62" s="1"/>
  <c r="M293" i="62"/>
  <c r="M294" i="62" s="1"/>
  <c r="I932" i="30" s="1"/>
  <c r="L293" i="62"/>
  <c r="L294" i="62"/>
  <c r="K293" i="62"/>
  <c r="K294" i="62"/>
  <c r="I934" i="30" s="1"/>
  <c r="J293" i="62"/>
  <c r="J294" i="62" s="1"/>
  <c r="I931" i="30" s="1"/>
  <c r="I293" i="62"/>
  <c r="I294" i="62"/>
  <c r="I928" i="30" s="1"/>
  <c r="H293" i="62"/>
  <c r="H294" i="62" s="1"/>
  <c r="I929" i="30" s="1"/>
  <c r="G293" i="62"/>
  <c r="G294" i="62"/>
  <c r="I927" i="30" s="1"/>
  <c r="F293" i="62"/>
  <c r="F294" i="62" s="1"/>
  <c r="I926" i="30" s="1"/>
  <c r="M291" i="62"/>
  <c r="L291" i="62"/>
  <c r="K291" i="62"/>
  <c r="I291" i="62"/>
  <c r="E291" i="62"/>
  <c r="H291" i="62"/>
  <c r="M290" i="62"/>
  <c r="L290" i="62"/>
  <c r="K290" i="62"/>
  <c r="I290" i="62"/>
  <c r="E290" i="62"/>
  <c r="H290" i="62"/>
  <c r="T282" i="62"/>
  <c r="R282" i="62"/>
  <c r="Q282" i="62"/>
  <c r="P282" i="62"/>
  <c r="O282" i="62"/>
  <c r="N282" i="62"/>
  <c r="T272" i="62"/>
  <c r="R272" i="62"/>
  <c r="Q272" i="62"/>
  <c r="P272" i="62"/>
  <c r="O272" i="62"/>
  <c r="N272" i="62"/>
  <c r="E272" i="62"/>
  <c r="I823" i="30"/>
  <c r="S271" i="62"/>
  <c r="S272" i="62"/>
  <c r="M271" i="62"/>
  <c r="M272" i="62"/>
  <c r="L271" i="62"/>
  <c r="L272" i="62"/>
  <c r="K271" i="62"/>
  <c r="K272" i="62"/>
  <c r="J271" i="62"/>
  <c r="J272" i="62"/>
  <c r="I835" i="30" s="1"/>
  <c r="I271" i="62"/>
  <c r="I272" i="62" s="1"/>
  <c r="I832" i="30" s="1"/>
  <c r="H271" i="62"/>
  <c r="H272" i="62"/>
  <c r="I833" i="30" s="1"/>
  <c r="G271" i="62"/>
  <c r="G272" i="62" s="1"/>
  <c r="I831" i="30" s="1"/>
  <c r="F271" i="62"/>
  <c r="F272" i="62"/>
  <c r="I830" i="30" s="1"/>
  <c r="T270" i="62"/>
  <c r="R270" i="62"/>
  <c r="Q270" i="62"/>
  <c r="P270" i="62"/>
  <c r="O270" i="62"/>
  <c r="N270" i="62"/>
  <c r="M269" i="62"/>
  <c r="L269" i="62"/>
  <c r="K269" i="62"/>
  <c r="I269" i="62"/>
  <c r="E269" i="62"/>
  <c r="H269" i="62" s="1"/>
  <c r="M268" i="62"/>
  <c r="L268" i="62"/>
  <c r="K268" i="62"/>
  <c r="I268" i="62"/>
  <c r="E268" i="62"/>
  <c r="F268" i="62" s="1"/>
  <c r="T267" i="62"/>
  <c r="R267" i="62"/>
  <c r="Q267" i="62"/>
  <c r="P267" i="62"/>
  <c r="O267" i="62"/>
  <c r="N267" i="62"/>
  <c r="M266" i="62"/>
  <c r="L266" i="62"/>
  <c r="K266" i="62"/>
  <c r="I266" i="62"/>
  <c r="E266" i="62"/>
  <c r="M265" i="62"/>
  <c r="L265" i="62"/>
  <c r="K265" i="62"/>
  <c r="I265" i="62"/>
  <c r="E265" i="62"/>
  <c r="H265" i="62"/>
  <c r="M264" i="62"/>
  <c r="L264" i="62"/>
  <c r="K264" i="62"/>
  <c r="I264" i="62"/>
  <c r="E264" i="62"/>
  <c r="H264" i="62"/>
  <c r="M263" i="62"/>
  <c r="L263" i="62"/>
  <c r="K263" i="62"/>
  <c r="I263" i="62"/>
  <c r="E263" i="62"/>
  <c r="J263" i="62"/>
  <c r="M262" i="62"/>
  <c r="L262" i="62"/>
  <c r="K262" i="62"/>
  <c r="I262" i="62"/>
  <c r="E262" i="62"/>
  <c r="G262" i="62"/>
  <c r="M261" i="62"/>
  <c r="L261" i="62"/>
  <c r="K261" i="62"/>
  <c r="I261" i="62"/>
  <c r="E261" i="62"/>
  <c r="M260" i="62"/>
  <c r="L260" i="62"/>
  <c r="K260" i="62"/>
  <c r="I260" i="62"/>
  <c r="E260" i="62"/>
  <c r="G260" i="62" s="1"/>
  <c r="T257" i="62"/>
  <c r="R257" i="62"/>
  <c r="Q257" i="62"/>
  <c r="P257" i="62"/>
  <c r="O257" i="62"/>
  <c r="N257" i="62"/>
  <c r="E257" i="62"/>
  <c r="I755" i="30" s="1"/>
  <c r="S256" i="62"/>
  <c r="M256" i="62"/>
  <c r="L256" i="62"/>
  <c r="J256" i="62"/>
  <c r="I256" i="62"/>
  <c r="H256" i="62"/>
  <c r="G256" i="62"/>
  <c r="F256" i="62"/>
  <c r="S255" i="62"/>
  <c r="M255" i="62"/>
  <c r="L255" i="62"/>
  <c r="K255" i="62"/>
  <c r="J255" i="62"/>
  <c r="I255" i="62"/>
  <c r="H255" i="62"/>
  <c r="G255" i="62"/>
  <c r="F255" i="62"/>
  <c r="S254" i="62"/>
  <c r="M254" i="62"/>
  <c r="L254" i="62"/>
  <c r="K254" i="62"/>
  <c r="J254" i="62"/>
  <c r="I254" i="62"/>
  <c r="H254" i="62"/>
  <c r="G254" i="62"/>
  <c r="F254" i="62"/>
  <c r="S253" i="62"/>
  <c r="M253" i="62"/>
  <c r="L253" i="62"/>
  <c r="K253" i="62"/>
  <c r="J253" i="62"/>
  <c r="I253" i="62"/>
  <c r="H253" i="62"/>
  <c r="G253" i="62"/>
  <c r="F253" i="62"/>
  <c r="S252" i="62"/>
  <c r="M252" i="62"/>
  <c r="L252" i="62"/>
  <c r="K252" i="62"/>
  <c r="J252" i="62"/>
  <c r="I252" i="62"/>
  <c r="H252" i="62"/>
  <c r="G252" i="62"/>
  <c r="F252" i="62"/>
  <c r="T251" i="62"/>
  <c r="R251" i="62"/>
  <c r="Q251" i="62"/>
  <c r="P251" i="62"/>
  <c r="O251" i="62"/>
  <c r="N251" i="62"/>
  <c r="M250" i="62"/>
  <c r="L250" i="62"/>
  <c r="K250" i="62"/>
  <c r="I250" i="62"/>
  <c r="E250" i="62"/>
  <c r="J250" i="62" s="1"/>
  <c r="M249" i="62"/>
  <c r="L249" i="62"/>
  <c r="K249" i="62"/>
  <c r="I249" i="62"/>
  <c r="E249" i="62"/>
  <c r="H249" i="62" s="1"/>
  <c r="M248" i="62"/>
  <c r="L248" i="62"/>
  <c r="K248" i="62"/>
  <c r="I248" i="62"/>
  <c r="E248" i="62"/>
  <c r="S248" i="62" s="1"/>
  <c r="T247" i="62"/>
  <c r="R247" i="62"/>
  <c r="Q247" i="62"/>
  <c r="P247" i="62"/>
  <c r="O247" i="62"/>
  <c r="N247" i="62"/>
  <c r="M246" i="62"/>
  <c r="L246" i="62"/>
  <c r="K246" i="62"/>
  <c r="I246" i="62"/>
  <c r="E246" i="62"/>
  <c r="M245" i="62"/>
  <c r="L245" i="62"/>
  <c r="K245" i="62"/>
  <c r="I245" i="62"/>
  <c r="E245" i="62"/>
  <c r="J245" i="62"/>
  <c r="M244" i="62"/>
  <c r="L244" i="62"/>
  <c r="K244" i="62"/>
  <c r="I244" i="62"/>
  <c r="E244" i="62"/>
  <c r="H244" i="62"/>
  <c r="M243" i="62"/>
  <c r="L243" i="62"/>
  <c r="K243" i="62"/>
  <c r="I243" i="62"/>
  <c r="E243" i="62"/>
  <c r="J243" i="62"/>
  <c r="M242" i="62"/>
  <c r="L242" i="62"/>
  <c r="K242" i="62"/>
  <c r="I242" i="62"/>
  <c r="E242" i="62"/>
  <c r="F242" i="62"/>
  <c r="M241" i="62"/>
  <c r="L241" i="62"/>
  <c r="K241" i="62"/>
  <c r="I241" i="62"/>
  <c r="E241" i="62"/>
  <c r="H241" i="62"/>
  <c r="M240" i="62"/>
  <c r="L240" i="62"/>
  <c r="K240" i="62"/>
  <c r="I240" i="62"/>
  <c r="E240" i="62"/>
  <c r="J240" i="62"/>
  <c r="T237" i="62"/>
  <c r="R237" i="62"/>
  <c r="Q237" i="62"/>
  <c r="P237" i="62"/>
  <c r="O237" i="62"/>
  <c r="N237" i="62"/>
  <c r="E237" i="62"/>
  <c r="I697" i="30"/>
  <c r="E228" i="62"/>
  <c r="F228" i="62" s="1"/>
  <c r="E229" i="62"/>
  <c r="E230" i="62"/>
  <c r="E231" i="62"/>
  <c r="E232" i="62"/>
  <c r="F232" i="62" s="1"/>
  <c r="E215" i="62"/>
  <c r="E216" i="62"/>
  <c r="F216" i="62" s="1"/>
  <c r="E217" i="62"/>
  <c r="F217" i="62" s="1"/>
  <c r="E218" i="62"/>
  <c r="E219" i="62"/>
  <c r="E220" i="62"/>
  <c r="F220" i="62" s="1"/>
  <c r="E221" i="62"/>
  <c r="J221" i="62" s="1"/>
  <c r="E222" i="62"/>
  <c r="E223" i="62"/>
  <c r="H223" i="62" s="1"/>
  <c r="E224" i="62"/>
  <c r="F224" i="62" s="1"/>
  <c r="E225" i="62"/>
  <c r="E226" i="62"/>
  <c r="E227" i="62"/>
  <c r="I699" i="30" s="1"/>
  <c r="T227" i="62"/>
  <c r="I700" i="30" s="1"/>
  <c r="T233" i="62"/>
  <c r="F234" i="62"/>
  <c r="F235" i="62"/>
  <c r="F237" i="62" s="1"/>
  <c r="I702" i="30" s="1"/>
  <c r="F236" i="62"/>
  <c r="G234" i="62"/>
  <c r="G237" i="62" s="1"/>
  <c r="I703" i="30" s="1"/>
  <c r="G235" i="62"/>
  <c r="G236" i="62"/>
  <c r="I234" i="62"/>
  <c r="I235" i="62"/>
  <c r="I237" i="62" s="1"/>
  <c r="I704" i="30" s="1"/>
  <c r="I236" i="62"/>
  <c r="H234" i="62"/>
  <c r="H237" i="62" s="1"/>
  <c r="I705" i="30" s="1"/>
  <c r="H235" i="62"/>
  <c r="H236" i="62"/>
  <c r="J234" i="62"/>
  <c r="J235" i="62"/>
  <c r="J237" i="62" s="1"/>
  <c r="I707" i="30" s="1"/>
  <c r="J236" i="62"/>
  <c r="M234" i="62"/>
  <c r="M237" i="62" s="1"/>
  <c r="I708" i="30" s="1"/>
  <c r="M235" i="62"/>
  <c r="M236" i="62"/>
  <c r="F229" i="62"/>
  <c r="F230" i="62"/>
  <c r="G228" i="62"/>
  <c r="G230" i="62"/>
  <c r="G232" i="62"/>
  <c r="I228" i="62"/>
  <c r="I229" i="62"/>
  <c r="I233" i="62" s="1"/>
  <c r="I714" i="30" s="1"/>
  <c r="I230" i="62"/>
  <c r="I231" i="62"/>
  <c r="I232" i="62"/>
  <c r="H228" i="62"/>
  <c r="H230" i="62"/>
  <c r="H232" i="62"/>
  <c r="J229" i="62"/>
  <c r="J230" i="62"/>
  <c r="J231" i="62"/>
  <c r="F218" i="62"/>
  <c r="F219" i="62"/>
  <c r="F221" i="62"/>
  <c r="F222" i="62"/>
  <c r="F223" i="62"/>
  <c r="F225" i="62"/>
  <c r="F226" i="62"/>
  <c r="G215" i="62"/>
  <c r="G216" i="62"/>
  <c r="G217" i="62"/>
  <c r="G218" i="62"/>
  <c r="G219" i="62"/>
  <c r="G220" i="62"/>
  <c r="G221" i="62"/>
  <c r="G222" i="62"/>
  <c r="G223" i="62"/>
  <c r="G224" i="62"/>
  <c r="G225" i="62"/>
  <c r="G226" i="62"/>
  <c r="G227" i="62"/>
  <c r="I720" i="30" s="1"/>
  <c r="I215" i="62"/>
  <c r="I216" i="62"/>
  <c r="I217" i="62"/>
  <c r="I218" i="62"/>
  <c r="I219" i="62"/>
  <c r="I220" i="62"/>
  <c r="I221" i="62"/>
  <c r="I222" i="62"/>
  <c r="I223" i="62"/>
  <c r="I224" i="62"/>
  <c r="I225" i="62"/>
  <c r="I226" i="62"/>
  <c r="I227" i="62"/>
  <c r="I721" i="30" s="1"/>
  <c r="H216" i="62"/>
  <c r="H217" i="62"/>
  <c r="H218" i="62"/>
  <c r="H220" i="62"/>
  <c r="H221" i="62"/>
  <c r="H222" i="62"/>
  <c r="H224" i="62"/>
  <c r="H225" i="62"/>
  <c r="H226" i="62"/>
  <c r="J217" i="62"/>
  <c r="J218" i="62"/>
  <c r="J222" i="62"/>
  <c r="J223" i="62"/>
  <c r="J225" i="62"/>
  <c r="J226" i="62"/>
  <c r="S236" i="62"/>
  <c r="L236" i="62"/>
  <c r="K236" i="62"/>
  <c r="S235" i="62"/>
  <c r="L235" i="62"/>
  <c r="K235" i="62"/>
  <c r="S234" i="62"/>
  <c r="L234" i="62"/>
  <c r="K234" i="62"/>
  <c r="R233" i="62"/>
  <c r="Q233" i="62"/>
  <c r="P233" i="62"/>
  <c r="O233" i="62"/>
  <c r="N233" i="62"/>
  <c r="M232" i="62"/>
  <c r="L232" i="62"/>
  <c r="K232" i="62"/>
  <c r="S232" i="62"/>
  <c r="M231" i="62"/>
  <c r="L231" i="62"/>
  <c r="K231" i="62"/>
  <c r="M230" i="62"/>
  <c r="L230" i="62"/>
  <c r="K230" i="62"/>
  <c r="S230" i="62"/>
  <c r="M229" i="62"/>
  <c r="L229" i="62"/>
  <c r="K229" i="62"/>
  <c r="M228" i="62"/>
  <c r="L228" i="62"/>
  <c r="K228" i="62"/>
  <c r="R227" i="62"/>
  <c r="Q227" i="62"/>
  <c r="P227" i="62"/>
  <c r="O227" i="62"/>
  <c r="N227" i="62"/>
  <c r="M226" i="62"/>
  <c r="L226" i="62"/>
  <c r="K226" i="62"/>
  <c r="M225" i="62"/>
  <c r="L225" i="62"/>
  <c r="K225" i="62"/>
  <c r="M222" i="62"/>
  <c r="L222" i="62"/>
  <c r="K222" i="62"/>
  <c r="M221" i="62"/>
  <c r="L221" i="62"/>
  <c r="K221" i="62"/>
  <c r="M220" i="62"/>
  <c r="L220" i="62"/>
  <c r="K220" i="62"/>
  <c r="M219" i="62"/>
  <c r="L219" i="62"/>
  <c r="K219" i="62"/>
  <c r="M218" i="62"/>
  <c r="L218" i="62"/>
  <c r="K218" i="62"/>
  <c r="M217" i="62"/>
  <c r="L217" i="62"/>
  <c r="K217" i="62"/>
  <c r="M216" i="62"/>
  <c r="L216" i="62"/>
  <c r="K216" i="62"/>
  <c r="S216" i="62"/>
  <c r="M215" i="62"/>
  <c r="L215" i="62"/>
  <c r="K215" i="62"/>
  <c r="T209" i="62"/>
  <c r="R209" i="62"/>
  <c r="Q209" i="62"/>
  <c r="P209" i="62"/>
  <c r="O209" i="62"/>
  <c r="N209" i="62"/>
  <c r="M208" i="62"/>
  <c r="L208" i="62"/>
  <c r="K208" i="62"/>
  <c r="I208" i="62"/>
  <c r="E208" i="62"/>
  <c r="M207" i="62"/>
  <c r="L207" i="62"/>
  <c r="K207" i="62"/>
  <c r="I207" i="62"/>
  <c r="E207" i="62"/>
  <c r="J207" i="62"/>
  <c r="M206" i="62"/>
  <c r="L206" i="62"/>
  <c r="K206" i="62"/>
  <c r="I206" i="62"/>
  <c r="E206" i="62"/>
  <c r="M205" i="62"/>
  <c r="L205" i="62"/>
  <c r="K205" i="62"/>
  <c r="I205" i="62"/>
  <c r="E205" i="62"/>
  <c r="F205" i="62" s="1"/>
  <c r="T204" i="62"/>
  <c r="R204" i="62"/>
  <c r="Q204" i="62"/>
  <c r="P204" i="62"/>
  <c r="O204" i="62"/>
  <c r="N204" i="62"/>
  <c r="M203" i="62"/>
  <c r="L203" i="62"/>
  <c r="K203" i="62"/>
  <c r="I203" i="62"/>
  <c r="E203" i="62"/>
  <c r="G203" i="62" s="1"/>
  <c r="M202" i="62"/>
  <c r="L202" i="62"/>
  <c r="K202" i="62"/>
  <c r="I202" i="62"/>
  <c r="E202" i="62"/>
  <c r="H202" i="62" s="1"/>
  <c r="M201" i="62"/>
  <c r="L201" i="62"/>
  <c r="K201" i="62"/>
  <c r="I201" i="62"/>
  <c r="E201" i="62"/>
  <c r="M200" i="62"/>
  <c r="L200" i="62"/>
  <c r="K200" i="62"/>
  <c r="I200" i="62"/>
  <c r="E200" i="62"/>
  <c r="S200" i="62"/>
  <c r="M199" i="62"/>
  <c r="L199" i="62"/>
  <c r="K199" i="62"/>
  <c r="I199" i="62"/>
  <c r="E199" i="62"/>
  <c r="S199" i="62"/>
  <c r="M198" i="62"/>
  <c r="L198" i="62"/>
  <c r="K198" i="62"/>
  <c r="I198" i="62"/>
  <c r="E198" i="62"/>
  <c r="H198" i="62"/>
  <c r="M197" i="62"/>
  <c r="L197" i="62"/>
  <c r="K197" i="62"/>
  <c r="I197" i="62"/>
  <c r="E197" i="62"/>
  <c r="M196" i="62"/>
  <c r="L196" i="62"/>
  <c r="K196" i="62"/>
  <c r="I196" i="62"/>
  <c r="E196" i="62"/>
  <c r="F196" i="62" s="1"/>
  <c r="T193" i="62"/>
  <c r="R193" i="62"/>
  <c r="Q193" i="62"/>
  <c r="P193" i="62"/>
  <c r="O193" i="62"/>
  <c r="N193" i="62"/>
  <c r="E193" i="62"/>
  <c r="I493" i="30" s="1"/>
  <c r="S192" i="62"/>
  <c r="M192" i="62"/>
  <c r="L192" i="62"/>
  <c r="K192" i="62"/>
  <c r="J192" i="62"/>
  <c r="I192" i="62"/>
  <c r="H192" i="62"/>
  <c r="G192" i="62"/>
  <c r="F192" i="62"/>
  <c r="S191" i="62"/>
  <c r="M191" i="62"/>
  <c r="L191" i="62"/>
  <c r="K191" i="62"/>
  <c r="J191" i="62"/>
  <c r="I191" i="62"/>
  <c r="H191" i="62"/>
  <c r="G191" i="62"/>
  <c r="F191" i="62"/>
  <c r="S190" i="62"/>
  <c r="M190" i="62"/>
  <c r="L190" i="62"/>
  <c r="K190" i="62"/>
  <c r="J190" i="62"/>
  <c r="I190" i="62"/>
  <c r="H190" i="62"/>
  <c r="G190" i="62"/>
  <c r="F190" i="62"/>
  <c r="S189" i="62"/>
  <c r="M189" i="62"/>
  <c r="L189" i="62"/>
  <c r="K189" i="62"/>
  <c r="J189" i="62"/>
  <c r="I189" i="62"/>
  <c r="H189" i="62"/>
  <c r="G189" i="62"/>
  <c r="F189" i="62"/>
  <c r="S188" i="62"/>
  <c r="M188" i="62"/>
  <c r="L188" i="62"/>
  <c r="K188" i="62"/>
  <c r="J188" i="62"/>
  <c r="I188" i="62"/>
  <c r="H188" i="62"/>
  <c r="G188" i="62"/>
  <c r="F188" i="62"/>
  <c r="S187" i="62"/>
  <c r="M187" i="62"/>
  <c r="L187" i="62"/>
  <c r="K187" i="62"/>
  <c r="J187" i="62"/>
  <c r="I187" i="62"/>
  <c r="H187" i="62"/>
  <c r="G187" i="62"/>
  <c r="F187" i="62"/>
  <c r="S186" i="62"/>
  <c r="M186" i="62"/>
  <c r="L186" i="62"/>
  <c r="K186" i="62"/>
  <c r="J186" i="62"/>
  <c r="I186" i="62"/>
  <c r="H186" i="62"/>
  <c r="G186" i="62"/>
  <c r="F186" i="62"/>
  <c r="S185" i="62"/>
  <c r="M185" i="62"/>
  <c r="L185" i="62"/>
  <c r="K185" i="62"/>
  <c r="J185" i="62"/>
  <c r="I185" i="62"/>
  <c r="H185" i="62"/>
  <c r="G185" i="62"/>
  <c r="F185" i="62"/>
  <c r="T184" i="62"/>
  <c r="R184" i="62"/>
  <c r="Q184" i="62"/>
  <c r="P184" i="62"/>
  <c r="O184" i="62"/>
  <c r="N184" i="62"/>
  <c r="M183" i="62"/>
  <c r="L183" i="62"/>
  <c r="K183" i="62"/>
  <c r="I183" i="62"/>
  <c r="E183" i="62"/>
  <c r="S183" i="62" s="1"/>
  <c r="M182" i="62"/>
  <c r="L182" i="62"/>
  <c r="K182" i="62"/>
  <c r="I182" i="62"/>
  <c r="E182" i="62"/>
  <c r="H182" i="62" s="1"/>
  <c r="M181" i="62"/>
  <c r="L181" i="62"/>
  <c r="K181" i="62"/>
  <c r="I181" i="62"/>
  <c r="E181" i="62"/>
  <c r="S181" i="62" s="1"/>
  <c r="M180" i="62"/>
  <c r="L180" i="62"/>
  <c r="K180" i="62"/>
  <c r="I180" i="62"/>
  <c r="E180" i="62"/>
  <c r="J180" i="62"/>
  <c r="M179" i="62"/>
  <c r="L179" i="62"/>
  <c r="K179" i="62"/>
  <c r="I179" i="62"/>
  <c r="E179" i="62"/>
  <c r="M178" i="62"/>
  <c r="L178" i="62"/>
  <c r="K178" i="62"/>
  <c r="I178" i="62"/>
  <c r="E178" i="62"/>
  <c r="S178" i="62" s="1"/>
  <c r="T177" i="62"/>
  <c r="R177" i="62"/>
  <c r="Q177" i="62"/>
  <c r="P177" i="62"/>
  <c r="O177" i="62"/>
  <c r="N177" i="62"/>
  <c r="M176" i="62"/>
  <c r="L176" i="62"/>
  <c r="K176" i="62"/>
  <c r="I176" i="62"/>
  <c r="E176" i="62"/>
  <c r="M175" i="62"/>
  <c r="L175" i="62"/>
  <c r="K175" i="62"/>
  <c r="I175" i="62"/>
  <c r="E175" i="62"/>
  <c r="F175" i="62"/>
  <c r="M174" i="62"/>
  <c r="L174" i="62"/>
  <c r="K174" i="62"/>
  <c r="I174" i="62"/>
  <c r="E174" i="62"/>
  <c r="M173" i="62"/>
  <c r="L173" i="62"/>
  <c r="K173" i="62"/>
  <c r="I173" i="62"/>
  <c r="E173" i="62"/>
  <c r="F173" i="62" s="1"/>
  <c r="M172" i="62"/>
  <c r="L172" i="62"/>
  <c r="K172" i="62"/>
  <c r="I172" i="62"/>
  <c r="E172" i="62"/>
  <c r="F172" i="62" s="1"/>
  <c r="M171" i="62"/>
  <c r="L171" i="62"/>
  <c r="K171" i="62"/>
  <c r="I171" i="62"/>
  <c r="E171" i="62"/>
  <c r="S171" i="62" s="1"/>
  <c r="M170" i="62"/>
  <c r="L170" i="62"/>
  <c r="K170" i="62"/>
  <c r="I170" i="62"/>
  <c r="E170" i="62"/>
  <c r="S170" i="62" s="1"/>
  <c r="M169" i="62"/>
  <c r="L169" i="62"/>
  <c r="K169" i="62"/>
  <c r="I169" i="62"/>
  <c r="E169" i="62"/>
  <c r="G169" i="62" s="1"/>
  <c r="M168" i="62"/>
  <c r="L168" i="62"/>
  <c r="K168" i="62"/>
  <c r="I168" i="62"/>
  <c r="E168" i="62"/>
  <c r="M167" i="62"/>
  <c r="L167" i="62"/>
  <c r="K167" i="62"/>
  <c r="I167" i="62"/>
  <c r="E167" i="62"/>
  <c r="S167" i="62"/>
  <c r="M166" i="62"/>
  <c r="L166" i="62"/>
  <c r="K166" i="62"/>
  <c r="I166" i="62"/>
  <c r="E166" i="62"/>
  <c r="S166" i="62"/>
  <c r="T163" i="62"/>
  <c r="R163" i="62"/>
  <c r="Q163" i="62"/>
  <c r="P163" i="62"/>
  <c r="O163" i="62"/>
  <c r="N163" i="62"/>
  <c r="E163" i="62"/>
  <c r="I440" i="30"/>
  <c r="S162" i="62"/>
  <c r="M162" i="62"/>
  <c r="L162" i="62"/>
  <c r="K162" i="62"/>
  <c r="J162" i="62"/>
  <c r="I162" i="62"/>
  <c r="H162" i="62"/>
  <c r="G162" i="62"/>
  <c r="F162" i="62"/>
  <c r="S161" i="62"/>
  <c r="M161" i="62"/>
  <c r="L161" i="62"/>
  <c r="K161" i="62"/>
  <c r="J161" i="62"/>
  <c r="I161" i="62"/>
  <c r="H161" i="62"/>
  <c r="G161" i="62"/>
  <c r="F161" i="62"/>
  <c r="T160" i="62"/>
  <c r="R160" i="62"/>
  <c r="Q160" i="62"/>
  <c r="P160" i="62"/>
  <c r="O160" i="62"/>
  <c r="N160" i="62"/>
  <c r="M159" i="62"/>
  <c r="L159" i="62"/>
  <c r="K159" i="62"/>
  <c r="I159" i="62"/>
  <c r="E159" i="62"/>
  <c r="M158" i="62"/>
  <c r="L158" i="62"/>
  <c r="K158" i="62"/>
  <c r="I158" i="62"/>
  <c r="E158" i="62"/>
  <c r="F158" i="62" s="1"/>
  <c r="T157" i="62"/>
  <c r="R157" i="62"/>
  <c r="Q157" i="62"/>
  <c r="P157" i="62"/>
  <c r="O157" i="62"/>
  <c r="N157" i="62"/>
  <c r="M156" i="62"/>
  <c r="L156" i="62"/>
  <c r="K156" i="62"/>
  <c r="I156" i="62"/>
  <c r="E156" i="62"/>
  <c r="G156" i="62" s="1"/>
  <c r="M155" i="62"/>
  <c r="L155" i="62"/>
  <c r="K155" i="62"/>
  <c r="I155" i="62"/>
  <c r="E155" i="62"/>
  <c r="M154" i="62"/>
  <c r="L154" i="62"/>
  <c r="K154" i="62"/>
  <c r="I154" i="62"/>
  <c r="E154" i="62"/>
  <c r="G154" i="62"/>
  <c r="M153" i="62"/>
  <c r="L153" i="62"/>
  <c r="K153" i="62"/>
  <c r="I153" i="62"/>
  <c r="E153" i="62"/>
  <c r="H153" i="62"/>
  <c r="M152" i="62"/>
  <c r="L152" i="62"/>
  <c r="K152" i="62"/>
  <c r="I152" i="62"/>
  <c r="E152" i="62"/>
  <c r="J152" i="62"/>
  <c r="M151" i="62"/>
  <c r="L151" i="62"/>
  <c r="K151" i="62"/>
  <c r="I151" i="62"/>
  <c r="E151" i="62"/>
  <c r="F151" i="62"/>
  <c r="M150" i="62"/>
  <c r="L150" i="62"/>
  <c r="K150" i="62"/>
  <c r="I150" i="62"/>
  <c r="E150" i="62"/>
  <c r="G150" i="62"/>
  <c r="M149" i="62"/>
  <c r="L149" i="62"/>
  <c r="K149" i="62"/>
  <c r="I149" i="62"/>
  <c r="E149" i="62"/>
  <c r="M148" i="62"/>
  <c r="L148" i="62"/>
  <c r="K148" i="62"/>
  <c r="I148" i="62"/>
  <c r="E148" i="62"/>
  <c r="M147" i="62"/>
  <c r="L147" i="62"/>
  <c r="K147" i="62"/>
  <c r="I147" i="62"/>
  <c r="E147" i="62"/>
  <c r="S147" i="62"/>
  <c r="M146" i="62"/>
  <c r="L146" i="62"/>
  <c r="K146" i="62"/>
  <c r="I146" i="62"/>
  <c r="E146" i="62"/>
  <c r="M145" i="62"/>
  <c r="L145" i="62"/>
  <c r="K145" i="62"/>
  <c r="I145" i="62"/>
  <c r="E145" i="62"/>
  <c r="G145" i="62" s="1"/>
  <c r="M144" i="62"/>
  <c r="L144" i="62"/>
  <c r="K144" i="62"/>
  <c r="I144" i="62"/>
  <c r="E144" i="62"/>
  <c r="S144" i="62" s="1"/>
  <c r="T138" i="62"/>
  <c r="R138" i="62"/>
  <c r="Q138" i="62"/>
  <c r="P138" i="62"/>
  <c r="O138" i="62"/>
  <c r="N138" i="62"/>
  <c r="E138" i="62"/>
  <c r="I352" i="30" s="1"/>
  <c r="S137" i="62"/>
  <c r="M137" i="62"/>
  <c r="L137" i="62"/>
  <c r="K137" i="62"/>
  <c r="J137" i="62"/>
  <c r="I137" i="62"/>
  <c r="H137" i="62"/>
  <c r="G137" i="62"/>
  <c r="F137" i="62"/>
  <c r="S136" i="62"/>
  <c r="M136" i="62"/>
  <c r="L136" i="62"/>
  <c r="K136" i="62"/>
  <c r="J136" i="62"/>
  <c r="I136" i="62"/>
  <c r="H136" i="62"/>
  <c r="G136" i="62"/>
  <c r="F136" i="62"/>
  <c r="S135" i="62"/>
  <c r="M135" i="62"/>
  <c r="L135" i="62"/>
  <c r="K135" i="62"/>
  <c r="J135" i="62"/>
  <c r="I135" i="62"/>
  <c r="H135" i="62"/>
  <c r="G135" i="62"/>
  <c r="F135" i="62"/>
  <c r="S134" i="62"/>
  <c r="M134" i="62"/>
  <c r="L134" i="62"/>
  <c r="K134" i="62"/>
  <c r="J134" i="62"/>
  <c r="I134" i="62"/>
  <c r="H134" i="62"/>
  <c r="G134" i="62"/>
  <c r="F134" i="62"/>
  <c r="S133" i="62"/>
  <c r="M133" i="62"/>
  <c r="L133" i="62"/>
  <c r="K133" i="62"/>
  <c r="J133" i="62"/>
  <c r="I133" i="62"/>
  <c r="H133" i="62"/>
  <c r="G133" i="62"/>
  <c r="F133" i="62"/>
  <c r="S132" i="62"/>
  <c r="M132" i="62"/>
  <c r="L132" i="62"/>
  <c r="K132" i="62"/>
  <c r="J132" i="62"/>
  <c r="I132" i="62"/>
  <c r="H132" i="62"/>
  <c r="G132" i="62"/>
  <c r="F132" i="62"/>
  <c r="S131" i="62"/>
  <c r="M131" i="62"/>
  <c r="L131" i="62"/>
  <c r="K131" i="62"/>
  <c r="J131" i="62"/>
  <c r="I131" i="62"/>
  <c r="H131" i="62"/>
  <c r="G131" i="62"/>
  <c r="F131" i="62"/>
  <c r="S130" i="62"/>
  <c r="M130" i="62"/>
  <c r="L130" i="62"/>
  <c r="K130" i="62"/>
  <c r="J130" i="62"/>
  <c r="I130" i="62"/>
  <c r="H130" i="62"/>
  <c r="G130" i="62"/>
  <c r="F130" i="62"/>
  <c r="S129" i="62"/>
  <c r="M129" i="62"/>
  <c r="L129" i="62"/>
  <c r="K129" i="62"/>
  <c r="J129" i="62"/>
  <c r="I129" i="62"/>
  <c r="H129" i="62"/>
  <c r="G129" i="62"/>
  <c r="F129" i="62"/>
  <c r="S125" i="62"/>
  <c r="M125" i="62"/>
  <c r="L125" i="62"/>
  <c r="K125" i="62"/>
  <c r="J125" i="62"/>
  <c r="I125" i="62"/>
  <c r="H125" i="62"/>
  <c r="G125" i="62"/>
  <c r="F125" i="62"/>
  <c r="S124" i="62"/>
  <c r="M124" i="62"/>
  <c r="L124" i="62"/>
  <c r="K124" i="62"/>
  <c r="J124" i="62"/>
  <c r="I124" i="62"/>
  <c r="H124" i="62"/>
  <c r="G124" i="62"/>
  <c r="F124" i="62"/>
  <c r="S123" i="62"/>
  <c r="M123" i="62"/>
  <c r="L123" i="62"/>
  <c r="K123" i="62"/>
  <c r="J123" i="62"/>
  <c r="I123" i="62"/>
  <c r="H123" i="62"/>
  <c r="G123" i="62"/>
  <c r="F123" i="62"/>
  <c r="S122" i="62"/>
  <c r="M122" i="62"/>
  <c r="L122" i="62"/>
  <c r="K122" i="62"/>
  <c r="J122" i="62"/>
  <c r="I122" i="62"/>
  <c r="H122" i="62"/>
  <c r="G122" i="62"/>
  <c r="F122" i="62"/>
  <c r="S121" i="62"/>
  <c r="M121" i="62"/>
  <c r="L121" i="62"/>
  <c r="K121" i="62"/>
  <c r="J121" i="62"/>
  <c r="I121" i="62"/>
  <c r="I138" i="62" s="1"/>
  <c r="I360" i="30" s="1"/>
  <c r="H121" i="62"/>
  <c r="G121" i="62"/>
  <c r="F121" i="62"/>
  <c r="S120" i="62"/>
  <c r="M120" i="62"/>
  <c r="L120" i="62"/>
  <c r="K120" i="62"/>
  <c r="J120" i="62"/>
  <c r="J138" i="62" s="1"/>
  <c r="I363" i="30" s="1"/>
  <c r="I120" i="62"/>
  <c r="H120" i="62"/>
  <c r="G120" i="62"/>
  <c r="F120" i="62"/>
  <c r="F138" i="62" s="1"/>
  <c r="I358" i="30" s="1"/>
  <c r="S119" i="62"/>
  <c r="M119" i="62"/>
  <c r="L119" i="62"/>
  <c r="K119" i="62"/>
  <c r="J119" i="62"/>
  <c r="I119" i="62"/>
  <c r="H119" i="62"/>
  <c r="G119" i="62"/>
  <c r="F119" i="62"/>
  <c r="T118" i="62"/>
  <c r="R118" i="62"/>
  <c r="Q118" i="62"/>
  <c r="P118" i="62"/>
  <c r="O118" i="62"/>
  <c r="N118" i="62"/>
  <c r="M117" i="62"/>
  <c r="L117" i="62"/>
  <c r="K117" i="62"/>
  <c r="I117" i="62"/>
  <c r="E117" i="62"/>
  <c r="F117" i="62" s="1"/>
  <c r="M116" i="62"/>
  <c r="L116" i="62"/>
  <c r="K116" i="62"/>
  <c r="I116" i="62"/>
  <c r="E116" i="62"/>
  <c r="M115" i="62"/>
  <c r="L115" i="62"/>
  <c r="K115" i="62"/>
  <c r="I115" i="62"/>
  <c r="E115" i="62"/>
  <c r="M114" i="62"/>
  <c r="L114" i="62"/>
  <c r="K114" i="62"/>
  <c r="I114" i="62"/>
  <c r="E114" i="62"/>
  <c r="S114" i="62"/>
  <c r="M113" i="62"/>
  <c r="L113" i="62"/>
  <c r="K113" i="62"/>
  <c r="I113" i="62"/>
  <c r="E113" i="62"/>
  <c r="M112" i="62"/>
  <c r="L112" i="62"/>
  <c r="K112" i="62"/>
  <c r="I112" i="62"/>
  <c r="E112" i="62"/>
  <c r="M111" i="62"/>
  <c r="L111" i="62"/>
  <c r="K111" i="62"/>
  <c r="I111" i="62"/>
  <c r="E111" i="62"/>
  <c r="M110" i="62"/>
  <c r="L110" i="62"/>
  <c r="K110" i="62"/>
  <c r="I110" i="62"/>
  <c r="E110" i="62"/>
  <c r="E118" i="62" s="1"/>
  <c r="I353" i="30" s="1"/>
  <c r="M109" i="62"/>
  <c r="L109" i="62"/>
  <c r="K109" i="62"/>
  <c r="I109" i="62"/>
  <c r="E109" i="62"/>
  <c r="M108" i="62"/>
  <c r="L108" i="62"/>
  <c r="K108" i="62"/>
  <c r="I108" i="62"/>
  <c r="E108" i="62"/>
  <c r="J108" i="62"/>
  <c r="M107" i="62"/>
  <c r="L107" i="62"/>
  <c r="K107" i="62"/>
  <c r="I107" i="62"/>
  <c r="E107" i="62"/>
  <c r="H107" i="62"/>
  <c r="M106" i="62"/>
  <c r="L106" i="62"/>
  <c r="K106" i="62"/>
  <c r="I106" i="62"/>
  <c r="E106" i="62"/>
  <c r="G106" i="62"/>
  <c r="M105" i="62"/>
  <c r="L105" i="62"/>
  <c r="K105" i="62"/>
  <c r="I105" i="62"/>
  <c r="E105" i="62"/>
  <c r="M104" i="62"/>
  <c r="L104" i="62"/>
  <c r="K104" i="62"/>
  <c r="I104" i="62"/>
  <c r="E104" i="62"/>
  <c r="M103" i="62"/>
  <c r="L103" i="62"/>
  <c r="K103" i="62"/>
  <c r="I103" i="62"/>
  <c r="E103" i="62"/>
  <c r="F103" i="62"/>
  <c r="M102" i="62"/>
  <c r="L102" i="62"/>
  <c r="K102" i="62"/>
  <c r="I102" i="62"/>
  <c r="E102" i="62"/>
  <c r="S102" i="62"/>
  <c r="T101" i="62"/>
  <c r="R101" i="62"/>
  <c r="Q101" i="62"/>
  <c r="P101" i="62"/>
  <c r="O101" i="62"/>
  <c r="N101" i="62"/>
  <c r="M100" i="62"/>
  <c r="L100" i="62"/>
  <c r="K100" i="62"/>
  <c r="I100" i="62"/>
  <c r="E100" i="62"/>
  <c r="F100" i="62"/>
  <c r="M99" i="62"/>
  <c r="L99" i="62"/>
  <c r="K99" i="62"/>
  <c r="I99" i="62"/>
  <c r="E99" i="62"/>
  <c r="S99" i="62"/>
  <c r="M98" i="62"/>
  <c r="L98" i="62"/>
  <c r="K98" i="62"/>
  <c r="I98" i="62"/>
  <c r="E98" i="62"/>
  <c r="F98" i="62"/>
  <c r="M97" i="62"/>
  <c r="L97" i="62"/>
  <c r="K97" i="62"/>
  <c r="I97" i="62"/>
  <c r="E97" i="62"/>
  <c r="M96" i="62"/>
  <c r="L96" i="62"/>
  <c r="K96" i="62"/>
  <c r="I96" i="62"/>
  <c r="E96" i="62"/>
  <c r="M95" i="62"/>
  <c r="L95" i="62"/>
  <c r="K95" i="62"/>
  <c r="I95" i="62"/>
  <c r="E95" i="62"/>
  <c r="G95" i="62"/>
  <c r="M94" i="62"/>
  <c r="L94" i="62"/>
  <c r="K94" i="62"/>
  <c r="I94" i="62"/>
  <c r="E94" i="62"/>
  <c r="F94" i="62"/>
  <c r="M93" i="62"/>
  <c r="L93" i="62"/>
  <c r="K93" i="62"/>
  <c r="I93" i="62"/>
  <c r="E93" i="62"/>
  <c r="F93" i="62"/>
  <c r="M92" i="62"/>
  <c r="L92" i="62"/>
  <c r="K92" i="62"/>
  <c r="I92" i="62"/>
  <c r="E92" i="62"/>
  <c r="J92" i="62"/>
  <c r="M91" i="62"/>
  <c r="L91" i="62"/>
  <c r="K91" i="62"/>
  <c r="I91" i="62"/>
  <c r="E91" i="62"/>
  <c r="H91" i="62"/>
  <c r="M90" i="62"/>
  <c r="L90" i="62"/>
  <c r="K90" i="62"/>
  <c r="I90" i="62"/>
  <c r="E90" i="62"/>
  <c r="S90" i="62"/>
  <c r="M89" i="62"/>
  <c r="L89" i="62"/>
  <c r="K89" i="62"/>
  <c r="I89" i="62"/>
  <c r="I101" i="62" s="1"/>
  <c r="I377" i="30" s="1"/>
  <c r="E89" i="62"/>
  <c r="M88" i="62"/>
  <c r="L88" i="62"/>
  <c r="K88" i="62"/>
  <c r="I88" i="62"/>
  <c r="E88" i="62"/>
  <c r="S88" i="62" s="1"/>
  <c r="M87" i="62"/>
  <c r="L87" i="62"/>
  <c r="K87" i="62"/>
  <c r="I87" i="62"/>
  <c r="E87" i="62"/>
  <c r="H87" i="62" s="1"/>
  <c r="M86" i="62"/>
  <c r="L86" i="62"/>
  <c r="K86" i="62"/>
  <c r="I86" i="62"/>
  <c r="E86" i="62"/>
  <c r="M85" i="62"/>
  <c r="L85" i="62"/>
  <c r="K85" i="62"/>
  <c r="I85" i="62"/>
  <c r="E85" i="62"/>
  <c r="M84" i="62"/>
  <c r="L84" i="62"/>
  <c r="K84" i="62"/>
  <c r="I84" i="62"/>
  <c r="E84" i="62"/>
  <c r="M83" i="62"/>
  <c r="L83" i="62"/>
  <c r="K83" i="62"/>
  <c r="I83" i="62"/>
  <c r="E83" i="62"/>
  <c r="T77" i="62"/>
  <c r="R77" i="62"/>
  <c r="Q77" i="62"/>
  <c r="I303" i="30" s="1"/>
  <c r="P77" i="62"/>
  <c r="I309" i="30" s="1"/>
  <c r="O77" i="62"/>
  <c r="I308" i="30" s="1"/>
  <c r="N77" i="62"/>
  <c r="I306" i="30" s="1"/>
  <c r="M77" i="62"/>
  <c r="I305" i="30" s="1"/>
  <c r="L77" i="62"/>
  <c r="I300" i="30" s="1"/>
  <c r="K77" i="62"/>
  <c r="I301" i="30" s="1"/>
  <c r="J77" i="62"/>
  <c r="I307" i="30" s="1"/>
  <c r="I77" i="62"/>
  <c r="H77" i="62"/>
  <c r="I299" i="30"/>
  <c r="G77" i="62"/>
  <c r="F77" i="62"/>
  <c r="I298" i="30" s="1"/>
  <c r="E77" i="62"/>
  <c r="I296" i="30" s="1"/>
  <c r="S62" i="62"/>
  <c r="S63" i="62"/>
  <c r="S64" i="62"/>
  <c r="S65" i="62"/>
  <c r="S66" i="62"/>
  <c r="S67" i="62"/>
  <c r="S68" i="62"/>
  <c r="S69" i="62"/>
  <c r="S70" i="62"/>
  <c r="S71" i="62"/>
  <c r="S72" i="62"/>
  <c r="S73" i="62"/>
  <c r="S74" i="62"/>
  <c r="S75" i="62"/>
  <c r="S76" i="62"/>
  <c r="T56" i="62"/>
  <c r="S56" i="62"/>
  <c r="R56" i="62"/>
  <c r="Q56" i="62"/>
  <c r="P56" i="62"/>
  <c r="O56" i="62"/>
  <c r="N56" i="62"/>
  <c r="M56" i="62"/>
  <c r="L56" i="62"/>
  <c r="K56" i="62"/>
  <c r="J56" i="62"/>
  <c r="I56" i="62"/>
  <c r="H56" i="62"/>
  <c r="G56" i="62"/>
  <c r="F56" i="62"/>
  <c r="E56" i="62"/>
  <c r="T48" i="62"/>
  <c r="R48" i="62"/>
  <c r="Q48" i="62"/>
  <c r="I209" i="30" s="1"/>
  <c r="P48" i="62"/>
  <c r="O48" i="62"/>
  <c r="I213" i="30"/>
  <c r="N48" i="62"/>
  <c r="I212" i="30"/>
  <c r="M48" i="62"/>
  <c r="I211" i="30"/>
  <c r="L48" i="62"/>
  <c r="I214" i="30"/>
  <c r="K48" i="62"/>
  <c r="I208" i="30"/>
  <c r="J48" i="62"/>
  <c r="I48" i="62"/>
  <c r="H48" i="62"/>
  <c r="I207" i="30"/>
  <c r="E48" i="62"/>
  <c r="I204" i="30"/>
  <c r="F48" i="62"/>
  <c r="I206" i="30"/>
  <c r="I272" i="30"/>
  <c r="G48" i="62"/>
  <c r="S47" i="62"/>
  <c r="S48" i="62" s="1"/>
  <c r="T41" i="62"/>
  <c r="I139" i="30"/>
  <c r="R41" i="62"/>
  <c r="Q41" i="62"/>
  <c r="P41" i="62"/>
  <c r="O41" i="62"/>
  <c r="N41" i="62"/>
  <c r="E41" i="62"/>
  <c r="I135" i="30" s="1"/>
  <c r="F39" i="62"/>
  <c r="F40" i="62"/>
  <c r="F41" i="62"/>
  <c r="I141" i="30" s="1"/>
  <c r="G39" i="62"/>
  <c r="G41" i="62" s="1"/>
  <c r="I142" i="30" s="1"/>
  <c r="G40" i="62"/>
  <c r="I39" i="62"/>
  <c r="I40" i="62"/>
  <c r="H39" i="62"/>
  <c r="H40" i="62"/>
  <c r="H41" i="62" s="1"/>
  <c r="I144" i="30" s="1"/>
  <c r="J39" i="62"/>
  <c r="J40" i="62"/>
  <c r="J41" i="62"/>
  <c r="I149" i="30" s="1"/>
  <c r="S40" i="62"/>
  <c r="M40" i="62"/>
  <c r="L40" i="62"/>
  <c r="K40" i="62"/>
  <c r="S39" i="62"/>
  <c r="M39" i="62"/>
  <c r="L39" i="62"/>
  <c r="K39" i="62"/>
  <c r="T32" i="62"/>
  <c r="I103" i="30" s="1"/>
  <c r="E32" i="62"/>
  <c r="I99" i="30"/>
  <c r="F30" i="62"/>
  <c r="F32" i="62" s="1"/>
  <c r="F31" i="62"/>
  <c r="I105" i="30"/>
  <c r="G30" i="62"/>
  <c r="G32" i="62" s="1"/>
  <c r="I106" i="30" s="1"/>
  <c r="G31" i="62"/>
  <c r="I30" i="62"/>
  <c r="I32" i="62" s="1"/>
  <c r="I107" i="30" s="1"/>
  <c r="I31" i="62"/>
  <c r="H30" i="62"/>
  <c r="H31" i="62"/>
  <c r="J30" i="62"/>
  <c r="J32" i="62" s="1"/>
  <c r="J31" i="62"/>
  <c r="I110" i="30"/>
  <c r="R32" i="62"/>
  <c r="Q32" i="62"/>
  <c r="P32" i="62"/>
  <c r="O32" i="62"/>
  <c r="N32" i="62"/>
  <c r="S31" i="62"/>
  <c r="M31" i="62"/>
  <c r="L31" i="62"/>
  <c r="K31" i="62"/>
  <c r="S30" i="62"/>
  <c r="M30" i="62"/>
  <c r="L30" i="62"/>
  <c r="K30" i="62"/>
  <c r="T23" i="62"/>
  <c r="R23" i="62"/>
  <c r="Q23" i="62"/>
  <c r="I55" i="30" s="1"/>
  <c r="P23" i="62"/>
  <c r="I59" i="30"/>
  <c r="O23" i="62"/>
  <c r="I60" i="30" s="1"/>
  <c r="N23" i="62"/>
  <c r="I58" i="30"/>
  <c r="M23" i="62"/>
  <c r="I57" i="30" s="1"/>
  <c r="L23" i="62"/>
  <c r="I61" i="30"/>
  <c r="K23" i="62"/>
  <c r="I53" i="30" s="1"/>
  <c r="J23" i="62"/>
  <c r="I23" i="62"/>
  <c r="H23" i="62"/>
  <c r="I52" i="30" s="1"/>
  <c r="G23" i="62"/>
  <c r="F23" i="62"/>
  <c r="I51" i="30" s="1"/>
  <c r="E23" i="62"/>
  <c r="I48" i="30" s="1"/>
  <c r="S6" i="62"/>
  <c r="S7" i="62"/>
  <c r="S8" i="62"/>
  <c r="S9" i="62"/>
  <c r="S10" i="62"/>
  <c r="S11" i="62"/>
  <c r="S12" i="62"/>
  <c r="S13" i="62"/>
  <c r="S14" i="62"/>
  <c r="S15" i="62"/>
  <c r="S16" i="62"/>
  <c r="S17" i="62"/>
  <c r="S18" i="62"/>
  <c r="S19" i="62"/>
  <c r="S20" i="62"/>
  <c r="S21" i="62"/>
  <c r="S22" i="62"/>
  <c r="S23" i="62"/>
  <c r="I54" i="30" s="1"/>
  <c r="S844" i="62"/>
  <c r="S843" i="62"/>
  <c r="S855" i="62"/>
  <c r="S903" i="62"/>
  <c r="I244" i="31"/>
  <c r="I12" i="31"/>
  <c r="I219" i="31"/>
  <c r="I11" i="31"/>
  <c r="H219" i="31"/>
  <c r="H11" i="31"/>
  <c r="G219" i="31"/>
  <c r="G11" i="31"/>
  <c r="F219" i="31"/>
  <c r="F11" i="31"/>
  <c r="G62" i="31"/>
  <c r="G7" i="31"/>
  <c r="H62" i="31"/>
  <c r="H7" i="31"/>
  <c r="H146" i="31"/>
  <c r="H8" i="31"/>
  <c r="H198" i="31"/>
  <c r="H9" i="31"/>
  <c r="H211" i="31"/>
  <c r="H10" i="31"/>
  <c r="H244" i="31"/>
  <c r="H12" i="31"/>
  <c r="I62" i="31"/>
  <c r="I7" i="31" s="1"/>
  <c r="F62" i="31"/>
  <c r="F7" i="31" s="1"/>
  <c r="G146" i="31"/>
  <c r="I146" i="31"/>
  <c r="I8" i="31" s="1"/>
  <c r="F146" i="31"/>
  <c r="F8" i="31" s="1"/>
  <c r="I198" i="31"/>
  <c r="I9" i="31" s="1"/>
  <c r="G198" i="31"/>
  <c r="G9" i="31"/>
  <c r="F198" i="31"/>
  <c r="F9" i="31" s="1"/>
  <c r="G211" i="31"/>
  <c r="G10" i="31" s="1"/>
  <c r="I211" i="31"/>
  <c r="I10" i="31" s="1"/>
  <c r="F211" i="31"/>
  <c r="H213" i="30"/>
  <c r="H212" i="30"/>
  <c r="H211" i="30"/>
  <c r="H208" i="30"/>
  <c r="H207" i="30"/>
  <c r="H204" i="30"/>
  <c r="H234" i="30"/>
  <c r="H179" i="30"/>
  <c r="F179" i="30"/>
  <c r="F2116" i="30"/>
  <c r="F2117" i="30"/>
  <c r="F2118" i="30" s="1"/>
  <c r="F1989" i="30" s="1"/>
  <c r="F1979" i="30"/>
  <c r="F1922" i="30"/>
  <c r="F1924" i="30" s="1"/>
  <c r="F1807" i="30" s="1"/>
  <c r="F1871" i="30"/>
  <c r="F1728" i="30"/>
  <c r="F1729" i="30"/>
  <c r="F1730" i="30"/>
  <c r="F1381" i="30" s="1"/>
  <c r="F1669" i="30"/>
  <c r="F1614" i="30"/>
  <c r="F1531" i="30"/>
  <c r="F1529" i="30"/>
  <c r="F1528" i="30"/>
  <c r="F1527" i="30"/>
  <c r="F1526" i="30"/>
  <c r="F1498" i="30"/>
  <c r="F1397" i="30"/>
  <c r="F1440" i="30" s="1"/>
  <c r="F1367" i="30"/>
  <c r="F1316" i="30"/>
  <c r="F1222" i="30"/>
  <c r="F1275" i="30"/>
  <c r="H2169" i="30"/>
  <c r="H2171" i="30" s="1"/>
  <c r="H1990" i="30" s="1"/>
  <c r="H1979" i="30"/>
  <c r="H1922" i="30"/>
  <c r="H1797" i="30"/>
  <c r="I1669" i="30"/>
  <c r="I1614" i="30"/>
  <c r="I1616" i="30" s="1"/>
  <c r="H1526" i="30"/>
  <c r="H1527" i="30"/>
  <c r="H1528" i="30"/>
  <c r="H1529" i="30"/>
  <c r="H1556" i="30" s="1"/>
  <c r="H1558" i="30" s="1"/>
  <c r="H1378" i="30" s="1"/>
  <c r="H1531" i="30"/>
  <c r="H1397" i="30"/>
  <c r="H1440" i="30"/>
  <c r="I1367" i="30"/>
  <c r="I1369" i="30" s="1"/>
  <c r="I1160" i="30" s="1"/>
  <c r="H1102" i="30"/>
  <c r="H1103" i="30"/>
  <c r="H1106" i="30"/>
  <c r="H1107" i="30"/>
  <c r="H1108" i="30"/>
  <c r="H1109" i="30"/>
  <c r="H1111" i="30"/>
  <c r="H1113" i="30"/>
  <c r="H1114" i="30"/>
  <c r="H1115" i="30"/>
  <c r="H1116" i="30"/>
  <c r="H1118" i="30"/>
  <c r="H1119" i="30"/>
  <c r="H1120" i="30"/>
  <c r="H1121" i="30"/>
  <c r="H1101" i="30"/>
  <c r="F1102" i="30"/>
  <c r="F1103" i="30"/>
  <c r="F1106" i="30"/>
  <c r="F1107" i="30"/>
  <c r="F1108" i="30"/>
  <c r="F1109" i="30"/>
  <c r="F1111" i="30"/>
  <c r="F1113" i="30"/>
  <c r="F1114" i="30"/>
  <c r="F1115" i="30"/>
  <c r="F1116" i="30"/>
  <c r="F1118" i="30"/>
  <c r="F1119" i="30"/>
  <c r="F1120" i="30"/>
  <c r="F1121" i="30"/>
  <c r="F1101" i="30"/>
  <c r="H1016" i="30"/>
  <c r="H1017" i="30"/>
  <c r="H1018" i="30"/>
  <c r="H615" i="30"/>
  <c r="H961" i="30"/>
  <c r="F961" i="30"/>
  <c r="F962" i="30"/>
  <c r="F963" i="30"/>
  <c r="F614" i="30" s="1"/>
  <c r="F869" i="30"/>
  <c r="F811" i="30"/>
  <c r="F813" i="30" s="1"/>
  <c r="F611" i="30" s="1"/>
  <c r="H743" i="30"/>
  <c r="F743" i="30"/>
  <c r="F744" i="30"/>
  <c r="F745" i="30"/>
  <c r="F610" i="30" s="1"/>
  <c r="H600" i="30"/>
  <c r="F600" i="30"/>
  <c r="F547" i="30"/>
  <c r="F428" i="30"/>
  <c r="F430" i="30" s="1"/>
  <c r="H481" i="30"/>
  <c r="F123" i="30"/>
  <c r="H123" i="30"/>
  <c r="G1728" i="30"/>
  <c r="G1730" i="30" s="1"/>
  <c r="G1381" i="30" s="1"/>
  <c r="G1669" i="30"/>
  <c r="G1671" i="30" s="1"/>
  <c r="G1670" i="30"/>
  <c r="G1614" i="30"/>
  <c r="G1556" i="30"/>
  <c r="G1558" i="30" s="1"/>
  <c r="G1378" i="30" s="1"/>
  <c r="G1498" i="30"/>
  <c r="G1440" i="30"/>
  <c r="E283" i="32"/>
  <c r="E282" i="32"/>
  <c r="E286" i="32" s="1"/>
  <c r="E43" i="27" s="1"/>
  <c r="E281" i="32"/>
  <c r="E260" i="32"/>
  <c r="E256" i="32"/>
  <c r="E242" i="32"/>
  <c r="E240" i="32"/>
  <c r="E238" i="32"/>
  <c r="E231" i="32"/>
  <c r="E221" i="32"/>
  <c r="E262" i="32" s="1"/>
  <c r="E40" i="27" s="1"/>
  <c r="E188" i="32"/>
  <c r="E182" i="32"/>
  <c r="E174" i="32"/>
  <c r="E172" i="32"/>
  <c r="E166" i="32"/>
  <c r="E164" i="32"/>
  <c r="E151" i="32"/>
  <c r="E144" i="32"/>
  <c r="E186" i="32" s="1"/>
  <c r="E37" i="27" s="1"/>
  <c r="E129" i="32"/>
  <c r="E131" i="32"/>
  <c r="E113" i="32"/>
  <c r="E112" i="32"/>
  <c r="E111" i="32"/>
  <c r="E105" i="32"/>
  <c r="E95" i="32"/>
  <c r="E89" i="32"/>
  <c r="E85" i="32"/>
  <c r="E78" i="32"/>
  <c r="E73" i="32"/>
  <c r="E64" i="32"/>
  <c r="E63" i="32"/>
  <c r="E61" i="32"/>
  <c r="E48" i="32"/>
  <c r="E37" i="32"/>
  <c r="E118" i="32" s="1"/>
  <c r="E36" i="27" s="1"/>
  <c r="E34" i="32"/>
  <c r="E23" i="32"/>
  <c r="E21" i="32"/>
  <c r="E276" i="32"/>
  <c r="E42" i="27" s="1"/>
  <c r="G276" i="32"/>
  <c r="G262" i="32"/>
  <c r="H262" i="32"/>
  <c r="H40" i="27" s="1"/>
  <c r="G268" i="32"/>
  <c r="G41" i="27" s="1"/>
  <c r="H268" i="32"/>
  <c r="F314" i="32"/>
  <c r="F309" i="32"/>
  <c r="F304" i="32"/>
  <c r="F300" i="32"/>
  <c r="F294" i="32"/>
  <c r="F286" i="32"/>
  <c r="F43" i="27" s="1"/>
  <c r="F276" i="32"/>
  <c r="F42" i="27" s="1"/>
  <c r="F268" i="32"/>
  <c r="F262" i="32"/>
  <c r="F219" i="32"/>
  <c r="F39" i="27" s="1"/>
  <c r="F195" i="32"/>
  <c r="F38" i="27" s="1"/>
  <c r="F186" i="32"/>
  <c r="F118" i="32"/>
  <c r="F30" i="32"/>
  <c r="F35" i="27" s="1"/>
  <c r="F24" i="32"/>
  <c r="F34" i="27" s="1"/>
  <c r="F18" i="32"/>
  <c r="F45" i="27"/>
  <c r="F41" i="27"/>
  <c r="F36" i="27"/>
  <c r="F37" i="27"/>
  <c r="F40" i="27"/>
  <c r="F44" i="27"/>
  <c r="F47" i="27"/>
  <c r="F48" i="27"/>
  <c r="G1016" i="30"/>
  <c r="G1017" i="30"/>
  <c r="G1018" i="30" s="1"/>
  <c r="G615" i="30" s="1"/>
  <c r="G547" i="30"/>
  <c r="G548" i="30"/>
  <c r="H869" i="30"/>
  <c r="G869" i="30"/>
  <c r="G743" i="30"/>
  <c r="H685" i="30"/>
  <c r="G685" i="30"/>
  <c r="G687" i="30" s="1"/>
  <c r="F685" i="30"/>
  <c r="G600" i="30"/>
  <c r="H547" i="30"/>
  <c r="G481" i="30"/>
  <c r="G428" i="30" s="1"/>
  <c r="G234" i="30"/>
  <c r="F234" i="30"/>
  <c r="G179" i="30"/>
  <c r="G123" i="30"/>
  <c r="G2169" i="30"/>
  <c r="H2116" i="30"/>
  <c r="G2116" i="30"/>
  <c r="G1993" i="30" s="1"/>
  <c r="H2059" i="30"/>
  <c r="G2059" i="30"/>
  <c r="G1979" i="30"/>
  <c r="G1981" i="30" s="1"/>
  <c r="G1808" i="30" s="1"/>
  <c r="G1922" i="30"/>
  <c r="H1871" i="30"/>
  <c r="H1812" i="30"/>
  <c r="G1871" i="30"/>
  <c r="F1797" i="30"/>
  <c r="G1797" i="30"/>
  <c r="G1799" i="30" s="1"/>
  <c r="G1737" i="30" s="1"/>
  <c r="H1669" i="30"/>
  <c r="H1367" i="30"/>
  <c r="G1367" i="30"/>
  <c r="G1316" i="30"/>
  <c r="G1318" i="30" s="1"/>
  <c r="G1159" i="30" s="1"/>
  <c r="H1316" i="30"/>
  <c r="H1275" i="30"/>
  <c r="G1275" i="30"/>
  <c r="G1164" i="30" s="1"/>
  <c r="F1223" i="30"/>
  <c r="F1224" i="30" s="1"/>
  <c r="F1157" i="30" s="1"/>
  <c r="H1222" i="30"/>
  <c r="G1222" i="30"/>
  <c r="G1149" i="30"/>
  <c r="G1090" i="30" s="1"/>
  <c r="G1148" i="30"/>
  <c r="G1089" i="30" s="1"/>
  <c r="F1076" i="30"/>
  <c r="F1078" i="30" s="1"/>
  <c r="H1076" i="30"/>
  <c r="G1076" i="30"/>
  <c r="G1077" i="30"/>
  <c r="G1078" i="30"/>
  <c r="G616" i="30" s="1"/>
  <c r="G961" i="30"/>
  <c r="G963" i="30" s="1"/>
  <c r="G614" i="30" s="1"/>
  <c r="G811" i="30"/>
  <c r="G812" i="30"/>
  <c r="G813" i="30"/>
  <c r="G611" i="30"/>
  <c r="I2060" i="30"/>
  <c r="G244" i="31"/>
  <c r="F244" i="31"/>
  <c r="G88" i="30"/>
  <c r="I329" i="30"/>
  <c r="I285" i="30" s="1"/>
  <c r="E28" i="54"/>
  <c r="F28" i="54"/>
  <c r="G28" i="54"/>
  <c r="H24" i="54"/>
  <c r="H25" i="54"/>
  <c r="H28" i="54" s="1"/>
  <c r="H26" i="54"/>
  <c r="H27" i="54"/>
  <c r="E23" i="54"/>
  <c r="F23" i="54"/>
  <c r="G23" i="54"/>
  <c r="H21" i="54"/>
  <c r="H22" i="54"/>
  <c r="H23" i="54"/>
  <c r="E20" i="54"/>
  <c r="F20" i="54"/>
  <c r="G20" i="54"/>
  <c r="H15" i="54"/>
  <c r="H16" i="54"/>
  <c r="H17" i="54"/>
  <c r="H18" i="54"/>
  <c r="H19" i="54"/>
  <c r="D20" i="54"/>
  <c r="D23" i="54"/>
  <c r="D28" i="54"/>
  <c r="E35" i="54"/>
  <c r="F35" i="54"/>
  <c r="G35" i="54"/>
  <c r="H32" i="54"/>
  <c r="H33" i="54"/>
  <c r="H34" i="54"/>
  <c r="H35" i="54"/>
  <c r="D35" i="54"/>
  <c r="H38" i="54"/>
  <c r="H37" i="54"/>
  <c r="H36" i="54"/>
  <c r="E39" i="54"/>
  <c r="F39" i="54"/>
  <c r="G39" i="54"/>
  <c r="H39" i="54"/>
  <c r="D39" i="54"/>
  <c r="I10" i="54"/>
  <c r="H10" i="54"/>
  <c r="I9" i="54"/>
  <c r="I11" i="54" s="1"/>
  <c r="H9" i="54"/>
  <c r="H11" i="54" s="1"/>
  <c r="I8" i="54"/>
  <c r="H8" i="54"/>
  <c r="F10" i="54"/>
  <c r="E10" i="54"/>
  <c r="F9" i="54"/>
  <c r="E9" i="54"/>
  <c r="F8" i="54"/>
  <c r="F11" i="54" s="1"/>
  <c r="E8" i="54"/>
  <c r="G11" i="54"/>
  <c r="D11" i="54"/>
  <c r="G7" i="54"/>
  <c r="D7" i="54"/>
  <c r="I6" i="54"/>
  <c r="I7" i="54" s="1"/>
  <c r="H6" i="54"/>
  <c r="H7" i="54"/>
  <c r="F6" i="54"/>
  <c r="F7" i="54" s="1"/>
  <c r="E6" i="54"/>
  <c r="E7" i="54" s="1"/>
  <c r="H314" i="32"/>
  <c r="H48" i="27" s="1"/>
  <c r="G314" i="32"/>
  <c r="E314" i="32"/>
  <c r="E52" i="53"/>
  <c r="F52" i="53"/>
  <c r="G52" i="53"/>
  <c r="D52" i="53"/>
  <c r="E61" i="53"/>
  <c r="F59" i="53"/>
  <c r="F60" i="53"/>
  <c r="K60" i="53" s="1"/>
  <c r="G59" i="53"/>
  <c r="G60" i="53"/>
  <c r="H61" i="53"/>
  <c r="I59" i="53"/>
  <c r="I61" i="53" s="1"/>
  <c r="I60" i="53"/>
  <c r="J59" i="53"/>
  <c r="J60" i="53"/>
  <c r="J61" i="53"/>
  <c r="J56" i="53"/>
  <c r="J58" i="53" s="1"/>
  <c r="I56" i="53"/>
  <c r="G56" i="53"/>
  <c r="G55" i="53"/>
  <c r="G57" i="53"/>
  <c r="F56" i="53"/>
  <c r="K56" i="53"/>
  <c r="F55" i="53"/>
  <c r="I55" i="53"/>
  <c r="J55" i="53"/>
  <c r="K55" i="53"/>
  <c r="F57" i="53"/>
  <c r="I57" i="53"/>
  <c r="J57" i="53"/>
  <c r="D58" i="53"/>
  <c r="E58" i="53"/>
  <c r="H58" i="53"/>
  <c r="D61" i="53"/>
  <c r="D35" i="53"/>
  <c r="H35" i="53"/>
  <c r="E32" i="53"/>
  <c r="H32" i="53"/>
  <c r="D32" i="53"/>
  <c r="J30" i="53"/>
  <c r="I30" i="53"/>
  <c r="G30" i="53"/>
  <c r="F30" i="53"/>
  <c r="K30" i="53" s="1"/>
  <c r="J31" i="53"/>
  <c r="I31" i="53"/>
  <c r="G31" i="53"/>
  <c r="F31" i="53"/>
  <c r="K31" i="53" s="1"/>
  <c r="J29" i="53"/>
  <c r="J32" i="53" s="1"/>
  <c r="I29" i="53"/>
  <c r="G29" i="53"/>
  <c r="F29" i="53"/>
  <c r="F32" i="53" s="1"/>
  <c r="E26" i="53"/>
  <c r="H26" i="53"/>
  <c r="D26" i="53"/>
  <c r="E21" i="53"/>
  <c r="H21" i="53"/>
  <c r="D21" i="53"/>
  <c r="E14" i="53"/>
  <c r="H14" i="53"/>
  <c r="D14" i="53"/>
  <c r="F24" i="53"/>
  <c r="K24" i="53" s="1"/>
  <c r="G24" i="53"/>
  <c r="I24" i="53"/>
  <c r="J24" i="53"/>
  <c r="F23" i="53"/>
  <c r="G23" i="53"/>
  <c r="I23" i="53"/>
  <c r="J23" i="53"/>
  <c r="J25" i="53"/>
  <c r="I25" i="53"/>
  <c r="G25" i="53"/>
  <c r="F25" i="53"/>
  <c r="F20" i="53"/>
  <c r="G20" i="53"/>
  <c r="I20" i="53"/>
  <c r="J20" i="53"/>
  <c r="J19" i="53"/>
  <c r="I19" i="53"/>
  <c r="G19" i="53"/>
  <c r="F19" i="53"/>
  <c r="J18" i="53"/>
  <c r="I18" i="53"/>
  <c r="G18" i="53"/>
  <c r="F18" i="53"/>
  <c r="J17" i="53"/>
  <c r="I17" i="53"/>
  <c r="G17" i="53"/>
  <c r="F17" i="53"/>
  <c r="J16" i="53"/>
  <c r="I16" i="53"/>
  <c r="G16" i="53"/>
  <c r="F16" i="53"/>
  <c r="J13" i="53"/>
  <c r="I13" i="53"/>
  <c r="G13" i="53"/>
  <c r="F13" i="53"/>
  <c r="J12" i="53"/>
  <c r="I12" i="53"/>
  <c r="G12" i="53"/>
  <c r="F12" i="53"/>
  <c r="J11" i="53"/>
  <c r="K11" i="53" s="1"/>
  <c r="I11" i="53"/>
  <c r="G11" i="53"/>
  <c r="F11" i="53"/>
  <c r="J10" i="53"/>
  <c r="I10" i="53"/>
  <c r="G10" i="53"/>
  <c r="F10" i="53"/>
  <c r="J9" i="53"/>
  <c r="I9" i="53"/>
  <c r="G9" i="53"/>
  <c r="F9" i="53"/>
  <c r="J8" i="53"/>
  <c r="I8" i="53"/>
  <c r="G8" i="53"/>
  <c r="F8" i="53"/>
  <c r="G48" i="53"/>
  <c r="F48" i="53"/>
  <c r="E48" i="53"/>
  <c r="D48" i="53"/>
  <c r="G41" i="53"/>
  <c r="F41" i="53"/>
  <c r="E41" i="53"/>
  <c r="D41" i="53"/>
  <c r="E35" i="53"/>
  <c r="J34" i="53"/>
  <c r="I34" i="53"/>
  <c r="G34" i="53"/>
  <c r="F34" i="53"/>
  <c r="J33" i="53"/>
  <c r="I33" i="53"/>
  <c r="I35" i="53"/>
  <c r="G33" i="53"/>
  <c r="G35" i="53" s="1"/>
  <c r="F33" i="53"/>
  <c r="F35" i="53"/>
  <c r="J22" i="53"/>
  <c r="I22" i="53"/>
  <c r="G22" i="53"/>
  <c r="F22" i="53"/>
  <c r="J15" i="53"/>
  <c r="I15" i="53"/>
  <c r="G15" i="53"/>
  <c r="F15" i="53"/>
  <c r="J7" i="53"/>
  <c r="I7" i="53"/>
  <c r="G7" i="53"/>
  <c r="F7" i="53"/>
  <c r="K7" i="53" s="1"/>
  <c r="J127" i="52"/>
  <c r="I127" i="52"/>
  <c r="H127" i="52"/>
  <c r="H128" i="52"/>
  <c r="G127" i="52"/>
  <c r="G128" i="52" s="1"/>
  <c r="F127" i="52"/>
  <c r="E127" i="52"/>
  <c r="D25" i="52"/>
  <c r="G46" i="52"/>
  <c r="G47" i="52" s="1"/>
  <c r="H46" i="52"/>
  <c r="J46" i="52"/>
  <c r="J47" i="52" s="1"/>
  <c r="C180" i="52"/>
  <c r="M179" i="52"/>
  <c r="M180" i="52"/>
  <c r="K179" i="52"/>
  <c r="K180" i="52" s="1"/>
  <c r="J179" i="52"/>
  <c r="I179" i="52"/>
  <c r="I180" i="52" s="1"/>
  <c r="H179" i="52"/>
  <c r="H180" i="52"/>
  <c r="G179" i="52"/>
  <c r="G180" i="52" s="1"/>
  <c r="F179" i="52"/>
  <c r="F180" i="52" s="1"/>
  <c r="E179" i="52"/>
  <c r="E180" i="52" s="1"/>
  <c r="D179" i="52"/>
  <c r="D180" i="52"/>
  <c r="C178" i="52"/>
  <c r="M177" i="52"/>
  <c r="M178" i="52"/>
  <c r="K177" i="52"/>
  <c r="K178" i="52" s="1"/>
  <c r="J177" i="52"/>
  <c r="J178" i="52"/>
  <c r="I177" i="52"/>
  <c r="I178" i="52" s="1"/>
  <c r="H177" i="52"/>
  <c r="H178" i="52"/>
  <c r="G177" i="52"/>
  <c r="F177" i="52"/>
  <c r="F178" i="52"/>
  <c r="E177" i="52"/>
  <c r="E178" i="52" s="1"/>
  <c r="D177" i="52"/>
  <c r="D178" i="52"/>
  <c r="K176" i="52"/>
  <c r="K181" i="52" s="1"/>
  <c r="C176" i="52"/>
  <c r="M175" i="52"/>
  <c r="J175" i="52"/>
  <c r="I175" i="52"/>
  <c r="H175" i="52"/>
  <c r="G175" i="52"/>
  <c r="F175" i="52"/>
  <c r="E175" i="52"/>
  <c r="L175" i="52" s="1"/>
  <c r="D175" i="52"/>
  <c r="M174" i="52"/>
  <c r="J174" i="52"/>
  <c r="I174" i="52"/>
  <c r="H174" i="52"/>
  <c r="G174" i="52"/>
  <c r="F174" i="52"/>
  <c r="E174" i="52"/>
  <c r="D174" i="52"/>
  <c r="M173" i="52"/>
  <c r="J173" i="52"/>
  <c r="I173" i="52"/>
  <c r="H173" i="52"/>
  <c r="G173" i="52"/>
  <c r="F173" i="52"/>
  <c r="E173" i="52"/>
  <c r="L173" i="52" s="1"/>
  <c r="D173" i="52"/>
  <c r="M172" i="52"/>
  <c r="J172" i="52"/>
  <c r="I172" i="52"/>
  <c r="H172" i="52"/>
  <c r="G172" i="52"/>
  <c r="F172" i="52"/>
  <c r="E172" i="52"/>
  <c r="D172" i="52"/>
  <c r="M171" i="52"/>
  <c r="J171" i="52"/>
  <c r="I171" i="52"/>
  <c r="H171" i="52"/>
  <c r="G171" i="52"/>
  <c r="F171" i="52"/>
  <c r="D171" i="52"/>
  <c r="L171" i="52" s="1"/>
  <c r="E171" i="52"/>
  <c r="M170" i="52"/>
  <c r="J170" i="52"/>
  <c r="J176" i="52" s="1"/>
  <c r="I170" i="52"/>
  <c r="H170" i="52"/>
  <c r="G170" i="52"/>
  <c r="F170" i="52"/>
  <c r="D170" i="52"/>
  <c r="E170" i="52"/>
  <c r="L170" i="52"/>
  <c r="M169" i="52"/>
  <c r="J169" i="52"/>
  <c r="I169" i="52"/>
  <c r="H169" i="52"/>
  <c r="G169" i="52"/>
  <c r="F169" i="52"/>
  <c r="E169" i="52"/>
  <c r="D169" i="52"/>
  <c r="L169" i="52" s="1"/>
  <c r="M168" i="52"/>
  <c r="J168" i="52"/>
  <c r="I168" i="52"/>
  <c r="I176" i="52" s="1"/>
  <c r="I181" i="52" s="1"/>
  <c r="H168" i="52"/>
  <c r="G168" i="52"/>
  <c r="F168" i="52"/>
  <c r="E168" i="52"/>
  <c r="D168" i="52"/>
  <c r="M128" i="52"/>
  <c r="L128" i="52"/>
  <c r="K128" i="52"/>
  <c r="D128" i="52"/>
  <c r="J128" i="52"/>
  <c r="I128" i="52"/>
  <c r="F128" i="52"/>
  <c r="E128" i="52"/>
  <c r="I88" i="52"/>
  <c r="F88" i="52"/>
  <c r="E88" i="52"/>
  <c r="M87" i="52"/>
  <c r="M88" i="52"/>
  <c r="K87" i="52"/>
  <c r="K88" i="52" s="1"/>
  <c r="J87" i="52"/>
  <c r="J88" i="52" s="1"/>
  <c r="H87" i="52"/>
  <c r="H88" i="52" s="1"/>
  <c r="G87" i="52"/>
  <c r="G88" i="52"/>
  <c r="I47" i="52"/>
  <c r="F47" i="52"/>
  <c r="E47" i="52"/>
  <c r="D47" i="52"/>
  <c r="M46" i="52"/>
  <c r="M47" i="52" s="1"/>
  <c r="K46" i="52"/>
  <c r="K47" i="52" s="1"/>
  <c r="M24" i="52"/>
  <c r="K24" i="52"/>
  <c r="J24" i="52"/>
  <c r="I24" i="52"/>
  <c r="H24" i="52"/>
  <c r="G24" i="52"/>
  <c r="F24" i="52"/>
  <c r="E24" i="52"/>
  <c r="M23" i="52"/>
  <c r="K23" i="52"/>
  <c r="K25" i="52" s="1"/>
  <c r="J23" i="52"/>
  <c r="I23" i="52"/>
  <c r="H23" i="52"/>
  <c r="L23" i="52" s="1"/>
  <c r="E23" i="52"/>
  <c r="M22" i="52"/>
  <c r="J22" i="52"/>
  <c r="I22" i="52"/>
  <c r="H22" i="52"/>
  <c r="G22" i="52"/>
  <c r="F22" i="52"/>
  <c r="E22" i="52"/>
  <c r="M21" i="52"/>
  <c r="J21" i="52"/>
  <c r="I21" i="52"/>
  <c r="H21" i="52"/>
  <c r="G21" i="52"/>
  <c r="F21" i="52"/>
  <c r="E21" i="52"/>
  <c r="M20" i="52"/>
  <c r="J20" i="52"/>
  <c r="I20" i="52"/>
  <c r="H20" i="52"/>
  <c r="G20" i="52"/>
  <c r="F20" i="52"/>
  <c r="E20" i="52"/>
  <c r="M19" i="52"/>
  <c r="J19" i="52"/>
  <c r="I19" i="52"/>
  <c r="H19" i="52"/>
  <c r="G19" i="52"/>
  <c r="F19" i="52"/>
  <c r="L19" i="52" s="1"/>
  <c r="E19" i="52"/>
  <c r="M18" i="52"/>
  <c r="J18" i="52"/>
  <c r="I18" i="52"/>
  <c r="H18" i="52"/>
  <c r="G18" i="52"/>
  <c r="F18" i="52"/>
  <c r="E18" i="52"/>
  <c r="M17" i="52"/>
  <c r="J17" i="52"/>
  <c r="I17" i="52"/>
  <c r="H17" i="52"/>
  <c r="L17" i="52" s="1"/>
  <c r="G17" i="52"/>
  <c r="F17" i="52"/>
  <c r="E17" i="52"/>
  <c r="M16" i="52"/>
  <c r="J16" i="52"/>
  <c r="I16" i="52"/>
  <c r="H16" i="52"/>
  <c r="G16" i="52"/>
  <c r="F16" i="52"/>
  <c r="E16" i="52"/>
  <c r="M15" i="52"/>
  <c r="J15" i="52"/>
  <c r="I15" i="52"/>
  <c r="H15" i="52"/>
  <c r="G15" i="52"/>
  <c r="F15" i="52"/>
  <c r="L15" i="52" s="1"/>
  <c r="E15" i="52"/>
  <c r="M14" i="52"/>
  <c r="J14" i="52"/>
  <c r="I14" i="52"/>
  <c r="H14" i="52"/>
  <c r="G14" i="52"/>
  <c r="F14" i="52"/>
  <c r="E14" i="52"/>
  <c r="M13" i="52"/>
  <c r="J13" i="52"/>
  <c r="I13" i="52"/>
  <c r="H13" i="52"/>
  <c r="G13" i="52"/>
  <c r="F13" i="52"/>
  <c r="E13" i="52"/>
  <c r="M12" i="52"/>
  <c r="J12" i="52"/>
  <c r="I12" i="52"/>
  <c r="H12" i="52"/>
  <c r="G12" i="52"/>
  <c r="L12" i="52" s="1"/>
  <c r="F12" i="52"/>
  <c r="E12" i="52"/>
  <c r="M11" i="52"/>
  <c r="J11" i="52"/>
  <c r="I11" i="52"/>
  <c r="H11" i="52"/>
  <c r="G11" i="52"/>
  <c r="F11" i="52"/>
  <c r="E11" i="52"/>
  <c r="M10" i="52"/>
  <c r="J10" i="52"/>
  <c r="I10" i="52"/>
  <c r="H10" i="52"/>
  <c r="G10" i="52"/>
  <c r="F10" i="52"/>
  <c r="E10" i="52"/>
  <c r="M9" i="52"/>
  <c r="J9" i="52"/>
  <c r="I9" i="52"/>
  <c r="H9" i="52"/>
  <c r="G9" i="52"/>
  <c r="F9" i="52"/>
  <c r="E9" i="52"/>
  <c r="M8" i="52"/>
  <c r="M25" i="52" s="1"/>
  <c r="J8" i="52"/>
  <c r="I8" i="52"/>
  <c r="H8" i="52"/>
  <c r="G8" i="52"/>
  <c r="F8" i="52"/>
  <c r="E8" i="52"/>
  <c r="M7" i="52"/>
  <c r="J7" i="52"/>
  <c r="I7" i="52"/>
  <c r="H7" i="52"/>
  <c r="G7" i="52"/>
  <c r="F7" i="52"/>
  <c r="L7" i="52" s="1"/>
  <c r="E7" i="52"/>
  <c r="M6" i="52"/>
  <c r="J6" i="52"/>
  <c r="I6" i="52"/>
  <c r="H6" i="52"/>
  <c r="G6" i="52"/>
  <c r="F6" i="52"/>
  <c r="E6" i="52"/>
  <c r="M5" i="52"/>
  <c r="J5" i="52"/>
  <c r="I5" i="52"/>
  <c r="H5" i="52"/>
  <c r="H25" i="52" s="1"/>
  <c r="G5" i="52"/>
  <c r="F5" i="52"/>
  <c r="E5" i="52"/>
  <c r="E63" i="51"/>
  <c r="F63" i="51"/>
  <c r="G63" i="51"/>
  <c r="H63" i="51"/>
  <c r="I63" i="51"/>
  <c r="J63" i="51"/>
  <c r="D63" i="51"/>
  <c r="D56" i="51"/>
  <c r="E56" i="51"/>
  <c r="F56" i="51"/>
  <c r="G56" i="51"/>
  <c r="H56" i="51"/>
  <c r="I56" i="51"/>
  <c r="J56" i="51"/>
  <c r="D40" i="51"/>
  <c r="E40" i="51"/>
  <c r="F40" i="51"/>
  <c r="G40" i="51"/>
  <c r="H40" i="51"/>
  <c r="I40" i="51"/>
  <c r="J40" i="51"/>
  <c r="G2060" i="30"/>
  <c r="H2060" i="30"/>
  <c r="F2060" i="30"/>
  <c r="G2117" i="30"/>
  <c r="G2170" i="30"/>
  <c r="H2117" i="30"/>
  <c r="I2117" i="30"/>
  <c r="H2170" i="30"/>
  <c r="I2170" i="30"/>
  <c r="I2171" i="30" s="1"/>
  <c r="I1990" i="30" s="1"/>
  <c r="I2076" i="30"/>
  <c r="I2169" i="30"/>
  <c r="G1980" i="30"/>
  <c r="H1980" i="30"/>
  <c r="H1981" i="30" s="1"/>
  <c r="H1808" i="30" s="1"/>
  <c r="I1981" i="30"/>
  <c r="I1808" i="30" s="1"/>
  <c r="F1980" i="30"/>
  <c r="G1729" i="30"/>
  <c r="H1729" i="30"/>
  <c r="H1728" i="30"/>
  <c r="H1730" i="30" s="1"/>
  <c r="H1381" i="30" s="1"/>
  <c r="I1729" i="30"/>
  <c r="G1499" i="30"/>
  <c r="H1499" i="30"/>
  <c r="I1499" i="30"/>
  <c r="G1557" i="30"/>
  <c r="H1557" i="30"/>
  <c r="I1557" i="30"/>
  <c r="G1223" i="30"/>
  <c r="H1223" i="30"/>
  <c r="H1224" i="30" s="1"/>
  <c r="I1223" i="30"/>
  <c r="G1276" i="30"/>
  <c r="H1276" i="30"/>
  <c r="H1277" i="30" s="1"/>
  <c r="H1158" i="30" s="1"/>
  <c r="I1276" i="30"/>
  <c r="G1317" i="30"/>
  <c r="H1317" i="30"/>
  <c r="H1318" i="30"/>
  <c r="H1159" i="30" s="1"/>
  <c r="I1317" i="30"/>
  <c r="G1368" i="30"/>
  <c r="H1368" i="30"/>
  <c r="H1369" i="30" s="1"/>
  <c r="H1160" i="30" s="1"/>
  <c r="I1368" i="30"/>
  <c r="H1149" i="30"/>
  <c r="H1090" i="30" s="1"/>
  <c r="I1149" i="30"/>
  <c r="I1090" i="30" s="1"/>
  <c r="H1077" i="30"/>
  <c r="H1078" i="30"/>
  <c r="H616" i="30" s="1"/>
  <c r="I1077" i="30"/>
  <c r="I1017" i="30"/>
  <c r="G962" i="30"/>
  <c r="H962" i="30"/>
  <c r="H963" i="30" s="1"/>
  <c r="H614" i="30" s="1"/>
  <c r="I962" i="30"/>
  <c r="G870" i="30"/>
  <c r="H870" i="30"/>
  <c r="I870" i="30"/>
  <c r="G601" i="30"/>
  <c r="G602" i="30"/>
  <c r="H601" i="30"/>
  <c r="H429" i="30" s="1"/>
  <c r="I601" i="30"/>
  <c r="H548" i="30"/>
  <c r="I548" i="30"/>
  <c r="I482" i="30"/>
  <c r="I429" i="30" s="1"/>
  <c r="G482" i="30"/>
  <c r="G483" i="30"/>
  <c r="G423" i="30" s="1"/>
  <c r="G426" i="30" s="1"/>
  <c r="G11" i="30" s="1"/>
  <c r="H482" i="30"/>
  <c r="G414" i="30"/>
  <c r="G340" i="30"/>
  <c r="G415" i="30"/>
  <c r="H415" i="30"/>
  <c r="H341" i="30" s="1"/>
  <c r="H414" i="30"/>
  <c r="H340" i="30"/>
  <c r="H342" i="30" s="1"/>
  <c r="I415" i="30"/>
  <c r="I341" i="30"/>
  <c r="I356" i="30"/>
  <c r="G138" i="62"/>
  <c r="I359" i="30" s="1"/>
  <c r="H138" i="62"/>
  <c r="I361" i="30" s="1"/>
  <c r="F102" i="62"/>
  <c r="F104" i="62"/>
  <c r="F105" i="62"/>
  <c r="F106" i="62"/>
  <c r="F107" i="62"/>
  <c r="F108" i="62"/>
  <c r="F109" i="62"/>
  <c r="F111" i="62"/>
  <c r="F112" i="62"/>
  <c r="F113" i="62"/>
  <c r="F114" i="62"/>
  <c r="F115" i="62"/>
  <c r="F116" i="62"/>
  <c r="G102" i="62"/>
  <c r="G103" i="62"/>
  <c r="G104" i="62"/>
  <c r="G105" i="62"/>
  <c r="G107" i="62"/>
  <c r="G108" i="62"/>
  <c r="G109" i="62"/>
  <c r="G111" i="62"/>
  <c r="G112" i="62"/>
  <c r="G113" i="62"/>
  <c r="G114" i="62"/>
  <c r="G115" i="62"/>
  <c r="G116" i="62"/>
  <c r="I118" i="62"/>
  <c r="I370" i="30" s="1"/>
  <c r="H102" i="62"/>
  <c r="H103" i="62"/>
  <c r="H104" i="62"/>
  <c r="H105" i="62"/>
  <c r="H106" i="62"/>
  <c r="H108" i="62"/>
  <c r="H109" i="62"/>
  <c r="H111" i="62"/>
  <c r="H112" i="62"/>
  <c r="H113" i="62"/>
  <c r="H114" i="62"/>
  <c r="H115" i="62"/>
  <c r="H116" i="62"/>
  <c r="H117" i="62"/>
  <c r="J102" i="62"/>
  <c r="J103" i="62"/>
  <c r="J104" i="62"/>
  <c r="J105" i="62"/>
  <c r="J106" i="62"/>
  <c r="J107" i="62"/>
  <c r="J109" i="62"/>
  <c r="J111" i="62"/>
  <c r="J112" i="62"/>
  <c r="J113" i="62"/>
  <c r="J114" i="62"/>
  <c r="J115" i="62"/>
  <c r="J116" i="62"/>
  <c r="F83" i="62"/>
  <c r="F84" i="62"/>
  <c r="F87" i="62"/>
  <c r="F88" i="62"/>
  <c r="F89" i="62"/>
  <c r="F90" i="62"/>
  <c r="F91" i="62"/>
  <c r="F92" i="62"/>
  <c r="F95" i="62"/>
  <c r="F97" i="62"/>
  <c r="F99" i="62"/>
  <c r="G83" i="62"/>
  <c r="G84" i="62"/>
  <c r="G85" i="62"/>
  <c r="G87" i="62"/>
  <c r="G88" i="62"/>
  <c r="G89" i="62"/>
  <c r="G90" i="62"/>
  <c r="G91" i="62"/>
  <c r="G92" i="62"/>
  <c r="G93" i="62"/>
  <c r="G94" i="62"/>
  <c r="G97" i="62"/>
  <c r="G98" i="62"/>
  <c r="G99" i="62"/>
  <c r="G100" i="62"/>
  <c r="H83" i="62"/>
  <c r="H84" i="62"/>
  <c r="H88" i="62"/>
  <c r="H89" i="62"/>
  <c r="H90" i="62"/>
  <c r="H92" i="62"/>
  <c r="H93" i="62"/>
  <c r="H94" i="62"/>
  <c r="H95" i="62"/>
  <c r="H97" i="62"/>
  <c r="H98" i="62"/>
  <c r="H99" i="62"/>
  <c r="H100" i="62"/>
  <c r="J83" i="62"/>
  <c r="J84" i="62"/>
  <c r="J85" i="62"/>
  <c r="J86" i="62"/>
  <c r="J87" i="62"/>
  <c r="J88" i="62"/>
  <c r="J89" i="62"/>
  <c r="J90" i="62"/>
  <c r="J91" i="62"/>
  <c r="J93" i="62"/>
  <c r="J94" i="62"/>
  <c r="J95" i="62"/>
  <c r="J97" i="62"/>
  <c r="J98" i="62"/>
  <c r="J99" i="62"/>
  <c r="J100" i="62"/>
  <c r="G329" i="30"/>
  <c r="G285" i="30"/>
  <c r="H329" i="30"/>
  <c r="G235" i="30"/>
  <c r="G236" i="30"/>
  <c r="G188" i="30"/>
  <c r="H235" i="30"/>
  <c r="H273" i="30"/>
  <c r="H193" i="30"/>
  <c r="H272" i="30"/>
  <c r="H274" i="30" s="1"/>
  <c r="H189" i="30" s="1"/>
  <c r="I235" i="30"/>
  <c r="G180" i="30"/>
  <c r="H180" i="30"/>
  <c r="I180" i="30"/>
  <c r="G124" i="30"/>
  <c r="H124" i="30"/>
  <c r="I124" i="30"/>
  <c r="F124" i="30"/>
  <c r="F125" i="30" s="1"/>
  <c r="F31" i="30"/>
  <c r="H88" i="30"/>
  <c r="I88" i="30"/>
  <c r="E279" i="50"/>
  <c r="F279" i="50"/>
  <c r="G279" i="50"/>
  <c r="H279" i="50"/>
  <c r="I232" i="50"/>
  <c r="I233" i="50"/>
  <c r="I234" i="50"/>
  <c r="I235" i="50"/>
  <c r="I236" i="50"/>
  <c r="I237" i="50"/>
  <c r="I238" i="50"/>
  <c r="I239" i="50"/>
  <c r="I240" i="50"/>
  <c r="I241" i="50"/>
  <c r="I242" i="50"/>
  <c r="I243" i="50"/>
  <c r="I244" i="50"/>
  <c r="I245" i="50"/>
  <c r="I246" i="50"/>
  <c r="I247" i="50"/>
  <c r="I248" i="50"/>
  <c r="I249" i="50"/>
  <c r="I250" i="50"/>
  <c r="I251" i="50"/>
  <c r="I278" i="50"/>
  <c r="I279" i="50"/>
  <c r="J279" i="50"/>
  <c r="K279" i="50"/>
  <c r="D279" i="50"/>
  <c r="E231" i="50"/>
  <c r="F231" i="50"/>
  <c r="G231" i="50"/>
  <c r="H231" i="50"/>
  <c r="I75" i="50"/>
  <c r="I76" i="50"/>
  <c r="I77" i="50"/>
  <c r="I78" i="50"/>
  <c r="I79" i="50"/>
  <c r="I80" i="50"/>
  <c r="I81" i="50"/>
  <c r="I82" i="50"/>
  <c r="I83" i="50"/>
  <c r="I84" i="50"/>
  <c r="I85" i="50"/>
  <c r="I86" i="50"/>
  <c r="I87" i="50"/>
  <c r="I88" i="50"/>
  <c r="I89" i="50"/>
  <c r="I90" i="50"/>
  <c r="I91" i="50"/>
  <c r="I92" i="50"/>
  <c r="I93" i="50"/>
  <c r="I94" i="50"/>
  <c r="I95" i="50"/>
  <c r="I96" i="50"/>
  <c r="I97" i="50"/>
  <c r="I98" i="50"/>
  <c r="I99" i="50"/>
  <c r="I100" i="50"/>
  <c r="I101" i="50"/>
  <c r="I102" i="50"/>
  <c r="I103" i="50"/>
  <c r="I104" i="50"/>
  <c r="I105" i="50"/>
  <c r="I106" i="50"/>
  <c r="I107" i="50"/>
  <c r="I108" i="50"/>
  <c r="I109" i="50"/>
  <c r="I110" i="50"/>
  <c r="I111" i="50"/>
  <c r="I112" i="50"/>
  <c r="I113" i="50"/>
  <c r="I114" i="50"/>
  <c r="I115" i="50"/>
  <c r="I116" i="50"/>
  <c r="I117" i="50"/>
  <c r="I118" i="50"/>
  <c r="I119" i="50"/>
  <c r="I120" i="50"/>
  <c r="I121" i="50"/>
  <c r="I122" i="50"/>
  <c r="I123" i="50"/>
  <c r="I124" i="50"/>
  <c r="I125" i="50"/>
  <c r="I126" i="50"/>
  <c r="I127" i="50"/>
  <c r="I128" i="50"/>
  <c r="I129" i="50"/>
  <c r="I130" i="50"/>
  <c r="I131" i="50"/>
  <c r="I132" i="50"/>
  <c r="I133" i="50"/>
  <c r="I134" i="50"/>
  <c r="I135" i="50"/>
  <c r="I136" i="50"/>
  <c r="I137" i="50"/>
  <c r="I138" i="50"/>
  <c r="I139" i="50"/>
  <c r="I140" i="50"/>
  <c r="I141" i="50"/>
  <c r="I142" i="50"/>
  <c r="I143" i="50"/>
  <c r="I144" i="50"/>
  <c r="I145" i="50"/>
  <c r="I146" i="50"/>
  <c r="I147" i="50"/>
  <c r="I148" i="50"/>
  <c r="I149" i="50"/>
  <c r="I150" i="50"/>
  <c r="I151" i="50"/>
  <c r="I152" i="50"/>
  <c r="I153" i="50"/>
  <c r="I154" i="50"/>
  <c r="I155" i="50"/>
  <c r="I156" i="50"/>
  <c r="I157" i="50"/>
  <c r="I158" i="50"/>
  <c r="I159" i="50"/>
  <c r="I160" i="50"/>
  <c r="I161" i="50"/>
  <c r="I162" i="50"/>
  <c r="I163" i="50"/>
  <c r="I164" i="50"/>
  <c r="I165" i="50"/>
  <c r="I166" i="50"/>
  <c r="I167" i="50"/>
  <c r="I168" i="50"/>
  <c r="I169" i="50"/>
  <c r="I170" i="50"/>
  <c r="I171" i="50"/>
  <c r="I172" i="50"/>
  <c r="I173" i="50"/>
  <c r="I174" i="50"/>
  <c r="I175" i="50"/>
  <c r="I176" i="50"/>
  <c r="I177" i="50"/>
  <c r="I178" i="50"/>
  <c r="I179" i="50"/>
  <c r="I180" i="50"/>
  <c r="I181" i="50"/>
  <c r="I182" i="50"/>
  <c r="I183" i="50"/>
  <c r="I184" i="50"/>
  <c r="I185" i="50"/>
  <c r="I186" i="50"/>
  <c r="I187" i="50"/>
  <c r="I188" i="50"/>
  <c r="I189" i="50"/>
  <c r="I190" i="50"/>
  <c r="I191" i="50"/>
  <c r="I192" i="50"/>
  <c r="I193" i="50"/>
  <c r="I194" i="50"/>
  <c r="I195" i="50"/>
  <c r="I196" i="50"/>
  <c r="I197" i="50"/>
  <c r="I198" i="50"/>
  <c r="I199" i="50"/>
  <c r="I200" i="50"/>
  <c r="I201" i="50"/>
  <c r="I202" i="50"/>
  <c r="I203" i="50"/>
  <c r="I204" i="50"/>
  <c r="I205" i="50"/>
  <c r="I206" i="50"/>
  <c r="I207" i="50"/>
  <c r="I208" i="50"/>
  <c r="I209" i="50"/>
  <c r="I210" i="50"/>
  <c r="I211" i="50"/>
  <c r="I212" i="50"/>
  <c r="I213" i="50"/>
  <c r="I214" i="50"/>
  <c r="I215" i="50"/>
  <c r="I216" i="50"/>
  <c r="I217" i="50"/>
  <c r="I218" i="50"/>
  <c r="I219" i="50"/>
  <c r="I220" i="50"/>
  <c r="I221" i="50"/>
  <c r="I222" i="50"/>
  <c r="I223" i="50"/>
  <c r="I224" i="50"/>
  <c r="I225" i="50"/>
  <c r="I226" i="50"/>
  <c r="I227" i="50"/>
  <c r="I228" i="50"/>
  <c r="I229" i="50"/>
  <c r="I230" i="50"/>
  <c r="I231" i="50"/>
  <c r="J216" i="50"/>
  <c r="J231" i="50" s="1"/>
  <c r="D231" i="50"/>
  <c r="E74" i="50"/>
  <c r="F74" i="50"/>
  <c r="G74" i="50"/>
  <c r="H74" i="50"/>
  <c r="I6" i="50"/>
  <c r="I7" i="50"/>
  <c r="I8" i="50"/>
  <c r="I9" i="50"/>
  <c r="I10" i="50"/>
  <c r="I11" i="50"/>
  <c r="I12" i="50"/>
  <c r="I13" i="50"/>
  <c r="I14" i="50"/>
  <c r="I15" i="50"/>
  <c r="I16" i="50"/>
  <c r="I17" i="50"/>
  <c r="I18" i="50"/>
  <c r="I19" i="50"/>
  <c r="I20" i="50"/>
  <c r="I21" i="50"/>
  <c r="I22" i="50"/>
  <c r="I23" i="50"/>
  <c r="I24" i="50"/>
  <c r="I25" i="50"/>
  <c r="I26" i="50"/>
  <c r="I27" i="50"/>
  <c r="I28" i="50"/>
  <c r="I29" i="50"/>
  <c r="I30" i="50"/>
  <c r="I31" i="50"/>
  <c r="I32" i="50"/>
  <c r="I33" i="50"/>
  <c r="I34" i="50"/>
  <c r="I35" i="50"/>
  <c r="I36" i="50"/>
  <c r="I37" i="50"/>
  <c r="I38" i="50"/>
  <c r="I39" i="50"/>
  <c r="I40" i="50"/>
  <c r="I41" i="50"/>
  <c r="I42" i="50"/>
  <c r="I43" i="50"/>
  <c r="I44" i="50"/>
  <c r="I45" i="50"/>
  <c r="I46" i="50"/>
  <c r="I47" i="50"/>
  <c r="I48" i="50"/>
  <c r="I49" i="50"/>
  <c r="I50" i="50"/>
  <c r="I51" i="50"/>
  <c r="I52" i="50"/>
  <c r="I53" i="50"/>
  <c r="I54" i="50"/>
  <c r="I55" i="50"/>
  <c r="I56" i="50"/>
  <c r="I57" i="50"/>
  <c r="I58" i="50"/>
  <c r="I59" i="50"/>
  <c r="I60" i="50"/>
  <c r="I61" i="50"/>
  <c r="I62" i="50"/>
  <c r="I63" i="50"/>
  <c r="I64" i="50"/>
  <c r="I65" i="50"/>
  <c r="I66" i="50"/>
  <c r="I67" i="50"/>
  <c r="I68" i="50"/>
  <c r="I69" i="50"/>
  <c r="I70" i="50"/>
  <c r="I71" i="50"/>
  <c r="I72" i="50"/>
  <c r="I73" i="50"/>
  <c r="J74" i="50"/>
  <c r="K74" i="50"/>
  <c r="D74" i="50"/>
  <c r="G8" i="31"/>
  <c r="H186" i="32"/>
  <c r="H37" i="27"/>
  <c r="H118" i="32"/>
  <c r="H36" i="27"/>
  <c r="H309" i="32"/>
  <c r="H47" i="27"/>
  <c r="H304" i="32"/>
  <c r="H300" i="32"/>
  <c r="H294" i="32"/>
  <c r="H44" i="27" s="1"/>
  <c r="H286" i="32"/>
  <c r="H43" i="27"/>
  <c r="H276" i="32"/>
  <c r="H42" i="27" s="1"/>
  <c r="H219" i="32"/>
  <c r="H39" i="27" s="1"/>
  <c r="H195" i="32"/>
  <c r="H38" i="27"/>
  <c r="H30" i="32"/>
  <c r="H24" i="32"/>
  <c r="H34" i="27"/>
  <c r="F329" i="30"/>
  <c r="F285" i="30"/>
  <c r="F286" i="30" s="1"/>
  <c r="F328" i="30"/>
  <c r="F284" i="30"/>
  <c r="H18" i="32"/>
  <c r="G18" i="32"/>
  <c r="E18" i="32"/>
  <c r="E309" i="32"/>
  <c r="E304" i="32"/>
  <c r="E300" i="32"/>
  <c r="E294" i="32"/>
  <c r="E219" i="32"/>
  <c r="E195" i="32"/>
  <c r="E30" i="32"/>
  <c r="E35" i="27" s="1"/>
  <c r="E24" i="32"/>
  <c r="E34" i="27" s="1"/>
  <c r="H1498" i="30"/>
  <c r="H1500" i="30"/>
  <c r="H1377" i="30"/>
  <c r="I1798" i="30"/>
  <c r="I1742" i="30"/>
  <c r="G1872" i="30"/>
  <c r="G1813" i="30" s="1"/>
  <c r="G744" i="30"/>
  <c r="H1614" i="30"/>
  <c r="H908" i="30"/>
  <c r="H811" i="30"/>
  <c r="H813" i="30" s="1"/>
  <c r="H611" i="30" s="1"/>
  <c r="F812" i="30"/>
  <c r="E38" i="27"/>
  <c r="G195" i="32"/>
  <c r="G38" i="27"/>
  <c r="E47" i="27"/>
  <c r="G309" i="32"/>
  <c r="G47" i="27" s="1"/>
  <c r="G304" i="32"/>
  <c r="E45" i="27"/>
  <c r="G300" i="32"/>
  <c r="G45" i="27" s="1"/>
  <c r="E44" i="27"/>
  <c r="G294" i="32"/>
  <c r="G44" i="27"/>
  <c r="G286" i="32"/>
  <c r="G43" i="27" s="1"/>
  <c r="G40" i="27"/>
  <c r="E39" i="27"/>
  <c r="G219" i="32"/>
  <c r="G39" i="27" s="1"/>
  <c r="G186" i="32"/>
  <c r="G37" i="27" s="1"/>
  <c r="G24" i="32"/>
  <c r="G34" i="27"/>
  <c r="G30" i="32"/>
  <c r="G35" i="27" s="1"/>
  <c r="G118" i="32"/>
  <c r="G36" i="27" s="1"/>
  <c r="G42" i="27"/>
  <c r="G46" i="27"/>
  <c r="G48" i="27"/>
  <c r="G1441" i="30"/>
  <c r="H10" i="27"/>
  <c r="H13" i="27"/>
  <c r="H12" i="27"/>
  <c r="H11" i="27"/>
  <c r="F870" i="30"/>
  <c r="G272" i="30"/>
  <c r="G273" i="30"/>
  <c r="G193" i="30" s="1"/>
  <c r="I273" i="30"/>
  <c r="I274" i="30" s="1"/>
  <c r="I189" i="30" s="1"/>
  <c r="F272" i="30"/>
  <c r="F180" i="30"/>
  <c r="F181" i="30"/>
  <c r="F32" i="30" s="1"/>
  <c r="F88" i="30"/>
  <c r="G10" i="27"/>
  <c r="G13" i="27"/>
  <c r="E48" i="27"/>
  <c r="F50" i="27"/>
  <c r="G50" i="27"/>
  <c r="F51" i="27"/>
  <c r="G51" i="27"/>
  <c r="F52" i="27"/>
  <c r="G52" i="27"/>
  <c r="E52" i="27"/>
  <c r="E51" i="27"/>
  <c r="E50" i="27"/>
  <c r="E41" i="27"/>
  <c r="H51" i="27"/>
  <c r="F2170" i="30"/>
  <c r="F1923" i="30"/>
  <c r="G1923" i="30"/>
  <c r="G1924" i="30"/>
  <c r="G1807" i="30"/>
  <c r="H1923" i="30"/>
  <c r="I1923" i="30"/>
  <c r="H1872" i="30"/>
  <c r="I1872" i="30"/>
  <c r="I1813" i="30" s="1"/>
  <c r="F1872" i="30"/>
  <c r="G1798" i="30"/>
  <c r="G1742" i="30"/>
  <c r="H1798" i="30"/>
  <c r="H1742" i="30" s="1"/>
  <c r="F1798" i="30"/>
  <c r="F1742" i="30"/>
  <c r="G1380" i="30"/>
  <c r="H1670" i="30"/>
  <c r="H1441" i="30"/>
  <c r="H1615" i="30"/>
  <c r="H1385" i="30" s="1"/>
  <c r="I1670" i="30"/>
  <c r="F1670" i="30"/>
  <c r="F1671" i="30" s="1"/>
  <c r="F1380" i="30" s="1"/>
  <c r="G1615" i="30"/>
  <c r="I1615" i="30"/>
  <c r="I1379" i="30"/>
  <c r="F1615" i="30"/>
  <c r="F1557" i="30"/>
  <c r="F1499" i="30"/>
  <c r="H1442" i="30"/>
  <c r="H1376" i="30" s="1"/>
  <c r="F1441" i="30"/>
  <c r="F1368" i="30"/>
  <c r="F1317" i="30"/>
  <c r="F1276" i="30"/>
  <c r="F1277" i="30" s="1"/>
  <c r="F1158" i="30" s="1"/>
  <c r="F1149" i="30"/>
  <c r="F1090" i="30" s="1"/>
  <c r="F1077" i="30"/>
  <c r="F616" i="30"/>
  <c r="F1017" i="30"/>
  <c r="F620" i="30" s="1"/>
  <c r="F621" i="30" s="1"/>
  <c r="F1016" i="30"/>
  <c r="G908" i="30"/>
  <c r="G909" i="30"/>
  <c r="H909" i="30"/>
  <c r="H910" i="30"/>
  <c r="H613" i="30" s="1"/>
  <c r="I909" i="30"/>
  <c r="F909" i="30"/>
  <c r="F908" i="30"/>
  <c r="H812" i="30"/>
  <c r="I812" i="30"/>
  <c r="H744" i="30"/>
  <c r="I744" i="30"/>
  <c r="G686" i="30"/>
  <c r="H686" i="30"/>
  <c r="H687" i="30" s="1"/>
  <c r="F686" i="30"/>
  <c r="F601" i="30"/>
  <c r="F548" i="30"/>
  <c r="F415" i="30"/>
  <c r="F341" i="30"/>
  <c r="F342" i="30" s="1"/>
  <c r="F414" i="30"/>
  <c r="F340" i="30"/>
  <c r="F273" i="30"/>
  <c r="F274" i="30" s="1"/>
  <c r="F189" i="30" s="1"/>
  <c r="F235" i="30"/>
  <c r="H50" i="27"/>
  <c r="H52" i="27"/>
  <c r="F14" i="27"/>
  <c r="G14" i="27"/>
  <c r="H14" i="27"/>
  <c r="E14" i="27"/>
  <c r="F13" i="27"/>
  <c r="F12" i="27"/>
  <c r="G12" i="27"/>
  <c r="E12" i="27"/>
  <c r="F11" i="27"/>
  <c r="G11" i="27"/>
  <c r="E11" i="27"/>
  <c r="F10" i="27"/>
  <c r="E10" i="27"/>
  <c r="H41" i="27"/>
  <c r="H35" i="27"/>
  <c r="I908" i="30"/>
  <c r="I910" i="30" s="1"/>
  <c r="H45" i="27"/>
  <c r="H47" i="52"/>
  <c r="G176" i="52"/>
  <c r="L6" i="52"/>
  <c r="L8" i="52"/>
  <c r="L9" i="52"/>
  <c r="L16" i="52"/>
  <c r="L20" i="52"/>
  <c r="L21" i="52"/>
  <c r="L87" i="52"/>
  <c r="L88" i="52" s="1"/>
  <c r="L11" i="52"/>
  <c r="D176" i="52"/>
  <c r="D181" i="52" s="1"/>
  <c r="L174" i="52"/>
  <c r="C181" i="52"/>
  <c r="L46" i="52"/>
  <c r="L47" i="52" s="1"/>
  <c r="L5" i="52"/>
  <c r="L13" i="52"/>
  <c r="L14" i="52"/>
  <c r="L168" i="52"/>
  <c r="K57" i="53"/>
  <c r="I58" i="53"/>
  <c r="G32" i="53"/>
  <c r="I32" i="53"/>
  <c r="J35" i="53"/>
  <c r="K29" i="53"/>
  <c r="K32" i="53" s="1"/>
  <c r="J26" i="53"/>
  <c r="G14" i="53"/>
  <c r="G26" i="53"/>
  <c r="G21" i="53"/>
  <c r="I14" i="53"/>
  <c r="I21" i="53"/>
  <c r="I26" i="53"/>
  <c r="K23" i="53"/>
  <c r="F14" i="53"/>
  <c r="K20" i="53"/>
  <c r="K18" i="53"/>
  <c r="K19" i="53"/>
  <c r="K10" i="53"/>
  <c r="K33" i="53"/>
  <c r="K34" i="53"/>
  <c r="J9" i="54"/>
  <c r="J6" i="54"/>
  <c r="J7" i="54"/>
  <c r="H328" i="30"/>
  <c r="G328" i="30"/>
  <c r="F2169" i="30"/>
  <c r="F2171" i="30" s="1"/>
  <c r="F1990" i="30" s="1"/>
  <c r="F2059" i="30"/>
  <c r="G315" i="32"/>
  <c r="F12" i="31"/>
  <c r="H1157" i="30"/>
  <c r="F549" i="30"/>
  <c r="F424" i="30" s="1"/>
  <c r="F423" i="30"/>
  <c r="F426" i="30" s="1"/>
  <c r="F11" i="30" s="1"/>
  <c r="F602" i="30"/>
  <c r="F425" i="30" s="1"/>
  <c r="J311" i="62"/>
  <c r="F322" i="62"/>
  <c r="S756" i="62"/>
  <c r="S832" i="62"/>
  <c r="F927" i="62"/>
  <c r="S884" i="62"/>
  <c r="G1369" i="30"/>
  <c r="G1160" i="30" s="1"/>
  <c r="F192" i="30"/>
  <c r="G1616" i="30"/>
  <c r="G1379" i="30" s="1"/>
  <c r="G1277" i="30"/>
  <c r="G1158" i="30" s="1"/>
  <c r="F910" i="30"/>
  <c r="F613" i="30" s="1"/>
  <c r="H549" i="30"/>
  <c r="H424" i="30" s="1"/>
  <c r="F1994" i="30"/>
  <c r="G425" i="30"/>
  <c r="G549" i="30"/>
  <c r="G424" i="30" s="1"/>
  <c r="G2171" i="30"/>
  <c r="G1990" i="30" s="1"/>
  <c r="G36" i="30"/>
  <c r="F89" i="30"/>
  <c r="F30" i="30" s="1"/>
  <c r="H125" i="30"/>
  <c r="H31" i="30"/>
  <c r="G125" i="30"/>
  <c r="G31" i="30" s="1"/>
  <c r="G89" i="30"/>
  <c r="G30" i="30"/>
  <c r="G609" i="30"/>
  <c r="F1442" i="30"/>
  <c r="F1376" i="30" s="1"/>
  <c r="I613" i="30"/>
  <c r="F1385" i="30"/>
  <c r="F1981" i="30"/>
  <c r="F1808" i="30"/>
  <c r="H1924" i="30"/>
  <c r="H1807" i="30" s="1"/>
  <c r="F1500" i="30"/>
  <c r="F1377" i="30"/>
  <c r="G1150" i="30"/>
  <c r="G1385" i="30"/>
  <c r="G2061" i="30"/>
  <c r="G1988" i="30" s="1"/>
  <c r="F1616" i="30"/>
  <c r="F1379" i="30" s="1"/>
  <c r="F429" i="30"/>
  <c r="F1813" i="30"/>
  <c r="H483" i="30"/>
  <c r="H423" i="30"/>
  <c r="G1384" i="30"/>
  <c r="G1386" i="30" s="1"/>
  <c r="G1442" i="30"/>
  <c r="G1376" i="30" s="1"/>
  <c r="H2061" i="30"/>
  <c r="H1988" i="30" s="1"/>
  <c r="H609" i="30"/>
  <c r="H285" i="30"/>
  <c r="H1164" i="30"/>
  <c r="G1085" i="30"/>
  <c r="G1087" i="30"/>
  <c r="G13" i="30" s="1"/>
  <c r="G1091" i="30"/>
  <c r="G1739" i="30"/>
  <c r="G16" i="30"/>
  <c r="S816" i="62"/>
  <c r="S792" i="62"/>
  <c r="S752" i="62"/>
  <c r="S732" i="62"/>
  <c r="S824" i="62"/>
  <c r="S796" i="62"/>
  <c r="S856" i="62"/>
  <c r="S840" i="62"/>
  <c r="S900" i="62"/>
  <c r="S748" i="62"/>
  <c r="S928" i="62"/>
  <c r="S929" i="62"/>
  <c r="S904" i="62"/>
  <c r="S836" i="62"/>
  <c r="S744" i="62"/>
  <c r="S848" i="62"/>
  <c r="S683" i="62"/>
  <c r="S897" i="62"/>
  <c r="S785" i="62"/>
  <c r="I1104" i="30"/>
  <c r="I1148" i="30" s="1"/>
  <c r="S915" i="62"/>
  <c r="S741" i="62"/>
  <c r="J303" i="62"/>
  <c r="J260" i="62"/>
  <c r="S674" i="62"/>
  <c r="H152" i="62"/>
  <c r="S954" i="62"/>
  <c r="J144" i="62"/>
  <c r="G263" i="62"/>
  <c r="S175" i="62"/>
  <c r="S244" i="62"/>
  <c r="F260" i="62"/>
  <c r="S245" i="62"/>
  <c r="J202" i="62"/>
  <c r="F926" i="62"/>
  <c r="S224" i="62"/>
  <c r="H248" i="62"/>
  <c r="J309" i="62"/>
  <c r="J264" i="62"/>
  <c r="J173" i="62"/>
  <c r="S268" i="62"/>
  <c r="F303" i="62"/>
  <c r="H171" i="62"/>
  <c r="J290" i="62"/>
  <c r="J299" i="62"/>
  <c r="S290" i="62"/>
  <c r="J175" i="62"/>
  <c r="J320" i="62"/>
  <c r="S260" i="62"/>
  <c r="S846" i="62"/>
  <c r="F264" i="62"/>
  <c r="F241" i="62"/>
  <c r="S202" i="62"/>
  <c r="S154" i="62"/>
  <c r="G205" i="62"/>
  <c r="G209" i="62" s="1"/>
  <c r="I576" i="30" s="1"/>
  <c r="F248" i="62"/>
  <c r="I977" i="30"/>
  <c r="F309" i="62"/>
  <c r="G245" i="62"/>
  <c r="F245" i="62"/>
  <c r="J241" i="62"/>
  <c r="H260" i="62"/>
  <c r="J198" i="62"/>
  <c r="J150" i="62"/>
  <c r="J248" i="62"/>
  <c r="S866" i="62"/>
  <c r="S858" i="62"/>
  <c r="J324" i="62"/>
  <c r="H309" i="62"/>
  <c r="H245" i="62"/>
  <c r="S241" i="62"/>
  <c r="S264" i="62"/>
  <c r="S221" i="62"/>
  <c r="S198" i="62"/>
  <c r="G248" i="62"/>
  <c r="G251" i="62" s="1"/>
  <c r="I773" i="30" s="1"/>
  <c r="S882" i="62"/>
  <c r="S782" i="62"/>
  <c r="S766" i="62"/>
  <c r="J926" i="62"/>
  <c r="S850" i="62"/>
  <c r="S834" i="62"/>
  <c r="S862" i="62"/>
  <c r="F986" i="62"/>
  <c r="J986" i="62"/>
  <c r="N986" i="62"/>
  <c r="R986" i="62"/>
  <c r="S222" i="62"/>
  <c r="S926" i="62"/>
  <c r="S854" i="62"/>
  <c r="S838" i="62"/>
  <c r="J158" i="62"/>
  <c r="J160" i="62" s="1"/>
  <c r="I458" i="30" s="1"/>
  <c r="S790" i="62"/>
  <c r="S738" i="62"/>
  <c r="S906" i="62"/>
  <c r="G926" i="62"/>
  <c r="S842" i="62"/>
  <c r="L932" i="62"/>
  <c r="I938" i="30"/>
  <c r="S889" i="62"/>
  <c r="S777" i="62"/>
  <c r="S721" i="62"/>
  <c r="G249" i="62"/>
  <c r="G283" i="62"/>
  <c r="G289" i="62"/>
  <c r="S765" i="62"/>
  <c r="S893" i="62"/>
  <c r="H283" i="62"/>
  <c r="F301" i="62"/>
  <c r="S249" i="62"/>
  <c r="H173" i="62"/>
  <c r="S773" i="62"/>
  <c r="S769" i="62"/>
  <c r="F305" i="62"/>
  <c r="H242" i="62"/>
  <c r="S218" i="62"/>
  <c r="S877" i="62"/>
  <c r="I163" i="62"/>
  <c r="I448" i="30" s="1"/>
  <c r="M684" i="62"/>
  <c r="J159" i="62"/>
  <c r="S159" i="62"/>
  <c r="F181" i="62"/>
  <c r="J181" i="62"/>
  <c r="H200" i="62"/>
  <c r="F200" i="62"/>
  <c r="H181" i="62"/>
  <c r="F159" i="62"/>
  <c r="F160" i="62" s="1"/>
  <c r="H167" i="62"/>
  <c r="F167" i="62"/>
  <c r="G167" i="62"/>
  <c r="G178" i="62"/>
  <c r="J178" i="62"/>
  <c r="F178" i="62"/>
  <c r="G182" i="62"/>
  <c r="F182" i="62"/>
  <c r="S727" i="62"/>
  <c r="S735" i="62"/>
  <c r="S747" i="62"/>
  <c r="S759" i="62"/>
  <c r="S775" i="62"/>
  <c r="S863" i="62"/>
  <c r="S879" i="62"/>
  <c r="H207" i="62"/>
  <c r="J200" i="62"/>
  <c r="S839" i="62"/>
  <c r="F146" i="62"/>
  <c r="G146" i="62"/>
  <c r="J146" i="62"/>
  <c r="F150" i="62"/>
  <c r="S150" i="62"/>
  <c r="H154" i="62"/>
  <c r="J154" i="62"/>
  <c r="S720" i="62"/>
  <c r="G986" i="62"/>
  <c r="K986" i="62"/>
  <c r="O986" i="62"/>
  <c r="S986" i="62"/>
  <c r="G287" i="62"/>
  <c r="G292" i="62" s="1"/>
  <c r="I937" i="30" s="1"/>
  <c r="G207" i="62"/>
  <c r="F207" i="62"/>
  <c r="F311" i="62"/>
  <c r="F312" i="62" s="1"/>
  <c r="I989" i="30" s="1"/>
  <c r="S207" i="62"/>
  <c r="S215" i="62"/>
  <c r="F171" i="62"/>
  <c r="J171" i="62"/>
  <c r="S763" i="62"/>
  <c r="S815" i="62"/>
  <c r="S835" i="62"/>
  <c r="S851" i="62"/>
  <c r="S867" i="62"/>
  <c r="S883" i="62"/>
  <c r="G927" i="62"/>
  <c r="H175" i="62"/>
  <c r="G171" i="62"/>
  <c r="J182" i="62"/>
  <c r="S311" i="62"/>
  <c r="G200" i="62"/>
  <c r="G175" i="62"/>
  <c r="S891" i="62"/>
  <c r="S859" i="62"/>
  <c r="S182" i="62"/>
  <c r="S146" i="62"/>
  <c r="J167" i="62"/>
  <c r="H206" i="62"/>
  <c r="F206" i="62"/>
  <c r="F209" i="62" s="1"/>
  <c r="I575" i="30" s="1"/>
  <c r="J206" i="62"/>
  <c r="G206" i="62"/>
  <c r="S206" i="62"/>
  <c r="S246" i="62"/>
  <c r="F246" i="62"/>
  <c r="J246" i="62"/>
  <c r="S315" i="62"/>
  <c r="K292" i="62"/>
  <c r="S285" i="62"/>
  <c r="G285" i="62"/>
  <c r="H158" i="62"/>
  <c r="H163" i="62"/>
  <c r="I449" i="30" s="1"/>
  <c r="G183" i="62"/>
  <c r="I563" i="30"/>
  <c r="K915" i="62"/>
  <c r="M955" i="62"/>
  <c r="L961" i="62"/>
  <c r="S961" i="62"/>
  <c r="H986" i="62"/>
  <c r="L986" i="62"/>
  <c r="F283" i="62"/>
  <c r="J283" i="62"/>
  <c r="I1032" i="30"/>
  <c r="F284" i="62"/>
  <c r="J284" i="62"/>
  <c r="S284" i="62"/>
  <c r="H285" i="62"/>
  <c r="F286" i="62"/>
  <c r="J286" i="62"/>
  <c r="S286" i="62"/>
  <c r="F288" i="62"/>
  <c r="J288" i="62"/>
  <c r="S288" i="62"/>
  <c r="H289" i="62"/>
  <c r="G284" i="62"/>
  <c r="G286" i="62"/>
  <c r="G288" i="62"/>
  <c r="F285" i="62"/>
  <c r="J285" i="62"/>
  <c r="F289" i="62"/>
  <c r="J289" i="62"/>
  <c r="M233" i="62"/>
  <c r="K251" i="62"/>
  <c r="G257" i="62"/>
  <c r="I763" i="30" s="1"/>
  <c r="I257" i="62"/>
  <c r="I764" i="30" s="1"/>
  <c r="K267" i="62"/>
  <c r="L282" i="62"/>
  <c r="I308" i="62"/>
  <c r="I998" i="30" s="1"/>
  <c r="G309" i="62"/>
  <c r="G173" i="62"/>
  <c r="S240" i="62"/>
  <c r="S247" i="62" s="1"/>
  <c r="G290" i="62"/>
  <c r="G152" i="62"/>
  <c r="I160" i="62"/>
  <c r="J301" i="62"/>
  <c r="G158" i="62"/>
  <c r="S173" i="62"/>
  <c r="E312" i="62"/>
  <c r="I974" i="30"/>
  <c r="F240" i="62"/>
  <c r="F247" i="62" s="1"/>
  <c r="I779" i="30" s="1"/>
  <c r="F202" i="62"/>
  <c r="F198" i="62"/>
  <c r="L312" i="62"/>
  <c r="M328" i="62"/>
  <c r="F331" i="62"/>
  <c r="I1035" i="30" s="1"/>
  <c r="J331" i="62"/>
  <c r="I1040" i="30"/>
  <c r="S331" i="62"/>
  <c r="M679" i="62"/>
  <c r="S784" i="62"/>
  <c r="S821" i="62"/>
  <c r="S813" i="62"/>
  <c r="S809" i="62"/>
  <c r="S805" i="62"/>
  <c r="S791" i="62"/>
  <c r="S761" i="62"/>
  <c r="S749" i="62"/>
  <c r="S901" i="62"/>
  <c r="J300" i="62"/>
  <c r="S788" i="62"/>
  <c r="S100" i="62"/>
  <c r="S873" i="62"/>
  <c r="S795" i="62"/>
  <c r="S885" i="62"/>
  <c r="F269" i="62"/>
  <c r="F270" i="62"/>
  <c r="I837" i="30"/>
  <c r="G305" i="62"/>
  <c r="S780" i="62"/>
  <c r="S103" i="62"/>
  <c r="S799" i="62"/>
  <c r="S737" i="62"/>
  <c r="S733" i="62"/>
  <c r="S802" i="62"/>
  <c r="J147" i="62"/>
  <c r="F147" i="62"/>
  <c r="H147" i="62"/>
  <c r="S155" i="62"/>
  <c r="G155" i="62"/>
  <c r="J176" i="62"/>
  <c r="G176" i="62"/>
  <c r="S176" i="62"/>
  <c r="S197" i="62"/>
  <c r="S204" i="62" s="1"/>
  <c r="J197" i="62"/>
  <c r="J204" i="62" s="1"/>
  <c r="I587" i="30" s="1"/>
  <c r="F250" i="62"/>
  <c r="H250" i="62"/>
  <c r="H251" i="62"/>
  <c r="I775" i="30" s="1"/>
  <c r="S250" i="62"/>
  <c r="G250" i="62"/>
  <c r="S266" i="62"/>
  <c r="G266" i="62"/>
  <c r="H266" i="62"/>
  <c r="F266" i="62"/>
  <c r="S306" i="62"/>
  <c r="F306" i="62"/>
  <c r="H306" i="62"/>
  <c r="G306" i="62"/>
  <c r="S326" i="62"/>
  <c r="S328" i="62" s="1"/>
  <c r="E328" i="62"/>
  <c r="I1029" i="30"/>
  <c r="H326" i="62"/>
  <c r="S772" i="62"/>
  <c r="S776" i="62"/>
  <c r="S97" i="62"/>
  <c r="S718" i="62"/>
  <c r="S726" i="62"/>
  <c r="S814" i="62"/>
  <c r="S822" i="62"/>
  <c r="S878" i="62"/>
  <c r="S886" i="62"/>
  <c r="S902" i="62"/>
  <c r="H243" i="62"/>
  <c r="F243" i="62"/>
  <c r="S243" i="62"/>
  <c r="F262" i="62"/>
  <c r="J262" i="62"/>
  <c r="H323" i="62"/>
  <c r="J323" i="62"/>
  <c r="S829" i="62"/>
  <c r="S861" i="62"/>
  <c r="G147" i="62"/>
  <c r="J266" i="62"/>
  <c r="J306" i="62"/>
  <c r="J269" i="62"/>
  <c r="S675" i="62"/>
  <c r="S676" i="62" s="1"/>
  <c r="S682" i="62"/>
  <c r="S807" i="62"/>
  <c r="S871" i="62"/>
  <c r="S875" i="62"/>
  <c r="F168" i="62"/>
  <c r="S168" i="62"/>
  <c r="S825" i="62"/>
  <c r="F323" i="62"/>
  <c r="F326" i="62"/>
  <c r="F304" i="62"/>
  <c r="S304" i="62"/>
  <c r="J326" i="62"/>
  <c r="J328" i="62" s="1"/>
  <c r="S262" i="62"/>
  <c r="J168" i="62"/>
  <c r="S783" i="62"/>
  <c r="S804" i="62"/>
  <c r="I328" i="62"/>
  <c r="I1047" i="30" s="1"/>
  <c r="H679" i="62"/>
  <c r="L679" i="62"/>
  <c r="K679" i="62"/>
  <c r="K282" i="62"/>
  <c r="M676" i="62"/>
  <c r="K41" i="62"/>
  <c r="M193" i="62"/>
  <c r="I506" i="30" s="1"/>
  <c r="I251" i="62"/>
  <c r="I774" i="30" s="1"/>
  <c r="K257" i="62"/>
  <c r="I770" i="30" s="1"/>
  <c r="J679" i="62"/>
  <c r="L684" i="62"/>
  <c r="M698" i="62"/>
  <c r="L698" i="62"/>
  <c r="K698" i="62"/>
  <c r="S710" i="62"/>
  <c r="L940" i="62"/>
  <c r="M940" i="62"/>
  <c r="S149" i="62"/>
  <c r="G149" i="62"/>
  <c r="J149" i="62"/>
  <c r="S223" i="62"/>
  <c r="S909" i="62"/>
  <c r="S758" i="62"/>
  <c r="S203" i="62"/>
  <c r="H149" i="62"/>
  <c r="G196" i="62"/>
  <c r="G204" i="62" s="1"/>
  <c r="I583" i="30" s="1"/>
  <c r="S196" i="62"/>
  <c r="H205" i="62"/>
  <c r="S220" i="62"/>
  <c r="S229" i="62"/>
  <c r="S233" i="62" s="1"/>
  <c r="S743" i="62"/>
  <c r="S751" i="62"/>
  <c r="S755" i="62"/>
  <c r="S812" i="62"/>
  <c r="S830" i="62"/>
  <c r="S895" i="62"/>
  <c r="S96" i="62"/>
  <c r="S106" i="62"/>
  <c r="S118" i="62" s="1"/>
  <c r="H199" i="62"/>
  <c r="G199" i="62"/>
  <c r="J199" i="62"/>
  <c r="H208" i="62"/>
  <c r="H209" i="62" s="1"/>
  <c r="I578" i="30" s="1"/>
  <c r="G208" i="62"/>
  <c r="E209" i="62"/>
  <c r="I560" i="30" s="1"/>
  <c r="E204" i="62"/>
  <c r="I561" i="30"/>
  <c r="F208" i="62"/>
  <c r="I209" i="62"/>
  <c r="I577" i="30"/>
  <c r="J205" i="62"/>
  <c r="J208" i="62"/>
  <c r="J209" i="62"/>
  <c r="I580" i="30"/>
  <c r="F197" i="62"/>
  <c r="F199" i="62"/>
  <c r="F201" i="62"/>
  <c r="F203" i="62"/>
  <c r="G197" i="62"/>
  <c r="G198" i="62"/>
  <c r="G201" i="62"/>
  <c r="G202" i="62"/>
  <c r="I204" i="62"/>
  <c r="I584" i="30"/>
  <c r="H196" i="62"/>
  <c r="H197" i="62"/>
  <c r="H204" i="62" s="1"/>
  <c r="I585" i="30" s="1"/>
  <c r="H201" i="62"/>
  <c r="H203" i="62"/>
  <c r="J196" i="62"/>
  <c r="J201" i="62"/>
  <c r="J203" i="62"/>
  <c r="S208" i="62"/>
  <c r="J155" i="62"/>
  <c r="H155" i="62"/>
  <c r="F155" i="62"/>
  <c r="H168" i="62"/>
  <c r="G168" i="62"/>
  <c r="H172" i="62"/>
  <c r="J172" i="62"/>
  <c r="S172" i="62"/>
  <c r="G172" i="62"/>
  <c r="H176" i="62"/>
  <c r="F176" i="62"/>
  <c r="F291" i="62"/>
  <c r="S291" i="62"/>
  <c r="J291" i="62"/>
  <c r="G291" i="62"/>
  <c r="S310" i="62"/>
  <c r="F310" i="62"/>
  <c r="S219" i="62"/>
  <c r="H319" i="62"/>
  <c r="F319" i="62"/>
  <c r="J319" i="62"/>
  <c r="G319" i="62"/>
  <c r="S779" i="62"/>
  <c r="S952" i="62"/>
  <c r="S225" i="62"/>
  <c r="F149" i="62"/>
  <c r="S205" i="62"/>
  <c r="S209" i="62" s="1"/>
  <c r="S92" i="62"/>
  <c r="S95" i="62"/>
  <c r="H144" i="62"/>
  <c r="G144" i="62"/>
  <c r="G157" i="62" s="1"/>
  <c r="F144" i="62"/>
  <c r="F157" i="62" s="1"/>
  <c r="F152" i="62"/>
  <c r="S152" i="62"/>
  <c r="S158" i="62"/>
  <c r="S160" i="62" s="1"/>
  <c r="E160" i="62"/>
  <c r="I441" i="30" s="1"/>
  <c r="F169" i="62"/>
  <c r="J169" i="62"/>
  <c r="H169" i="62"/>
  <c r="S169" i="62"/>
  <c r="H183" i="62"/>
  <c r="J183" i="62"/>
  <c r="J242" i="62"/>
  <c r="J247" i="62" s="1"/>
  <c r="I784" i="30" s="1"/>
  <c r="G242" i="62"/>
  <c r="S242" i="62"/>
  <c r="J249" i="62"/>
  <c r="E251" i="62"/>
  <c r="I756" i="30" s="1"/>
  <c r="E247" i="62"/>
  <c r="I757" i="30"/>
  <c r="I759" i="30"/>
  <c r="F257" i="62"/>
  <c r="I762" i="30" s="1"/>
  <c r="H257" i="62"/>
  <c r="I765" i="30"/>
  <c r="J257" i="62"/>
  <c r="I767" i="30" s="1"/>
  <c r="M257" i="62"/>
  <c r="I768" i="30"/>
  <c r="F249" i="62"/>
  <c r="F251" i="62" s="1"/>
  <c r="I772" i="30" s="1"/>
  <c r="F244" i="62"/>
  <c r="G240" i="62"/>
  <c r="G247" i="62" s="1"/>
  <c r="I780" i="30" s="1"/>
  <c r="G241" i="62"/>
  <c r="G243" i="62"/>
  <c r="G244" i="62"/>
  <c r="G246" i="62"/>
  <c r="I247" i="62"/>
  <c r="I781" i="30"/>
  <c r="H240" i="62"/>
  <c r="H247" i="62" s="1"/>
  <c r="I782" i="30" s="1"/>
  <c r="H246" i="62"/>
  <c r="J244" i="62"/>
  <c r="J268" i="62"/>
  <c r="G268" i="62"/>
  <c r="H268" i="62"/>
  <c r="H270" i="62"/>
  <c r="I840" i="30" s="1"/>
  <c r="M910" i="62"/>
  <c r="S771" i="62"/>
  <c r="S939" i="62"/>
  <c r="S684" i="62"/>
  <c r="L32" i="62"/>
  <c r="S163" i="62"/>
  <c r="S32" i="62"/>
  <c r="F154" i="62"/>
  <c r="L163" i="62"/>
  <c r="I193" i="62"/>
  <c r="I502" i="30"/>
  <c r="E184" i="62"/>
  <c r="I494" i="30" s="1"/>
  <c r="E177" i="62"/>
  <c r="I495" i="30"/>
  <c r="I497" i="30"/>
  <c r="F193" i="62"/>
  <c r="I500" i="30" s="1"/>
  <c r="G193" i="62"/>
  <c r="I501" i="30" s="1"/>
  <c r="H193" i="62"/>
  <c r="I503" i="30" s="1"/>
  <c r="J193" i="62"/>
  <c r="I505" i="30" s="1"/>
  <c r="K193" i="62"/>
  <c r="I508" i="30" s="1"/>
  <c r="F179" i="62"/>
  <c r="F184" i="62" s="1"/>
  <c r="I510" i="30" s="1"/>
  <c r="F180" i="62"/>
  <c r="F183" i="62"/>
  <c r="G179" i="62"/>
  <c r="G180" i="62"/>
  <c r="G181" i="62"/>
  <c r="G184" i="62"/>
  <c r="I511" i="30" s="1"/>
  <c r="I184" i="62"/>
  <c r="I512" i="30" s="1"/>
  <c r="H178" i="62"/>
  <c r="H184" i="62" s="1"/>
  <c r="I513" i="30" s="1"/>
  <c r="H179" i="62"/>
  <c r="H180" i="62"/>
  <c r="J179" i="62"/>
  <c r="J184" i="62" s="1"/>
  <c r="I515" i="30" s="1"/>
  <c r="F166" i="62"/>
  <c r="F177" i="62" s="1"/>
  <c r="I517" i="30" s="1"/>
  <c r="F170" i="62"/>
  <c r="F174" i="62"/>
  <c r="G166" i="62"/>
  <c r="G170" i="62"/>
  <c r="G174" i="62"/>
  <c r="G177" i="62"/>
  <c r="I518" i="30" s="1"/>
  <c r="I177" i="62"/>
  <c r="I519" i="30"/>
  <c r="H166" i="62"/>
  <c r="H177" i="62" s="1"/>
  <c r="I520" i="30" s="1"/>
  <c r="H170" i="62"/>
  <c r="H174" i="62"/>
  <c r="J166" i="62"/>
  <c r="J170" i="62"/>
  <c r="J174" i="62"/>
  <c r="J177" i="62"/>
  <c r="I522" i="30" s="1"/>
  <c r="E157" i="62"/>
  <c r="I442" i="30" s="1"/>
  <c r="I444" i="30"/>
  <c r="F163" i="62"/>
  <c r="I446" i="30" s="1"/>
  <c r="G163" i="62"/>
  <c r="I447" i="30"/>
  <c r="J163" i="62"/>
  <c r="I451" i="30" s="1"/>
  <c r="F145" i="62"/>
  <c r="F148" i="62"/>
  <c r="F153" i="62"/>
  <c r="F156" i="62"/>
  <c r="G148" i="62"/>
  <c r="G151" i="62"/>
  <c r="G153" i="62"/>
  <c r="I157" i="62"/>
  <c r="I455" i="30" s="1"/>
  <c r="H145" i="62"/>
  <c r="H146" i="62"/>
  <c r="H157" i="62" s="1"/>
  <c r="H148" i="62"/>
  <c r="H150" i="62"/>
  <c r="H151" i="62"/>
  <c r="H156" i="62"/>
  <c r="I462" i="30"/>
  <c r="J145" i="62"/>
  <c r="J148" i="62"/>
  <c r="J157" i="62" s="1"/>
  <c r="I465" i="30" s="1"/>
  <c r="J151" i="62"/>
  <c r="J153" i="62"/>
  <c r="J156" i="62"/>
  <c r="S257" i="62"/>
  <c r="M270" i="62"/>
  <c r="I325" i="62"/>
  <c r="I1054" i="30"/>
  <c r="G679" i="62"/>
  <c r="S679" i="62"/>
  <c r="S237" i="62"/>
  <c r="M312" i="62"/>
  <c r="I315" i="62"/>
  <c r="I981" i="30" s="1"/>
  <c r="M315" i="62"/>
  <c r="K325" i="62"/>
  <c r="L325" i="62"/>
  <c r="G302" i="62"/>
  <c r="H302" i="62"/>
  <c r="S864" i="62"/>
  <c r="S899" i="62"/>
  <c r="S302" i="62"/>
  <c r="S729" i="62"/>
  <c r="H159" i="62"/>
  <c r="H160" i="62" s="1"/>
  <c r="G159" i="62"/>
  <c r="M282" i="62"/>
  <c r="S801" i="62"/>
  <c r="S789" i="62"/>
  <c r="J302" i="62"/>
  <c r="S226" i="62"/>
  <c r="S83" i="62"/>
  <c r="S101" i="62" s="1"/>
  <c r="I267" i="62"/>
  <c r="I846" i="30" s="1"/>
  <c r="S269" i="62"/>
  <c r="E270" i="62"/>
  <c r="I824" i="30" s="1"/>
  <c r="G269" i="62"/>
  <c r="S745" i="62"/>
  <c r="S753" i="62"/>
  <c r="S781" i="62"/>
  <c r="S806" i="62"/>
  <c r="S808" i="62"/>
  <c r="S768" i="62"/>
  <c r="F302" i="62"/>
  <c r="S719" i="62"/>
  <c r="S84" i="62"/>
  <c r="M157" i="62"/>
  <c r="S231" i="62"/>
  <c r="F290" i="62"/>
  <c r="M325" i="62"/>
  <c r="S731" i="62"/>
  <c r="S739" i="62"/>
  <c r="S894" i="62"/>
  <c r="S86" i="62"/>
  <c r="M41" i="62"/>
  <c r="K101" i="62"/>
  <c r="K312" i="62"/>
  <c r="K328" i="62"/>
  <c r="S730" i="62"/>
  <c r="M915" i="62"/>
  <c r="K955" i="62"/>
  <c r="S41" i="62"/>
  <c r="M251" i="62"/>
  <c r="L251" i="62"/>
  <c r="G264" i="62"/>
  <c r="L270" i="62"/>
  <c r="K270" i="62"/>
  <c r="G301" i="62"/>
  <c r="G315" i="62"/>
  <c r="I980" i="30"/>
  <c r="K315" i="62"/>
  <c r="G323" i="62"/>
  <c r="L331" i="62"/>
  <c r="S770" i="62"/>
  <c r="S786" i="62"/>
  <c r="S932" i="62"/>
  <c r="L955" i="62"/>
  <c r="L710" i="62"/>
  <c r="L915" i="62"/>
  <c r="S115" i="62"/>
  <c r="K177" i="62"/>
  <c r="M204" i="62"/>
  <c r="H321" i="62"/>
  <c r="G321" i="62"/>
  <c r="E325" i="62"/>
  <c r="I1030" i="30"/>
  <c r="S321" i="62"/>
  <c r="S723" i="62"/>
  <c r="S89" i="62"/>
  <c r="S107" i="62"/>
  <c r="S110" i="62"/>
  <c r="S85" i="62"/>
  <c r="S180" i="62"/>
  <c r="S201" i="62"/>
  <c r="S757" i="62"/>
  <c r="S793" i="62"/>
  <c r="S833" i="62"/>
  <c r="S841" i="62"/>
  <c r="S845" i="62"/>
  <c r="S857" i="62"/>
  <c r="S874" i="62"/>
  <c r="J321" i="62"/>
  <c r="M101" i="62"/>
  <c r="S93" i="62"/>
  <c r="S153" i="62"/>
  <c r="S156" i="62"/>
  <c r="G300" i="62"/>
  <c r="H300" i="62"/>
  <c r="S725" i="62"/>
  <c r="S797" i="62"/>
  <c r="S837" i="62"/>
  <c r="S849" i="62"/>
  <c r="S853" i="62"/>
  <c r="S890" i="62"/>
  <c r="S300" i="62"/>
  <c r="S308" i="62" s="1"/>
  <c r="E282" i="62"/>
  <c r="I922" i="30" s="1"/>
  <c r="S174" i="62"/>
  <c r="S112" i="62"/>
  <c r="S148" i="62"/>
  <c r="S151" i="62"/>
  <c r="S94" i="62"/>
  <c r="L118" i="62"/>
  <c r="S105" i="62"/>
  <c r="S113" i="62"/>
  <c r="S116" i="62"/>
  <c r="S117" i="62"/>
  <c r="K138" i="62"/>
  <c r="K163" i="62"/>
  <c r="M227" i="62"/>
  <c r="S820" i="62"/>
  <c r="M32" i="62"/>
  <c r="M184" i="62"/>
  <c r="S193" i="62"/>
  <c r="K209" i="62"/>
  <c r="L237" i="62"/>
  <c r="S318" i="62"/>
  <c r="G318" i="62"/>
  <c r="F318" i="62"/>
  <c r="F325" i="62" s="1"/>
  <c r="I1052" i="30" s="1"/>
  <c r="S872" i="62"/>
  <c r="S888" i="62"/>
  <c r="S927" i="62"/>
  <c r="J927" i="62"/>
  <c r="I1887" i="30"/>
  <c r="K32" i="62"/>
  <c r="L41" i="62"/>
  <c r="L101" i="62"/>
  <c r="K157" i="62"/>
  <c r="L157" i="62"/>
  <c r="K160" i="62"/>
  <c r="L160" i="62"/>
  <c r="M163" i="62"/>
  <c r="L177" i="62"/>
  <c r="M177" i="62"/>
  <c r="I924" i="30"/>
  <c r="K308" i="62"/>
  <c r="S299" i="62"/>
  <c r="H299" i="62"/>
  <c r="G299" i="62"/>
  <c r="S320" i="62"/>
  <c r="H320" i="62"/>
  <c r="G320" i="62"/>
  <c r="S818" i="62"/>
  <c r="K184" i="62"/>
  <c r="L193" i="62"/>
  <c r="K227" i="62"/>
  <c r="K233" i="62"/>
  <c r="J265" i="62"/>
  <c r="J267" i="62" s="1"/>
  <c r="I849" i="30" s="1"/>
  <c r="S265" i="62"/>
  <c r="I827" i="30"/>
  <c r="L315" i="62"/>
  <c r="I331" i="62"/>
  <c r="I1037" i="30" s="1"/>
  <c r="M331" i="62"/>
  <c r="I1041" i="30"/>
  <c r="H331" i="62"/>
  <c r="I1038" i="30" s="1"/>
  <c r="K676" i="62"/>
  <c r="K940" i="62"/>
  <c r="L233" i="62"/>
  <c r="K247" i="62"/>
  <c r="L257" i="62"/>
  <c r="J315" i="62"/>
  <c r="I984" i="30" s="1"/>
  <c r="L184" i="62"/>
  <c r="K204" i="62"/>
  <c r="M209" i="62"/>
  <c r="L227" i="62"/>
  <c r="L247" i="62"/>
  <c r="F265" i="62"/>
  <c r="I270" i="62"/>
  <c r="I839" i="30" s="1"/>
  <c r="M308" i="62"/>
  <c r="L308" i="62"/>
  <c r="G303" i="62"/>
  <c r="H305" i="62"/>
  <c r="L328" i="62"/>
  <c r="F327" i="62"/>
  <c r="G331" i="62"/>
  <c r="I1036" i="30" s="1"/>
  <c r="K684" i="62"/>
  <c r="H261" i="62"/>
  <c r="G261" i="62"/>
  <c r="S261" i="62"/>
  <c r="S267" i="62" s="1"/>
  <c r="J261" i="62"/>
  <c r="F261" i="62"/>
  <c r="H298" i="62"/>
  <c r="H308" i="62" s="1"/>
  <c r="I999" i="30" s="1"/>
  <c r="G298" i="62"/>
  <c r="G308" i="62" s="1"/>
  <c r="I997" i="30" s="1"/>
  <c r="H307" i="62"/>
  <c r="G307" i="62"/>
  <c r="J307" i="62"/>
  <c r="J298" i="62"/>
  <c r="E267" i="62"/>
  <c r="I825" i="30"/>
  <c r="S179" i="62"/>
  <c r="S184" i="62" s="1"/>
  <c r="L138" i="62"/>
  <c r="S138" i="62"/>
  <c r="K237" i="62"/>
  <c r="S716" i="62"/>
  <c r="S910" i="62" s="1"/>
  <c r="S728" i="62"/>
  <c r="S104" i="62"/>
  <c r="S228" i="62"/>
  <c r="S111" i="62"/>
  <c r="E308" i="62"/>
  <c r="I973" i="30" s="1"/>
  <c r="S87" i="62"/>
  <c r="S91" i="62"/>
  <c r="S98" i="62"/>
  <c r="S108" i="62"/>
  <c r="M138" i="62"/>
  <c r="M160" i="62"/>
  <c r="S217" i="62"/>
  <c r="S227" i="62" s="1"/>
  <c r="M247" i="62"/>
  <c r="S109" i="62"/>
  <c r="F307" i="62"/>
  <c r="F308" i="62" s="1"/>
  <c r="I996" i="30" s="1"/>
  <c r="F298" i="62"/>
  <c r="S145" i="62"/>
  <c r="M118" i="62"/>
  <c r="K118" i="62"/>
  <c r="L204" i="62"/>
  <c r="L209" i="62"/>
  <c r="M267" i="62"/>
  <c r="L267" i="62"/>
  <c r="S263" i="62"/>
  <c r="H263" i="62"/>
  <c r="F263" i="62"/>
  <c r="I282" i="62"/>
  <c r="H262" i="62"/>
  <c r="H267" i="62" s="1"/>
  <c r="I847" i="30" s="1"/>
  <c r="G265" i="62"/>
  <c r="G297" i="62"/>
  <c r="J297" i="62"/>
  <c r="J308" i="62" s="1"/>
  <c r="I1001" i="30" s="1"/>
  <c r="F297" i="62"/>
  <c r="H304" i="62"/>
  <c r="G304" i="62"/>
  <c r="J310" i="62"/>
  <c r="J312" i="62" s="1"/>
  <c r="I994" i="30" s="1"/>
  <c r="G310" i="62"/>
  <c r="G312" i="62" s="1"/>
  <c r="I990" i="30" s="1"/>
  <c r="H310" i="62"/>
  <c r="H315" i="62"/>
  <c r="I982" i="30"/>
  <c r="S698" i="62"/>
  <c r="S794" i="62"/>
  <c r="H297" i="62"/>
  <c r="I312" i="62"/>
  <c r="I991" i="30" s="1"/>
  <c r="S324" i="62"/>
  <c r="H324" i="62"/>
  <c r="G324" i="62"/>
  <c r="K331" i="62"/>
  <c r="I1043" i="30" s="1"/>
  <c r="S673" i="62"/>
  <c r="L676" i="62"/>
  <c r="I679" i="62"/>
  <c r="K910" i="62"/>
  <c r="S322" i="62"/>
  <c r="H322" i="62"/>
  <c r="G322" i="62"/>
  <c r="L910" i="62"/>
  <c r="S746" i="62"/>
  <c r="S762" i="62"/>
  <c r="H301" i="62"/>
  <c r="H303" i="62"/>
  <c r="J305" i="62"/>
  <c r="G311" i="62"/>
  <c r="H318" i="62"/>
  <c r="G327" i="62"/>
  <c r="G328" i="62" s="1"/>
  <c r="I1046" i="30" s="1"/>
  <c r="S754" i="62"/>
  <c r="S778" i="62"/>
  <c r="S810" i="62"/>
  <c r="S860" i="62"/>
  <c r="S938" i="62"/>
  <c r="S940" i="62" s="1"/>
  <c r="F315" i="62"/>
  <c r="I979" i="30" s="1"/>
  <c r="J318" i="62"/>
  <c r="J325" i="62" s="1"/>
  <c r="H327" i="62"/>
  <c r="J327" i="62"/>
  <c r="S828" i="62"/>
  <c r="S876" i="62"/>
  <c r="S880" i="62"/>
  <c r="S892" i="62"/>
  <c r="I986" i="62"/>
  <c r="M986" i="62"/>
  <c r="S936" i="62"/>
  <c r="S955" i="62"/>
  <c r="S270" i="62"/>
  <c r="F328" i="62"/>
  <c r="I1045" i="30" s="1"/>
  <c r="G160" i="62"/>
  <c r="H312" i="62"/>
  <c r="I992" i="30" s="1"/>
  <c r="H328" i="62"/>
  <c r="I1048" i="30" s="1"/>
  <c r="S251" i="62"/>
  <c r="S312" i="62"/>
  <c r="S177" i="62"/>
  <c r="G270" i="62"/>
  <c r="I838" i="30" s="1"/>
  <c r="J270" i="62"/>
  <c r="I842" i="30" s="1"/>
  <c r="F282" i="62"/>
  <c r="J282" i="62"/>
  <c r="G325" i="62"/>
  <c r="I1053" i="30" s="1"/>
  <c r="H325" i="62"/>
  <c r="I1055" i="30" s="1"/>
  <c r="S157" i="62"/>
  <c r="S282" i="62"/>
  <c r="S325" i="62"/>
  <c r="G282" i="62"/>
  <c r="G267" i="62"/>
  <c r="I845" i="30" s="1"/>
  <c r="H282" i="62"/>
  <c r="F267" i="62"/>
  <c r="I844" i="30" s="1"/>
  <c r="I1728" i="30"/>
  <c r="I1730" i="30" s="1"/>
  <c r="I1381" i="30" s="1"/>
  <c r="H1741" i="30"/>
  <c r="H1743" i="30" s="1"/>
  <c r="I36" i="30"/>
  <c r="H35" i="30"/>
  <c r="H89" i="30"/>
  <c r="H30" i="30" s="1"/>
  <c r="H602" i="30"/>
  <c r="H425" i="30" s="1"/>
  <c r="H426" i="30" s="1"/>
  <c r="H11" i="30" s="1"/>
  <c r="H428" i="30"/>
  <c r="H430" i="30" s="1"/>
  <c r="G2118" i="30"/>
  <c r="G1989" i="30" s="1"/>
  <c r="F2061" i="30"/>
  <c r="F1988" i="30" s="1"/>
  <c r="F1991" i="30" s="1"/>
  <c r="F18" i="30" s="1"/>
  <c r="I1089" i="30"/>
  <c r="I1150" i="30"/>
  <c r="I1091" i="30" s="1"/>
  <c r="F1148" i="30"/>
  <c r="H1148" i="30"/>
  <c r="H1089" i="30" s="1"/>
  <c r="F871" i="30"/>
  <c r="F612" i="30" s="1"/>
  <c r="F33" i="30"/>
  <c r="F7" i="30" s="1"/>
  <c r="F236" i="30"/>
  <c r="F188" i="30" s="1"/>
  <c r="F190" i="30" s="1"/>
  <c r="F8" i="30" s="1"/>
  <c r="F330" i="30"/>
  <c r="F281" i="30" s="1"/>
  <c r="F282" i="30" s="1"/>
  <c r="F9" i="30" s="1"/>
  <c r="F416" i="30"/>
  <c r="F337" i="30" s="1"/>
  <c r="F338" i="30" s="1"/>
  <c r="F10" i="30" s="1"/>
  <c r="F1150" i="30"/>
  <c r="F1085" i="30" s="1"/>
  <c r="F1087" i="30" s="1"/>
  <c r="F13" i="30" s="1"/>
  <c r="F1165" i="30"/>
  <c r="F1556" i="30"/>
  <c r="F1558" i="30" s="1"/>
  <c r="F1378" i="30" s="1"/>
  <c r="F1382" i="30" s="1"/>
  <c r="F15" i="30" s="1"/>
  <c r="F1799" i="30"/>
  <c r="F1737" i="30" s="1"/>
  <c r="F1873" i="30"/>
  <c r="F1806" i="30" s="1"/>
  <c r="F1810" i="30" s="1"/>
  <c r="F17" i="30" s="1"/>
  <c r="F619" i="30"/>
  <c r="G274" i="30"/>
  <c r="G189" i="30" s="1"/>
  <c r="G190" i="30" s="1"/>
  <c r="G8" i="30" s="1"/>
  <c r="G192" i="30"/>
  <c r="G194" i="30" s="1"/>
  <c r="G745" i="30"/>
  <c r="G610" i="30" s="1"/>
  <c r="G620" i="30"/>
  <c r="F36" i="30"/>
  <c r="F22" i="30" s="1"/>
  <c r="E18" i="27" s="1"/>
  <c r="F193" i="30"/>
  <c r="F1089" i="30"/>
  <c r="F1384" i="30"/>
  <c r="F1741" i="30"/>
  <c r="F1743" i="30" s="1"/>
  <c r="F1812" i="30"/>
  <c r="H1813" i="30"/>
  <c r="H1814" i="30" s="1"/>
  <c r="H1873" i="30"/>
  <c r="H1806" i="30" s="1"/>
  <c r="H1810" i="30" s="1"/>
  <c r="H17" i="30" s="1"/>
  <c r="H181" i="30"/>
  <c r="H32" i="30" s="1"/>
  <c r="H36" i="30"/>
  <c r="I1671" i="30"/>
  <c r="I1380" i="30" s="1"/>
  <c r="F1369" i="30"/>
  <c r="F1160" i="30"/>
  <c r="F1814" i="30"/>
  <c r="G284" i="30"/>
  <c r="G286" i="30"/>
  <c r="G330" i="30"/>
  <c r="G281" i="30" s="1"/>
  <c r="G282" i="30" s="1"/>
  <c r="G9" i="30" s="1"/>
  <c r="G910" i="30"/>
  <c r="G613" i="30" s="1"/>
  <c r="G619" i="30"/>
  <c r="G621" i="30"/>
  <c r="H871" i="30"/>
  <c r="H612" i="30" s="1"/>
  <c r="G1500" i="30"/>
  <c r="G1377" i="30" s="1"/>
  <c r="G1382" i="30" s="1"/>
  <c r="G15" i="30" s="1"/>
  <c r="I1556" i="30"/>
  <c r="I1558" i="30" s="1"/>
  <c r="I1378" i="30" s="1"/>
  <c r="H416" i="30"/>
  <c r="H337" i="30"/>
  <c r="H338" i="30" s="1"/>
  <c r="H10" i="30" s="1"/>
  <c r="G429" i="30"/>
  <c r="G430" i="30"/>
  <c r="S648" i="62"/>
  <c r="S655" i="62"/>
  <c r="I1316" i="30"/>
  <c r="I1318" i="30" s="1"/>
  <c r="I1159" i="30" s="1"/>
  <c r="I1085" i="30"/>
  <c r="I1087" i="30" s="1"/>
  <c r="I13" i="30" s="1"/>
  <c r="F1386" i="30"/>
  <c r="F1091" i="30"/>
  <c r="I1165" i="30"/>
  <c r="I1828" i="30"/>
  <c r="F194" i="30"/>
  <c r="I193" i="30"/>
  <c r="H236" i="30"/>
  <c r="H188" i="30" s="1"/>
  <c r="H190" i="30" s="1"/>
  <c r="H8" i="30" s="1"/>
  <c r="H37" i="30"/>
  <c r="I245" i="31"/>
  <c r="H245" i="31"/>
  <c r="H1671" i="30"/>
  <c r="H1380" i="30" s="1"/>
  <c r="I1385" i="30"/>
  <c r="H1162" i="30"/>
  <c r="H1165" i="30"/>
  <c r="H1166" i="30"/>
  <c r="H14" i="30" s="1"/>
  <c r="H620" i="30"/>
  <c r="I1016" i="30" l="1"/>
  <c r="I1018" i="30" s="1"/>
  <c r="I615" i="30" s="1"/>
  <c r="F13" i="31"/>
  <c r="E19" i="27" s="1"/>
  <c r="H33" i="30"/>
  <c r="H7" i="30" s="1"/>
  <c r="I456" i="30"/>
  <c r="I463" i="30"/>
  <c r="I547" i="30"/>
  <c r="I549" i="30" s="1"/>
  <c r="I424" i="30" s="1"/>
  <c r="I453" i="30"/>
  <c r="I481" i="30" s="1"/>
  <c r="I460" i="30"/>
  <c r="I1050" i="30"/>
  <c r="I1076" i="30" s="1"/>
  <c r="I1078" i="30" s="1"/>
  <c r="I616" i="30" s="1"/>
  <c r="I1057" i="30"/>
  <c r="F1739" i="30"/>
  <c r="F16" i="30"/>
  <c r="I869" i="30"/>
  <c r="I871" i="30" s="1"/>
  <c r="I612" i="30" s="1"/>
  <c r="I461" i="30"/>
  <c r="I454" i="30"/>
  <c r="G1991" i="30"/>
  <c r="G18" i="30" s="1"/>
  <c r="G49" i="27"/>
  <c r="F233" i="62"/>
  <c r="I712" i="30" s="1"/>
  <c r="S287" i="62"/>
  <c r="S292" i="62" s="1"/>
  <c r="E292" i="62"/>
  <c r="I921" i="30" s="1"/>
  <c r="H640" i="62"/>
  <c r="I1260" i="30" s="1"/>
  <c r="I1498" i="30"/>
  <c r="I1500" i="30" s="1"/>
  <c r="I1377" i="30" s="1"/>
  <c r="F37" i="30"/>
  <c r="I620" i="30"/>
  <c r="I22" i="30" s="1"/>
  <c r="H18" i="27" s="1"/>
  <c r="H287" i="62"/>
  <c r="H292" i="62" s="1"/>
  <c r="I939" i="30" s="1"/>
  <c r="J251" i="62"/>
  <c r="I777" i="30" s="1"/>
  <c r="I811" i="30" s="1"/>
  <c r="I813" i="30" s="1"/>
  <c r="I611" i="30" s="1"/>
  <c r="G1224" i="30"/>
  <c r="G1157" i="30" s="1"/>
  <c r="G1162" i="30" s="1"/>
  <c r="G1165" i="30"/>
  <c r="G178" i="52"/>
  <c r="G181" i="52" s="1"/>
  <c r="L177" i="52"/>
  <c r="L178" i="52" s="1"/>
  <c r="H46" i="27"/>
  <c r="H49" i="27" s="1"/>
  <c r="H315" i="32"/>
  <c r="F623" i="62"/>
  <c r="I1195" i="30" s="1"/>
  <c r="H1150" i="30"/>
  <c r="F1993" i="30"/>
  <c r="F1995" i="30" s="1"/>
  <c r="H1799" i="30"/>
  <c r="H1737" i="30" s="1"/>
  <c r="F204" i="62"/>
  <c r="I582" i="30" s="1"/>
  <c r="I600" i="30" s="1"/>
  <c r="I602" i="30" s="1"/>
  <c r="I425" i="30" s="1"/>
  <c r="J287" i="62"/>
  <c r="J292" i="62" s="1"/>
  <c r="I941" i="30" s="1"/>
  <c r="H2118" i="30"/>
  <c r="H1989" i="30" s="1"/>
  <c r="H1991" i="30" s="1"/>
  <c r="H18" i="30" s="1"/>
  <c r="H1994" i="30"/>
  <c r="H22" i="30" s="1"/>
  <c r="G18" i="27" s="1"/>
  <c r="G26" i="27" s="1"/>
  <c r="G181" i="30"/>
  <c r="G32" i="30" s="1"/>
  <c r="G35" i="30"/>
  <c r="F1318" i="30"/>
  <c r="F1159" i="30" s="1"/>
  <c r="F1162" i="30" s="1"/>
  <c r="F1164" i="30"/>
  <c r="F10" i="31"/>
  <c r="F245" i="31"/>
  <c r="I179" i="30"/>
  <c r="I181" i="30" s="1"/>
  <c r="I32" i="30" s="1"/>
  <c r="H619" i="30"/>
  <c r="H621" i="30" s="1"/>
  <c r="F287" i="62"/>
  <c r="F292" i="62" s="1"/>
  <c r="I936" i="30" s="1"/>
  <c r="H284" i="30"/>
  <c r="H286" i="30" s="1"/>
  <c r="H330" i="30"/>
  <c r="H281" i="30" s="1"/>
  <c r="H282" i="30" s="1"/>
  <c r="H9" i="30" s="1"/>
  <c r="J180" i="52"/>
  <c r="J181" i="52" s="1"/>
  <c r="L179" i="52"/>
  <c r="L180" i="52" s="1"/>
  <c r="F21" i="53"/>
  <c r="K15" i="53"/>
  <c r="F26" i="53"/>
  <c r="K22" i="53"/>
  <c r="K58" i="53"/>
  <c r="G1812" i="30"/>
  <c r="G1814" i="30" s="1"/>
  <c r="G1873" i="30"/>
  <c r="G1806" i="30" s="1"/>
  <c r="G1810" i="30" s="1"/>
  <c r="G17" i="30" s="1"/>
  <c r="F49" i="27"/>
  <c r="G33" i="30"/>
  <c r="G7" i="30" s="1"/>
  <c r="H1616" i="30"/>
  <c r="H1379" i="30" s="1"/>
  <c r="H1382" i="30" s="1"/>
  <c r="H15" i="30" s="1"/>
  <c r="G1994" i="30"/>
  <c r="G1995" i="30" s="1"/>
  <c r="L24" i="52"/>
  <c r="F176" i="52"/>
  <c r="F181" i="52" s="1"/>
  <c r="K59" i="53"/>
  <c r="K61" i="53" s="1"/>
  <c r="F61" i="53"/>
  <c r="G1741" i="30"/>
  <c r="G1743" i="30" s="1"/>
  <c r="F315" i="32"/>
  <c r="H192" i="30"/>
  <c r="I41" i="62"/>
  <c r="I143" i="30" s="1"/>
  <c r="H231" i="62"/>
  <c r="G231" i="62"/>
  <c r="F231" i="62"/>
  <c r="E233" i="62"/>
  <c r="I698" i="30" s="1"/>
  <c r="H630" i="62"/>
  <c r="I1403" i="30"/>
  <c r="I1420" i="30"/>
  <c r="I74" i="50"/>
  <c r="E176" i="52"/>
  <c r="E181" i="52" s="1"/>
  <c r="L172" i="52"/>
  <c r="L176" i="52" s="1"/>
  <c r="L181" i="52" s="1"/>
  <c r="H20" i="54"/>
  <c r="G1166" i="30"/>
  <c r="G14" i="30" s="1"/>
  <c r="F85" i="62"/>
  <c r="H85" i="62"/>
  <c r="H101" i="62" s="1"/>
  <c r="I378" i="30" s="1"/>
  <c r="E101" i="62"/>
  <c r="I354" i="30" s="1"/>
  <c r="F110" i="62"/>
  <c r="F118" i="62" s="1"/>
  <c r="I368" i="30" s="1"/>
  <c r="H110" i="62"/>
  <c r="H118" i="62" s="1"/>
  <c r="I371" i="30" s="1"/>
  <c r="G110" i="62"/>
  <c r="G118" i="62" s="1"/>
  <c r="I369" i="30" s="1"/>
  <c r="J110" i="62"/>
  <c r="G117" i="62"/>
  <c r="J117" i="62"/>
  <c r="K35" i="53"/>
  <c r="F1018" i="30"/>
  <c r="F615" i="30" s="1"/>
  <c r="E49" i="27"/>
  <c r="E315" i="32"/>
  <c r="K216" i="50"/>
  <c r="K231" i="50" s="1"/>
  <c r="J118" i="62"/>
  <c r="I373" i="30" s="1"/>
  <c r="G341" i="30"/>
  <c r="G416" i="30"/>
  <c r="G337" i="30" s="1"/>
  <c r="G338" i="30" s="1"/>
  <c r="G10" i="30" s="1"/>
  <c r="I1994" i="30"/>
  <c r="E25" i="52"/>
  <c r="I25" i="52"/>
  <c r="F25" i="52"/>
  <c r="J25" i="52"/>
  <c r="G25" i="52"/>
  <c r="L10" i="52"/>
  <c r="L25" i="52" s="1"/>
  <c r="L18" i="52"/>
  <c r="L22" i="52"/>
  <c r="H176" i="52"/>
  <c r="H181" i="52" s="1"/>
  <c r="M176" i="52"/>
  <c r="M181" i="52" s="1"/>
  <c r="J14" i="53"/>
  <c r="J21" i="53"/>
  <c r="K8" i="53"/>
  <c r="K9" i="53"/>
  <c r="K12" i="53"/>
  <c r="K13" i="53"/>
  <c r="K16" i="53"/>
  <c r="K17" i="53"/>
  <c r="K25" i="53"/>
  <c r="F58" i="53"/>
  <c r="G58" i="53"/>
  <c r="G61" i="53"/>
  <c r="J8" i="54"/>
  <c r="E11" i="54"/>
  <c r="J10" i="54"/>
  <c r="G12" i="31"/>
  <c r="G13" i="31" s="1"/>
  <c r="F19" i="27" s="1"/>
  <c r="F27" i="27" s="1"/>
  <c r="G245" i="31"/>
  <c r="H1993" i="30"/>
  <c r="F687" i="30"/>
  <c r="F609" i="30" s="1"/>
  <c r="F617" i="30" s="1"/>
  <c r="F12" i="30" s="1"/>
  <c r="G871" i="30"/>
  <c r="G612" i="30" s="1"/>
  <c r="G617" i="30" s="1"/>
  <c r="G12" i="30" s="1"/>
  <c r="H745" i="30"/>
  <c r="H610" i="30" s="1"/>
  <c r="H617" i="30" s="1"/>
  <c r="H12" i="30" s="1"/>
  <c r="H1384" i="30"/>
  <c r="H1386" i="30" s="1"/>
  <c r="H13" i="31"/>
  <c r="G19" i="27" s="1"/>
  <c r="G27" i="27" s="1"/>
  <c r="S77" i="62"/>
  <c r="I302" i="30" s="1"/>
  <c r="I328" i="30" s="1"/>
  <c r="F86" i="62"/>
  <c r="G86" i="62"/>
  <c r="G101" i="62" s="1"/>
  <c r="I376" i="30" s="1"/>
  <c r="H86" i="62"/>
  <c r="F96" i="62"/>
  <c r="J96" i="62"/>
  <c r="J101" i="62" s="1"/>
  <c r="I380" i="30" s="1"/>
  <c r="G96" i="62"/>
  <c r="H96" i="62"/>
  <c r="H219" i="62"/>
  <c r="J219" i="62"/>
  <c r="F215" i="62"/>
  <c r="F227" i="62" s="1"/>
  <c r="I719" i="30" s="1"/>
  <c r="H215" i="62"/>
  <c r="J215" i="62"/>
  <c r="H32" i="62"/>
  <c r="I108" i="30" s="1"/>
  <c r="I123" i="30" s="1"/>
  <c r="I125" i="30" s="1"/>
  <c r="I31" i="30" s="1"/>
  <c r="I234" i="30"/>
  <c r="G229" i="62"/>
  <c r="G233" i="62" s="1"/>
  <c r="I713" i="30" s="1"/>
  <c r="H229" i="62"/>
  <c r="I1184" i="30"/>
  <c r="I1191" i="30"/>
  <c r="I1404" i="30"/>
  <c r="I1421" i="30"/>
  <c r="I87" i="30"/>
  <c r="H233" i="62"/>
  <c r="I715" i="30" s="1"/>
  <c r="J676" i="62"/>
  <c r="J952" i="62"/>
  <c r="G952" i="62"/>
  <c r="F952" i="62"/>
  <c r="E955" i="62"/>
  <c r="I2006" i="30" s="1"/>
  <c r="S639" i="62"/>
  <c r="M640" i="62"/>
  <c r="M643" i="62" s="1"/>
  <c r="S626" i="62"/>
  <c r="S630" i="62" s="1"/>
  <c r="S619" i="62"/>
  <c r="S623" i="62" s="1"/>
  <c r="J620" i="62"/>
  <c r="J616" i="62"/>
  <c r="J623" i="62" s="1"/>
  <c r="I1200" i="30" s="1"/>
  <c r="H620" i="62"/>
  <c r="H616" i="62"/>
  <c r="G620" i="62"/>
  <c r="G616" i="62"/>
  <c r="G623" i="62" s="1"/>
  <c r="I1196" i="30" s="1"/>
  <c r="F621" i="62"/>
  <c r="F617" i="62"/>
  <c r="F637" i="62"/>
  <c r="G638" i="62"/>
  <c r="J638" i="62"/>
  <c r="J640" i="62" s="1"/>
  <c r="H675" i="62"/>
  <c r="H676" i="62" s="1"/>
  <c r="E910" i="62"/>
  <c r="I1755" i="30" s="1"/>
  <c r="F943" i="62"/>
  <c r="I1899" i="30" s="1"/>
  <c r="H939" i="62"/>
  <c r="J939" i="62"/>
  <c r="F939" i="62"/>
  <c r="G939" i="62"/>
  <c r="H935" i="62"/>
  <c r="J935" i="62"/>
  <c r="F935" i="62"/>
  <c r="E940" i="62"/>
  <c r="I1885" i="30" s="1"/>
  <c r="G935" i="62"/>
  <c r="H952" i="62"/>
  <c r="H955" i="62" s="1"/>
  <c r="I2023" i="30" s="1"/>
  <c r="I13" i="31"/>
  <c r="H19" i="27" s="1"/>
  <c r="J224" i="62"/>
  <c r="J220" i="62"/>
  <c r="J216" i="62"/>
  <c r="J232" i="62"/>
  <c r="J228" i="62"/>
  <c r="J233" i="62" s="1"/>
  <c r="I717" i="30" s="1"/>
  <c r="E643" i="62"/>
  <c r="I1235" i="30" s="1"/>
  <c r="S622" i="62"/>
  <c r="S618" i="62"/>
  <c r="G637" i="62"/>
  <c r="H639" i="62"/>
  <c r="H643" i="62" s="1"/>
  <c r="I1253" i="30" s="1"/>
  <c r="E676" i="62"/>
  <c r="I1398" i="30" s="1"/>
  <c r="F675" i="62"/>
  <c r="F676" i="62" s="1"/>
  <c r="I1419" i="30" s="1"/>
  <c r="H911" i="62"/>
  <c r="H912" i="62" s="1"/>
  <c r="I1771" i="30" s="1"/>
  <c r="J731" i="62"/>
  <c r="H731" i="62"/>
  <c r="J727" i="62"/>
  <c r="H727" i="62"/>
  <c r="J723" i="62"/>
  <c r="H723" i="62"/>
  <c r="J719" i="62"/>
  <c r="J910" i="62" s="1"/>
  <c r="I1781" i="30" s="1"/>
  <c r="H719" i="62"/>
  <c r="H910" i="62" s="1"/>
  <c r="I1778" i="30" s="1"/>
  <c r="E623" i="62"/>
  <c r="I1178" i="30" s="1"/>
  <c r="S641" i="62"/>
  <c r="S637" i="62"/>
  <c r="J622" i="62"/>
  <c r="J618" i="62"/>
  <c r="H622" i="62"/>
  <c r="H618" i="62"/>
  <c r="G622" i="62"/>
  <c r="G618" i="62"/>
  <c r="F641" i="62"/>
  <c r="G641" i="62"/>
  <c r="H641" i="62"/>
  <c r="F639" i="62"/>
  <c r="E912" i="62"/>
  <c r="I1754" i="30" s="1"/>
  <c r="J923" i="62"/>
  <c r="S923" i="62"/>
  <c r="F923" i="62"/>
  <c r="E925" i="62"/>
  <c r="I1826" i="30" s="1"/>
  <c r="F922" i="62"/>
  <c r="S922" i="62"/>
  <c r="J922" i="62"/>
  <c r="H922" i="62"/>
  <c r="H925" i="62" s="1"/>
  <c r="I1851" i="30" s="1"/>
  <c r="G922" i="62"/>
  <c r="J942" i="62"/>
  <c r="J943" i="62" s="1"/>
  <c r="I1904" i="30" s="1"/>
  <c r="H942" i="62"/>
  <c r="G942" i="62"/>
  <c r="G943" i="62" s="1"/>
  <c r="I1900" i="30" s="1"/>
  <c r="F942" i="62"/>
  <c r="S942" i="62"/>
  <c r="S943" i="62" s="1"/>
  <c r="J938" i="62"/>
  <c r="G938" i="62"/>
  <c r="I2073" i="30"/>
  <c r="E986" i="62"/>
  <c r="I2072" i="30" s="1"/>
  <c r="I940" i="62"/>
  <c r="I1909" i="30" s="1"/>
  <c r="F937" i="62"/>
  <c r="J937" i="62"/>
  <c r="H937" i="62"/>
  <c r="G961" i="62"/>
  <c r="I2012" i="30" s="1"/>
  <c r="I961" i="62"/>
  <c r="I2014" i="30" s="1"/>
  <c r="M961" i="62"/>
  <c r="I2017" i="30" s="1"/>
  <c r="G954" i="62"/>
  <c r="J954" i="62"/>
  <c r="S921" i="62"/>
  <c r="J928" i="62"/>
  <c r="J929" i="62" s="1"/>
  <c r="I1846" i="30" s="1"/>
  <c r="F928" i="62"/>
  <c r="F929" i="62" s="1"/>
  <c r="I1841" i="30" s="1"/>
  <c r="H924" i="62"/>
  <c r="G924" i="62"/>
  <c r="G925" i="62" s="1"/>
  <c r="I1849" i="30" s="1"/>
  <c r="J924" i="62"/>
  <c r="F924" i="62"/>
  <c r="S924" i="62"/>
  <c r="H941" i="62"/>
  <c r="H943" i="62" s="1"/>
  <c r="I1902" i="30" s="1"/>
  <c r="H938" i="62"/>
  <c r="J936" i="62"/>
  <c r="G936" i="62"/>
  <c r="H954" i="62"/>
  <c r="H953" i="62"/>
  <c r="P986" i="62"/>
  <c r="I2079" i="30" s="1"/>
  <c r="F953" i="62"/>
  <c r="I2081" i="30"/>
  <c r="I284" i="30" l="1"/>
  <c r="I286" i="30" s="1"/>
  <c r="I330" i="30"/>
  <c r="I281" i="30" s="1"/>
  <c r="I282" i="30" s="1"/>
  <c r="I9" i="30" s="1"/>
  <c r="I1405" i="30"/>
  <c r="I1440" i="30" s="1"/>
  <c r="I1422" i="30"/>
  <c r="H53" i="27"/>
  <c r="H8" i="27"/>
  <c r="H15" i="27" s="1"/>
  <c r="I483" i="30"/>
  <c r="I423" i="30" s="1"/>
  <c r="I426" i="30" s="1"/>
  <c r="I11" i="30" s="1"/>
  <c r="I428" i="30"/>
  <c r="I430" i="30" s="1"/>
  <c r="I1262" i="30"/>
  <c r="J643" i="62"/>
  <c r="I1255" i="30" s="1"/>
  <c r="J940" i="62"/>
  <c r="I1911" i="30" s="1"/>
  <c r="J227" i="62"/>
  <c r="I724" i="30" s="1"/>
  <c r="E53" i="27"/>
  <c r="E8" i="27"/>
  <c r="E15" i="27" s="1"/>
  <c r="I2116" i="30"/>
  <c r="I2118" i="30" s="1"/>
  <c r="I1989" i="30" s="1"/>
  <c r="F640" i="62"/>
  <c r="I1257" i="30" s="1"/>
  <c r="G342" i="30"/>
  <c r="G22" i="30"/>
  <c r="F18" i="27" s="1"/>
  <c r="F26" i="27" s="1"/>
  <c r="H16" i="30"/>
  <c r="H1739" i="30"/>
  <c r="F925" i="62"/>
  <c r="I1848" i="30" s="1"/>
  <c r="I1222" i="30"/>
  <c r="G940" i="62"/>
  <c r="I1907" i="30" s="1"/>
  <c r="H940" i="62"/>
  <c r="I1908" i="30" s="1"/>
  <c r="J955" i="62"/>
  <c r="I2026" i="30" s="1"/>
  <c r="I35" i="30"/>
  <c r="I37" i="30" s="1"/>
  <c r="I89" i="30"/>
  <c r="I30" i="30" s="1"/>
  <c r="I33" i="30" s="1"/>
  <c r="I7" i="30" s="1"/>
  <c r="H227" i="62"/>
  <c r="I722" i="30" s="1"/>
  <c r="I743" i="30" s="1"/>
  <c r="K14" i="53"/>
  <c r="F53" i="27"/>
  <c r="F8" i="27"/>
  <c r="F15" i="27" s="1"/>
  <c r="K26" i="53"/>
  <c r="G955" i="62"/>
  <c r="I2022" i="30" s="1"/>
  <c r="S925" i="62"/>
  <c r="H623" i="62"/>
  <c r="I1198" i="30" s="1"/>
  <c r="I192" i="30"/>
  <c r="I194" i="30" s="1"/>
  <c r="I236" i="30"/>
  <c r="I188" i="30" s="1"/>
  <c r="I190" i="30" s="1"/>
  <c r="I8" i="30" s="1"/>
  <c r="H1995" i="30"/>
  <c r="H194" i="30"/>
  <c r="H21" i="30"/>
  <c r="G17" i="27" s="1"/>
  <c r="G37" i="30"/>
  <c r="G23" i="30" s="1"/>
  <c r="G21" i="30"/>
  <c r="F17" i="27" s="1"/>
  <c r="H1091" i="30"/>
  <c r="H1085" i="30"/>
  <c r="H1087" i="30" s="1"/>
  <c r="H13" i="30" s="1"/>
  <c r="H19" i="30" s="1"/>
  <c r="I961" i="30"/>
  <c r="I963" i="30" s="1"/>
  <c r="I614" i="30" s="1"/>
  <c r="G53" i="27"/>
  <c r="G8" i="27"/>
  <c r="G15" i="27" s="1"/>
  <c r="I1797" i="30"/>
  <c r="G19" i="30"/>
  <c r="F1166" i="30"/>
  <c r="F14" i="30" s="1"/>
  <c r="F19" i="30" s="1"/>
  <c r="F21" i="30"/>
  <c r="E17" i="27" s="1"/>
  <c r="E20" i="27" s="1"/>
  <c r="G640" i="62"/>
  <c r="I1258" i="30" s="1"/>
  <c r="J925" i="62"/>
  <c r="I1853" i="30" s="1"/>
  <c r="I1871" i="30"/>
  <c r="S643" i="62"/>
  <c r="S640" i="62"/>
  <c r="F940" i="62"/>
  <c r="I1906" i="30" s="1"/>
  <c r="I1922" i="30" s="1"/>
  <c r="I1924" i="30" s="1"/>
  <c r="I1807" i="30" s="1"/>
  <c r="F955" i="62"/>
  <c r="I2021" i="30" s="1"/>
  <c r="I2059" i="30" s="1"/>
  <c r="I1407" i="30"/>
  <c r="I1424" i="30"/>
  <c r="J11" i="54"/>
  <c r="F101" i="62"/>
  <c r="I375" i="30" s="1"/>
  <c r="I414" i="30" s="1"/>
  <c r="K21" i="53"/>
  <c r="I745" i="30" l="1"/>
  <c r="I610" i="30" s="1"/>
  <c r="I617" i="30" s="1"/>
  <c r="I12" i="30" s="1"/>
  <c r="I619" i="30"/>
  <c r="I621" i="30" s="1"/>
  <c r="I1442" i="30"/>
  <c r="I1376" i="30" s="1"/>
  <c r="I1382" i="30" s="1"/>
  <c r="I15" i="30" s="1"/>
  <c r="I1384" i="30"/>
  <c r="I1386" i="30" s="1"/>
  <c r="I340" i="30"/>
  <c r="I342" i="30" s="1"/>
  <c r="I416" i="30"/>
  <c r="I337" i="30" s="1"/>
  <c r="I338" i="30" s="1"/>
  <c r="I10" i="30" s="1"/>
  <c r="I2061" i="30"/>
  <c r="I1988" i="30" s="1"/>
  <c r="I1991" i="30" s="1"/>
  <c r="I18" i="30" s="1"/>
  <c r="I1993" i="30"/>
  <c r="I1995" i="30" s="1"/>
  <c r="I1873" i="30"/>
  <c r="I1806" i="30" s="1"/>
  <c r="I1810" i="30" s="1"/>
  <c r="I17" i="30" s="1"/>
  <c r="I1812" i="30"/>
  <c r="G643" i="62"/>
  <c r="I1251" i="30" s="1"/>
  <c r="F643" i="62"/>
  <c r="I1250" i="30" s="1"/>
  <c r="I1275" i="30" s="1"/>
  <c r="I1277" i="30" s="1"/>
  <c r="I1158" i="30" s="1"/>
  <c r="I1741" i="30"/>
  <c r="I1743" i="30" s="1"/>
  <c r="I1799" i="30"/>
  <c r="I1737" i="30" s="1"/>
  <c r="G20" i="27"/>
  <c r="G25" i="27"/>
  <c r="I1224" i="30"/>
  <c r="I1157" i="30" s="1"/>
  <c r="H23" i="30"/>
  <c r="F20" i="27"/>
  <c r="F25" i="27"/>
  <c r="F28" i="27" s="1"/>
  <c r="F23" i="30"/>
  <c r="G28" i="27" l="1"/>
  <c r="H25" i="27"/>
  <c r="I1162" i="30"/>
  <c r="I1739" i="30"/>
  <c r="I16" i="30"/>
  <c r="I1814" i="30"/>
  <c r="I1164" i="30"/>
  <c r="I1166" i="30" s="1"/>
  <c r="I14" i="30" s="1"/>
  <c r="I19" i="30" s="1"/>
  <c r="I23" i="30" l="1"/>
  <c r="I21" i="30"/>
  <c r="H17" i="27" s="1"/>
  <c r="H20" i="27" s="1"/>
  <c r="G21" i="27" s="1"/>
  <c r="H26" i="27"/>
  <c r="H28" i="27" s="1"/>
  <c r="H27" i="27"/>
</calcChain>
</file>

<file path=xl/sharedStrings.xml><?xml version="1.0" encoding="utf-8"?>
<sst xmlns="http://schemas.openxmlformats.org/spreadsheetml/2006/main" count="8411" uniqueCount="2962">
  <si>
    <t>CODE</t>
  </si>
  <si>
    <t>DESCRIPTION</t>
  </si>
  <si>
    <t>REVENUE</t>
  </si>
  <si>
    <t>FEDERATION ACCOUNTS REVENUE (FAAC)-GENERAL</t>
  </si>
  <si>
    <t>Statutory Allocation</t>
  </si>
  <si>
    <t>Other Federally Allocated Revenue</t>
  </si>
  <si>
    <t>INTERNALLY GENERATED REVENUE(IGR)-GENERAL</t>
  </si>
  <si>
    <t>Tax Revenue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</si>
  <si>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</si>
  <si>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</si>
  <si>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</si>
  <si>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</si>
  <si>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</si>
  <si>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</si>
  <si>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</si>
  <si>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</si>
  <si>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</si>
  <si>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</si>
  <si>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</si>
  <si>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</si>
  <si>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</si>
  <si>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</si>
  <si>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</si>
  <si>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</si>
  <si>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</si>
  <si>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</si>
  <si>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</si>
  <si>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</si>
  <si>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</si>
  <si>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</si>
  <si>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</si>
  <si>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</si>
  <si>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</si>
  <si>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</si>
  <si>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</si>
  <si>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</si>
  <si>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</si>
  <si>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</si>
  <si>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</si>
  <si>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</si>
  <si>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</si>
  <si>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</si>
  <si>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</si>
  <si>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</si>
  <si>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</si>
  <si>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</si>
  <si>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</si>
  <si>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</si>
  <si>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</si>
  <si>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</si>
  <si>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</si>
  <si>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</si>
  <si>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</si>
  <si>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</si>
  <si>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</si>
  <si>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</si>
  <si>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</si>
  <si>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</si>
  <si>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</si>
  <si>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</si>
  <si>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</si>
  <si>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</si>
  <si>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</si>
  <si>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</si>
  <si>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</si>
  <si>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</si>
  <si>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</si>
  <si>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</si>
  <si>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</si>
  <si>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</si>
  <si>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</si>
  <si>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</si>
  <si>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</si>
  <si>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</si>
  <si>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</si>
  <si>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</si>
  <si>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</si>
  <si>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Fines -(Main)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</si>
  <si>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</si>
  <si>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</si>
  <si>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</si>
  <si>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</si>
  <si>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</si>
  <si>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</si>
  <si>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</si>
  <si>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</si>
  <si>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</si>
  <si>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</si>
  <si>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</si>
  <si>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</si>
  <si>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</si>
  <si>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</si>
  <si>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</si>
  <si>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</si>
  <si>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</si>
  <si>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</si>
  <si>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</si>
  <si>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</si>
  <si>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</si>
  <si>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</si>
  <si>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</si>
  <si>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>Sales of Fertilizer</t>
  </si>
  <si>
    <t>Other Sales</t>
  </si>
  <si>
    <t>Earnings -Main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</si>
  <si>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</si>
  <si>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</si>
  <si>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</si>
  <si>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</si>
  <si>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</si>
  <si>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</si>
  <si>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</si>
  <si>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</si>
  <si>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</si>
  <si>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</si>
  <si>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</si>
  <si>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</si>
  <si>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</si>
  <si>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</si>
  <si>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</si>
  <si>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</si>
  <si>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</si>
  <si>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</si>
  <si>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</si>
  <si>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</si>
  <si>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</si>
  <si>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</si>
  <si>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</si>
  <si>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</si>
  <si>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</si>
  <si>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</si>
  <si>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</si>
  <si>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</si>
  <si>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</si>
  <si>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</si>
  <si>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</si>
  <si>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</si>
  <si>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</si>
  <si>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</si>
  <si>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</si>
  <si>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</si>
  <si>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</si>
  <si>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</si>
  <si>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</si>
  <si>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</si>
  <si>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</si>
  <si>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</si>
  <si>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</si>
  <si>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</si>
  <si>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</si>
  <si>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</si>
  <si>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</si>
  <si>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</si>
  <si>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</si>
  <si>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</si>
  <si>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</si>
  <si>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DOMESTIC AID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</si>
  <si>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</si>
  <si>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</si>
  <si>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</si>
  <si>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</si>
  <si>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</si>
  <si>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</si>
  <si>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</si>
  <si>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EXPENDITURE</t>
  </si>
  <si>
    <t>PERSONNEL COST</t>
  </si>
  <si>
    <t>BASIC SALARY</t>
  </si>
  <si>
    <t>Salaries Of Statutory Office Holders</t>
  </si>
  <si>
    <t>Salary Of Political Appointees</t>
  </si>
  <si>
    <t>Salary Of Management Staff</t>
  </si>
  <si>
    <t>Salary Of Senior Staff</t>
  </si>
  <si>
    <t>Salary Of Junior Staff</t>
  </si>
  <si>
    <t>Salary Of Contract Staff</t>
  </si>
  <si>
    <t>CONSOLIDATED SALARY</t>
  </si>
  <si>
    <t>Cons. Salary Of Management Staff</t>
  </si>
  <si>
    <t>Cons. Salary Of Senior Staff</t>
  </si>
  <si>
    <t>Cons. Salary Of Junior Staff</t>
  </si>
  <si>
    <t xml:space="preserve"> </t>
  </si>
  <si>
    <t>ALLOWANCES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</si>
  <si>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</si>
  <si>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</si>
  <si>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</si>
  <si>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Utility Allowance                                                     </t>
  </si>
  <si>
    <t xml:space="preserve">Responsibility Allowance                                              </t>
  </si>
  <si>
    <t xml:space="preserve">Entertainment Allowance                                                </t>
  </si>
  <si>
    <t xml:space="preserve">Ramadan/ Sallah Gesture                                               </t>
  </si>
  <si>
    <t xml:space="preserve">Non Regular Allowance                                                 </t>
  </si>
  <si>
    <t xml:space="preserve">Domestic Servant Allowance                                            </t>
  </si>
  <si>
    <t xml:space="preserve">Medical Allowance                                                     </t>
  </si>
  <si>
    <t xml:space="preserve">Journal Allowance                                                     </t>
  </si>
  <si>
    <t xml:space="preserve">Shifting Allowance                                                    </t>
  </si>
  <si>
    <t xml:space="preserve">Hazard Allowance                                                      </t>
  </si>
  <si>
    <t>Other Allowances</t>
  </si>
  <si>
    <t>ALLOWANCES FOR POLITICAL OFFICE HOLDERS</t>
  </si>
  <si>
    <t>ALLOWANCES FOR MANAGEMENT STAFF</t>
  </si>
  <si>
    <t>ALLOWANCES FOR SENIOR STAFF</t>
  </si>
  <si>
    <t>ALLOWANCES FOR JUNIOR STAFF</t>
  </si>
  <si>
    <t>PERSONNEL COST FOR NON-STAFF</t>
  </si>
  <si>
    <t>NYSC/ It Allowances</t>
  </si>
  <si>
    <t>Security Personnel Allowance</t>
  </si>
  <si>
    <t>Casual Workers Allowance</t>
  </si>
  <si>
    <t>17% Govt. Pension Contribution To Staff</t>
  </si>
  <si>
    <t>OTHER RECURRENT COSTS</t>
  </si>
  <si>
    <t>OVERHEAD COST</t>
  </si>
  <si>
    <t>TRAVEL&amp; TRANSPORT - GENERAL</t>
  </si>
  <si>
    <t>Local Travel &amp; Transport: Training</t>
  </si>
  <si>
    <t>Local Travel &amp; Transport: Others</t>
  </si>
  <si>
    <t>International Travel &amp; Transport: Training</t>
  </si>
  <si>
    <t>International Travel &amp; Transport: Others</t>
  </si>
  <si>
    <t>UTILITIES - GENERAL</t>
  </si>
  <si>
    <t>Electricity Charges</t>
  </si>
  <si>
    <t>MATERIALS &amp; SUPPLIES - GENERAL</t>
  </si>
  <si>
    <t>Newspapers</t>
  </si>
  <si>
    <t>Printing Of Non Security Documents</t>
  </si>
  <si>
    <t>Printing Of Security Documents</t>
  </si>
  <si>
    <t>Drugs/Laboratory/Medical Supplies</t>
  </si>
  <si>
    <t>Uniforms &amp; Other Clothing</t>
  </si>
  <si>
    <t>Teaching Aids / Instruction Materials</t>
  </si>
  <si>
    <t>Food Stuff / Catering Materials Supplies</t>
  </si>
  <si>
    <t>Others</t>
  </si>
  <si>
    <t>MAINTENANCE SERVICES - GENERAL</t>
  </si>
  <si>
    <t>Maintenance Of Motor Vehicle / Transport Equipment</t>
  </si>
  <si>
    <t xml:space="preserve">Maintenance Of Office Furniture </t>
  </si>
  <si>
    <t>Maintenance Of Office Building / Residential Qtrs.</t>
  </si>
  <si>
    <t>Other Maintenance Services</t>
  </si>
  <si>
    <t>Maintenance Of Street Lightings</t>
  </si>
  <si>
    <t>Maintenance Of Markets/Public Places</t>
  </si>
  <si>
    <t>TRAINING - GENERAL</t>
  </si>
  <si>
    <t xml:space="preserve">Local Training </t>
  </si>
  <si>
    <t>OTHER SERVICES - GENERAL</t>
  </si>
  <si>
    <t>Office Rent</t>
  </si>
  <si>
    <t>Residential Rent</t>
  </si>
  <si>
    <t>Security Vote (Including Operations)</t>
  </si>
  <si>
    <t>CONSULTING &amp; PROFESSIONAL SERVICES - GENERAL</t>
  </si>
  <si>
    <t>Information Technology Consulting</t>
  </si>
  <si>
    <t>Legal Services</t>
  </si>
  <si>
    <t>Surveying Services</t>
  </si>
  <si>
    <t>Medical Consulting</t>
  </si>
  <si>
    <t>Other Professional Services</t>
  </si>
  <si>
    <t>FUEL &amp; LUBRICANTS - GENERAL</t>
  </si>
  <si>
    <t>Motor Vehicle Fuel Cost</t>
  </si>
  <si>
    <t>Plant/Generator Fuel Cost</t>
  </si>
  <si>
    <t>Other Fuel Cost</t>
  </si>
  <si>
    <t>FINANCIAL CHARGES - GENERAL</t>
  </si>
  <si>
    <t>Bank Charges</t>
  </si>
  <si>
    <t>Interest on Overdraft</t>
  </si>
  <si>
    <t>MISCELLANEOUS EXPENSES GENERAL</t>
  </si>
  <si>
    <t>Refreshment and Meals</t>
  </si>
  <si>
    <t>Event Packages &amp; Consumables</t>
  </si>
  <si>
    <t>Honorarium and Sitting Allowance Payments</t>
  </si>
  <si>
    <t>Publicity and Advertisements</t>
  </si>
  <si>
    <t>Medical Expenses</t>
  </si>
  <si>
    <t>Welfare Packages</t>
  </si>
  <si>
    <t>Sporting Activities</t>
  </si>
  <si>
    <t xml:space="preserve">Internal Examination Fees </t>
  </si>
  <si>
    <t xml:space="preserve">External Examination Fees </t>
  </si>
  <si>
    <t>Annual Budget Preparation Expenses</t>
  </si>
  <si>
    <t>Medical Expenses International</t>
  </si>
  <si>
    <t>Special Day Celebration</t>
  </si>
  <si>
    <t>Other Miscellaneous Expenses</t>
  </si>
  <si>
    <t>GRANTS AND CONTRIBUTIONS GENERAL</t>
  </si>
  <si>
    <t>LOCAL GRANTS AND CONTRIBUTIONS</t>
  </si>
  <si>
    <t>Grants to Communities/NGOs/FBOs/CBOs</t>
  </si>
  <si>
    <t>CAPITAL EXPENDITURE</t>
  </si>
  <si>
    <t>CONSTRUCTION / PROVISION</t>
  </si>
  <si>
    <t>CONSTRUCTION / PROVISION OF FIXED ASSETS - GENERAL</t>
  </si>
  <si>
    <t>REHABILITATION / REPAIRS</t>
  </si>
  <si>
    <t>Rehabilitation/Repairs Of Residential Buildings</t>
  </si>
  <si>
    <t>PRESERVATION OF THE ENVIRONMENT</t>
  </si>
  <si>
    <t>Tree Planting</t>
  </si>
  <si>
    <t>STATUTORY ALLOCATION</t>
  </si>
  <si>
    <t>TAX REVENUE</t>
  </si>
  <si>
    <t>CAPITAL GAIN TAX</t>
  </si>
  <si>
    <t>Tenament Rates</t>
  </si>
  <si>
    <t>Penality on Tenament Rates</t>
  </si>
  <si>
    <t>Arrears on Tenament Rates</t>
  </si>
  <si>
    <t>RECURRENT EXPENDITURE</t>
  </si>
  <si>
    <t>10%  State Alloacation</t>
  </si>
  <si>
    <t>Dog licenses fees</t>
  </si>
  <si>
    <t>Native liquor licenses fees</t>
  </si>
  <si>
    <t>Squatters /Hawkers permit fees</t>
  </si>
  <si>
    <t>Tent at sea beach permit fees</t>
  </si>
  <si>
    <t>Dislodging  of septic Tank charges</t>
  </si>
  <si>
    <t>Night soil Disposal/Deposit fees</t>
  </si>
  <si>
    <t>Pest control  and  Disinfection</t>
  </si>
  <si>
    <t>Dispensary and maternity fees</t>
  </si>
  <si>
    <t>Towing vechicles fine and fees</t>
  </si>
  <si>
    <t>Fine overdue /lost of library books</t>
  </si>
  <si>
    <t>Pety  Trader</t>
  </si>
  <si>
    <t>Corn Grinding mill licenses</t>
  </si>
  <si>
    <t>Block making machine  fees</t>
  </si>
  <si>
    <t>local indigene certificate</t>
  </si>
  <si>
    <t>Commission on transfer of plot</t>
  </si>
  <si>
    <t>Payment in lieu of Resignation</t>
  </si>
  <si>
    <t>TOTAL</t>
  </si>
  <si>
    <t>Refreshment  and Meals</t>
  </si>
  <si>
    <t>share  of VAT</t>
  </si>
  <si>
    <t>PESONNEL COST FOR NON-STAFF</t>
  </si>
  <si>
    <t>TRAVEL&amp;TRANSPORT-GENERAL</t>
  </si>
  <si>
    <t>CONSULTING &amp; PROFESSIONAL SERVICE-GENERAL</t>
  </si>
  <si>
    <t>Security Personal Allowance</t>
  </si>
  <si>
    <t>TRAVEL&amp; TRANSPORT-GENERAL</t>
  </si>
  <si>
    <t>Local Travel &amp;Transport;Other</t>
  </si>
  <si>
    <t xml:space="preserve">Road Traffic Offenses    (Illigal parking)                </t>
  </si>
  <si>
    <t>Mobile sales</t>
  </si>
  <si>
    <t xml:space="preserve">Other Earnings                                                         </t>
  </si>
  <si>
    <t>LOCAL GRANT AND CONTRIBUTION</t>
  </si>
  <si>
    <t xml:space="preserve">                                        DEPARTMENT;    (specail service unit)  011101800100</t>
  </si>
  <si>
    <t>GRANT AND CONTRIBUTION GENERAL</t>
  </si>
  <si>
    <t>Journal Allowance</t>
  </si>
  <si>
    <t>Local travel &amp; Transport Others</t>
  </si>
  <si>
    <t>MATERIALS&amp;SUPPLIES-GENERAL</t>
  </si>
  <si>
    <t xml:space="preserve">                                                                   DEPARTMENT:01 11 183 001 00 Internal Audit unit</t>
  </si>
  <si>
    <t>MAINTENANCE SERVICE -GENERAL</t>
  </si>
  <si>
    <t xml:space="preserve">                                                                   DEPARTMENT: OFFICE OF THE CHAIRMAN</t>
  </si>
  <si>
    <t>PERS0RNAL COST</t>
  </si>
  <si>
    <t>CASH AT HAND AND BANK</t>
  </si>
  <si>
    <t>SUMMARY OF REVENUE:</t>
  </si>
  <si>
    <t>Intenal Revenue</t>
  </si>
  <si>
    <t>STATUTORY REVENUE:</t>
  </si>
  <si>
    <t>Federal Allocation</t>
  </si>
  <si>
    <t>VAT</t>
  </si>
  <si>
    <t>10% State Allocation</t>
  </si>
  <si>
    <t>SUMMARY OF EXPENDITURE:</t>
  </si>
  <si>
    <t>Personnel Cost</t>
  </si>
  <si>
    <t>Overhead Cost</t>
  </si>
  <si>
    <t>Capital Expenditure</t>
  </si>
  <si>
    <t>TOTAL EXPENDITURE</t>
  </si>
  <si>
    <t>TOTAL REVENUE</t>
  </si>
  <si>
    <t>CLASSIFICATION</t>
  </si>
  <si>
    <t xml:space="preserve">                                DEPARTMENT; 01 25 001 001 00  DIRECTOR PERSONAL MANAGEMENT</t>
  </si>
  <si>
    <t>PERSONNEL</t>
  </si>
  <si>
    <t xml:space="preserve">                    DEPARTMENT:05 17 001 001 00 EDUCATION (L.G.PRIMARY SCHOOL) 05 17 025 000 00</t>
  </si>
  <si>
    <t>TRAINING-GENERAL</t>
  </si>
  <si>
    <t>ALLOWANCES FOR SENIOR  STAFF</t>
  </si>
  <si>
    <t>ALLOWANCES FOR JUNIOR  STAFF</t>
  </si>
  <si>
    <t>OTHER SERVICES-GENERAL</t>
  </si>
  <si>
    <t>MISCELLANEOUS EXPENSES-GENERAL</t>
  </si>
  <si>
    <t>INVESTMENT</t>
  </si>
  <si>
    <t>LICENSE</t>
  </si>
  <si>
    <t>FEES MAIN</t>
  </si>
  <si>
    <t>FINE MAIN</t>
  </si>
  <si>
    <t>SALES MAIN</t>
  </si>
  <si>
    <t>EARNING MAIN</t>
  </si>
  <si>
    <t>PREPAYMENT</t>
  </si>
  <si>
    <t>INTEREST EARNING NAIN</t>
  </si>
  <si>
    <t>TOTAL INTERNAL REVENUE</t>
  </si>
  <si>
    <t>10% STATE ALLOCATION</t>
  </si>
  <si>
    <t>GRAND -TOTAL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</si>
  <si>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</si>
  <si>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</si>
  <si>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</si>
  <si>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</si>
  <si>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</si>
  <si>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</si>
  <si>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</si>
  <si>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</si>
  <si>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DISTRICT ADMIN</t>
  </si>
  <si>
    <t>P.R.S.</t>
  </si>
  <si>
    <t>CHAIRMAN OFFICE</t>
  </si>
  <si>
    <t>INTERNAL AUDIT OFFICE</t>
  </si>
  <si>
    <t>SPECIAL SERVICE UNIT OFFICE</t>
  </si>
  <si>
    <t>SECRETARY OFFICE</t>
  </si>
  <si>
    <t>ACCOUNT</t>
  </si>
  <si>
    <t>STORE</t>
  </si>
  <si>
    <t>PLANNING</t>
  </si>
  <si>
    <t>BUDGET</t>
  </si>
  <si>
    <t>STATISTICS</t>
  </si>
  <si>
    <t>ROAD</t>
  </si>
  <si>
    <t>WATER SUPPLY</t>
  </si>
  <si>
    <t>ELECTRICAL</t>
  </si>
  <si>
    <t>BUILDING</t>
  </si>
  <si>
    <t>LAND &amp; SURVEY</t>
  </si>
  <si>
    <t>ESTATE</t>
  </si>
  <si>
    <t>SOCIAL WELFARE</t>
  </si>
  <si>
    <t>ADULT EDUCATION</t>
  </si>
  <si>
    <t>WOMEN AFFAIRS</t>
  </si>
  <si>
    <t>COOPERATIVE</t>
  </si>
  <si>
    <t>AGRIC SERVICES</t>
  </si>
  <si>
    <t>FORESTRY</t>
  </si>
  <si>
    <t>VETINARY</t>
  </si>
  <si>
    <t>FISHERY</t>
  </si>
  <si>
    <t>TRADITIONAL RULERS</t>
  </si>
  <si>
    <t>INFORMATION YOUTH &amp; CULTURE</t>
  </si>
  <si>
    <t xml:space="preserve">DEPARTMENT:- OFFICE  OF THE SECRETARY                                        </t>
  </si>
  <si>
    <t xml:space="preserve">DEPARTMENT:- COUNCIL                                      </t>
  </si>
  <si>
    <t xml:space="preserve">DEPARTMENT:-    PERSONNEL MANAGEMENT    </t>
  </si>
  <si>
    <t xml:space="preserve">DEPARTMENT:- TREASURY   CODE:- 02 20 001 001 00                                     </t>
  </si>
  <si>
    <t xml:space="preserve">                                         DEPARTMENT: Treasury (Revanue section) CODE:- 02 20 001 001 01</t>
  </si>
  <si>
    <t xml:space="preserve">                                         DEPARTMENT: Treasury (Account section) CODE:- 02 20 001 001 02</t>
  </si>
  <si>
    <t>DEPARTMENT:- COMMUNITY  DEV. &amp; CULTURE     CODE:- 05 051 003 001 00</t>
  </si>
  <si>
    <t>COMMERCE &amp; INDUSTRY</t>
  </si>
  <si>
    <t xml:space="preserve">          DEPARTMENT: COMMUNITY DEV. AND CULTURE (Comm. section) 05 051 003 001 01</t>
  </si>
  <si>
    <t xml:space="preserve">         DEPARTMENT: COMMUNITY DEV. AND CULTURE (Social welfare) 05 051 003 001 02</t>
  </si>
  <si>
    <t xml:space="preserve">    DEPARTMENT: COMMUNITY DEV. AND CULTURE (Inf. Youth &amp; sport) 05 051 003 001 03</t>
  </si>
  <si>
    <t xml:space="preserve">       DEPARTMENT: COMMUNITY DEV. AND CULTURE (Adult Education) 05 051 003 001 04</t>
  </si>
  <si>
    <t xml:space="preserve">                           DEPARTMENT: COMMUNITY DEV. AND CULTURE (Woman Affairs) 05 051 003 001 05</t>
  </si>
  <si>
    <t xml:space="preserve">         DEPARTMENT: COMMUNITY DEV. AND CULTURE (Cooperative Section) 05 051 003 001 06</t>
  </si>
  <si>
    <t>CURATIVE</t>
  </si>
  <si>
    <t xml:space="preserve">                DEPARTMENT: HEALTH 05 21 001 001 00 (Currative section) 05 21 001 001 02</t>
  </si>
  <si>
    <t>DEPARTMENT:- AGRIC ULTURE &amp; NATURAL RES.     CODE:-02 15 001 001 00</t>
  </si>
  <si>
    <t xml:space="preserve">                                    DEPARTMENT: 02 15 001 001 00 AGRICULTURE (Agric section) 02 15 001 001 01</t>
  </si>
  <si>
    <t xml:space="preserve">                          DEPARTMENT: 02 15 001 001 00 AGRICULTURE (Forestry section) 02 15 001 001 02</t>
  </si>
  <si>
    <t xml:space="preserve">                     DEPARTMENT: 02 15 001 001 00 AGRICULTURE (Vetinary section) 02 15 001 001 03</t>
  </si>
  <si>
    <t xml:space="preserve">                            DEPARTMENT: 02 15 001 001 00 AGRICULTURE (Fishery section) 02 15 001 001 04</t>
  </si>
  <si>
    <t>MECHNICAL</t>
  </si>
  <si>
    <t>DEPARTMENT:- WORKS &amp; HOUSING  CODE:- 02 24 001 001 00</t>
  </si>
  <si>
    <t xml:space="preserve">                    DEPARTMENT: WORKS 02 24 001 001 00 (Road section) 02 24 001 001 01 </t>
  </si>
  <si>
    <t xml:space="preserve">                               DEPARTMENT: WORKS 02 24 001 001 00 (Electrical  section) 02 24 001 001 04</t>
  </si>
  <si>
    <t xml:space="preserve">                       DEPARTMENT: WORKS  02 24 001 001 00 (Building section) 02 24 001 001 05</t>
  </si>
  <si>
    <t xml:space="preserve">                                  DEPARTMENT: WORKS 02 24 001 001 00 (Land&amp;Survey) 02 24 001 001 06</t>
  </si>
  <si>
    <t xml:space="preserve">                      DEPARTMENT: WORKS 02 24 001 001 00 (Estate section) 02 24 001 001 07</t>
  </si>
  <si>
    <t>DEPARTMENT:- DISTRICT ADMIN          CODE:- 05 51 002 001 00</t>
  </si>
  <si>
    <t xml:space="preserve">                                                     DEPARTMENT: 05 051 002 001 00 Traditional Rulers</t>
  </si>
  <si>
    <t>DEPARTMENT:- PLANING, BUDGET, RESEARCH &amp; STATISTIC CODE:-02 20 003 001 00</t>
  </si>
  <si>
    <t xml:space="preserve">                                              DEPARTMENT: Treasury (Store section) CODE:- 02 20 001 001 03</t>
  </si>
  <si>
    <t xml:space="preserve">                                            DEPARTMENT: 01 11 013 001 00 OFFICE OF THE SECRETARY</t>
  </si>
  <si>
    <t xml:space="preserve">              DEPARTMENT: 01 11 013 001 00 OFFICE OF THE SECRETARY ( Legal service unit) 01 11 013 001 01</t>
  </si>
  <si>
    <t>Others Receipts (Bailout)</t>
  </si>
  <si>
    <t>Motor Park</t>
  </si>
  <si>
    <t>Cattle Market</t>
  </si>
  <si>
    <t>WORKS &amp; HOUSING</t>
  </si>
  <si>
    <t>DEPARTMENT:-  OFFICE OF THE CHAIRMAN    CODE:-011100100100</t>
  </si>
  <si>
    <t>Housing / Rent Allowances</t>
  </si>
  <si>
    <t>FUEL &amp; LUBRICANT GENERAL</t>
  </si>
  <si>
    <t>Plant / Generator Fuel Cost</t>
  </si>
  <si>
    <t>Rent / Housing Allowance</t>
  </si>
  <si>
    <t>ALLOWANCES FOR POLITICAL  OFFICE HOLDERS</t>
  </si>
  <si>
    <t>Recess Allowance</t>
  </si>
  <si>
    <t>Ward robe  Allowance</t>
  </si>
  <si>
    <t>Ramadan Gesture</t>
  </si>
  <si>
    <t>Office stationery/ computer consumbles</t>
  </si>
  <si>
    <t>Office Stationery / Computer Consumables</t>
  </si>
  <si>
    <t xml:space="preserve">Grants to Communities/NGOs/FBOs/CBOs </t>
  </si>
  <si>
    <t xml:space="preserve">                       DEPARTMENT: COMMUNITY DEV. AND CULTURE (TRADE,COMM &amp; INDUSTRY) 05 051 003 001 07</t>
  </si>
  <si>
    <t>DEPARTMENT:-     PRIMARY HEALTH CARE   CODE:- 05 21 001 001 00</t>
  </si>
  <si>
    <t>Minor Road Maintenance</t>
  </si>
  <si>
    <t xml:space="preserve">                                   DEPARTMENT: W0RKS 02 24 001 001 00 (Mechanical  section) 02 24 001 001 02 </t>
  </si>
  <si>
    <t>Maintenance of Plant / Generators</t>
  </si>
  <si>
    <t xml:space="preserve">                       DEPARTMENT: 02 20 003 001 00 Planning ,Research&amp;Statactics (Planing Unit) 02 20 003 001 01</t>
  </si>
  <si>
    <t xml:space="preserve">                  DEPARTMENT: 02 20 003 001 02 Planning , Research &amp; Statactics (Budget  Unit) 02 20 003 001 02</t>
  </si>
  <si>
    <t xml:space="preserve">                  DEPARTMENT: 02 20 003 001 00 Planning , Research &amp; Statactics (Statistics Unit) 02 20 003 001 03</t>
  </si>
  <si>
    <t>Monitoring &amp; Evaluation</t>
  </si>
  <si>
    <t>Food Stuff / Catering Materials Supplies (Ramadan Feeding)</t>
  </si>
  <si>
    <t>Others (1% Training Fund)</t>
  </si>
  <si>
    <t>OTHER RECIEPT</t>
  </si>
  <si>
    <t>ECONOMIC CODE</t>
  </si>
  <si>
    <t>FUND CODE</t>
  </si>
  <si>
    <t xml:space="preserve">DESCRIPTION </t>
  </si>
  <si>
    <t>FUNCTIONAL
CODE</t>
  </si>
  <si>
    <t>OTHER CAPITAL PROJECTS</t>
  </si>
  <si>
    <t>ECONOMIC 
CODE</t>
  </si>
  <si>
    <t>GEO
CODE</t>
  </si>
  <si>
    <t>FUND 
CODE</t>
  </si>
  <si>
    <t>ENVIRONMENTAL, SANITATION AND HYGIENE</t>
  </si>
  <si>
    <t>MONITORING AND EVALUATION</t>
  </si>
  <si>
    <t xml:space="preserve">  DEPARTMENT: 05 35 001 001 00 Water, Environment, Sanitation and Hygiene (WESH)</t>
  </si>
  <si>
    <t xml:space="preserve">   DEPARTMENT: 05 35 001 001 00 Water, Environment, Sanitation and Hygiene (Water Supply) 05 35 001 001 01</t>
  </si>
  <si>
    <t xml:space="preserve">   DEPARTMENT: 05 35 001 001 00 Water, Environment, Sanitation and Hygiene (Enviromental, Sanitation and Hygiene Section) 05 35 001 001 02</t>
  </si>
  <si>
    <t>GRAND TOTAL</t>
  </si>
  <si>
    <t>ECONOMIC
 CODE</t>
  </si>
  <si>
    <t xml:space="preserve"> DEPARTMENT; 01 12 001 001 00 COUNCIL</t>
  </si>
  <si>
    <t>DEPARTMENT: 05 35 001 001 00 Water, Environment, Sanitation and Hygiene (Monitoring and Evaluation Section) 05 35 001 001 03</t>
  </si>
  <si>
    <t>FIXED ASSETS ProcurementD</t>
  </si>
  <si>
    <t>Procurement of Residential Buildings</t>
  </si>
  <si>
    <t>Procurement of Motor Cycles</t>
  </si>
  <si>
    <t>Procurement Of Vans</t>
  </si>
  <si>
    <t>Procurement Of Trucks</t>
  </si>
  <si>
    <t>Procurement Of Sea Boats</t>
  </si>
  <si>
    <t>Procurement Of Office Furniture/Fittings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</si>
  <si>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</si>
  <si>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</si>
  <si>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</si>
  <si>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</si>
  <si>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</si>
  <si>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</si>
  <si>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>Procurement Of Canteen/Kitchen Equipment</t>
  </si>
  <si>
    <t>Procurement Of Residential Furniture</t>
  </si>
  <si>
    <t>Procurement Of Fire Fighting Equipment</t>
  </si>
  <si>
    <t>Procurement Of Teaching/Learning Aid Equipment</t>
  </si>
  <si>
    <t>Procurement Of Library Books &amp; Equipment</t>
  </si>
  <si>
    <t>KANO STATE GOVERNMENT</t>
  </si>
  <si>
    <t>21500100101</t>
  </si>
  <si>
    <t>DETAILS OF THE REVENUE</t>
  </si>
  <si>
    <t>Sub-Total</t>
  </si>
  <si>
    <t>SUMMARY OF THE REVENUE</t>
  </si>
  <si>
    <t>WESH</t>
  </si>
  <si>
    <t>UTILITIES-GENERAL</t>
  </si>
  <si>
    <t>Water  Rates</t>
  </si>
  <si>
    <t>MATERIAL AND SUPPLIES- GENERAL</t>
  </si>
  <si>
    <t>FUEL AND LUBRICANT CONSULT</t>
  </si>
  <si>
    <t>Drugs/Laboratories/Medical Supplies</t>
  </si>
  <si>
    <t>TRAINING -GENERAL</t>
  </si>
  <si>
    <t>Local Training</t>
  </si>
  <si>
    <t>Cleaning &amp; Fumigation Services</t>
  </si>
  <si>
    <t>CONSULTNIG &amp; PROFESSIONAL SERVICE GENERAL</t>
  </si>
  <si>
    <t>Harzard Allowance</t>
  </si>
  <si>
    <t>0ther Allowance</t>
  </si>
  <si>
    <t>OVER HEAD COST</t>
  </si>
  <si>
    <t>LEGAL SERVICE</t>
  </si>
  <si>
    <t>SUMMARY</t>
  </si>
  <si>
    <t>GRAND-TOTAL</t>
  </si>
  <si>
    <t>OVER HEAD</t>
  </si>
  <si>
    <t>CAPITAL</t>
  </si>
  <si>
    <t>%</t>
  </si>
  <si>
    <t>BUDGET SURPLUS,DEFICIT OR BALANCED</t>
  </si>
  <si>
    <t>MATERIALS AND SUPPLIES - GENERAL</t>
  </si>
  <si>
    <t>News Papers</t>
  </si>
  <si>
    <t>CONSULTING &amp; PROFESSIONAL SERVICE</t>
  </si>
  <si>
    <t>Responsibility Allowance</t>
  </si>
  <si>
    <t>Monitoring and evaluation</t>
  </si>
  <si>
    <t xml:space="preserve">Security personnel Allowance (Neghbour hood watch men vigilant security Allowance) </t>
  </si>
  <si>
    <t>MATERIALS &amp; SUPPLIES- GENERAL</t>
  </si>
  <si>
    <t>Local training</t>
  </si>
  <si>
    <t>Domestic servant allowance</t>
  </si>
  <si>
    <t>Responsibility allowance</t>
  </si>
  <si>
    <t>Entertaiment allowance</t>
  </si>
  <si>
    <t>Office stationaries/computer consumable</t>
  </si>
  <si>
    <t>Special day celebration</t>
  </si>
  <si>
    <t>PERSONNEL COST OF NON STAFF</t>
  </si>
  <si>
    <t>Casual workers allowance</t>
  </si>
  <si>
    <t>21020312</t>
  </si>
  <si>
    <t>22021017</t>
  </si>
  <si>
    <t>Other miscellaneous Expenses</t>
  </si>
  <si>
    <t>21020512</t>
  </si>
  <si>
    <t>21020314</t>
  </si>
  <si>
    <t>21020305</t>
  </si>
  <si>
    <t>21020306</t>
  </si>
  <si>
    <t>22020406</t>
  </si>
  <si>
    <t>others</t>
  </si>
  <si>
    <t>MISCELLANEOUS EXPENSES - GENERAL</t>
  </si>
  <si>
    <t>22021000</t>
  </si>
  <si>
    <t>22021001</t>
  </si>
  <si>
    <t>Other Allowances (Non-clinical)</t>
  </si>
  <si>
    <t>SHARE OF VAT</t>
  </si>
  <si>
    <t>CASH TRANSFER - STATUTORY TRANSFERS</t>
  </si>
  <si>
    <t>OTHER CAPITAL RECEIPTS</t>
  </si>
  <si>
    <t>Other Reciepts to CDF (Bailout)</t>
  </si>
  <si>
    <t>sale of fixed assets</t>
  </si>
  <si>
    <t>SUB- TOTAL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</si>
  <si>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</si>
  <si>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</si>
  <si>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</si>
  <si>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</si>
  <si>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</si>
  <si>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</si>
  <si>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</si>
  <si>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</si>
  <si>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</si>
  <si>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</si>
  <si>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</si>
  <si>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</si>
  <si>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</si>
  <si>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</si>
  <si>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</si>
  <si>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</si>
  <si>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</si>
  <si>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</si>
  <si>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</si>
  <si>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</si>
  <si>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</si>
  <si>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Trade Permit</t>
  </si>
  <si>
    <t>Advertisement Licence</t>
  </si>
  <si>
    <t xml:space="preserve">Approval opf  Building plan 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</si>
  <si>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</si>
  <si>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</si>
  <si>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</si>
  <si>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</si>
  <si>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</si>
  <si>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</si>
  <si>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</si>
  <si>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</si>
  <si>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</si>
  <si>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</si>
  <si>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</si>
  <si>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</si>
  <si>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</si>
  <si>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</si>
  <si>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</si>
  <si>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</si>
  <si>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</si>
  <si>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</si>
  <si>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</si>
  <si>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</si>
  <si>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</si>
  <si>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</si>
  <si>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</si>
  <si>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</si>
  <si>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</si>
  <si>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 xml:space="preserve">Motor mach/cash wash licenses </t>
  </si>
  <si>
    <t>Motor Vehicle Licence</t>
  </si>
  <si>
    <t>Naming of Street Registration Licence</t>
  </si>
  <si>
    <t>Open Air Preaching Permit Licence</t>
  </si>
  <si>
    <t>Painting, Spraying and Sign Writing Workshop</t>
  </si>
  <si>
    <t xml:space="preserve">Panel Beater licenses 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</si>
  <si>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</si>
  <si>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</si>
  <si>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</si>
  <si>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</si>
  <si>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</si>
  <si>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</si>
  <si>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</si>
  <si>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</si>
  <si>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</si>
  <si>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</si>
  <si>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</si>
  <si>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</si>
  <si>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</si>
  <si>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</si>
  <si>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</si>
  <si>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</si>
  <si>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</si>
  <si>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</si>
  <si>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</si>
  <si>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 xml:space="preserve">Slaughter Slab Fees                                                  </t>
  </si>
  <si>
    <t>Bus Commercial Vehicle/Truck Fees</t>
  </si>
  <si>
    <t>General Contractor Registration fees</t>
  </si>
  <si>
    <t>Surface  Tank</t>
  </si>
  <si>
    <t xml:space="preserve">Sale of Forms </t>
  </si>
  <si>
    <t>Plant Hire Services(Tractor)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</si>
  <si>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</si>
  <si>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</si>
  <si>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</si>
  <si>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</si>
  <si>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</si>
  <si>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 xml:space="preserve">Dividend Income from  Unquoted Stocks </t>
  </si>
  <si>
    <t>Sales of Shares</t>
  </si>
  <si>
    <t>Market</t>
  </si>
  <si>
    <t>Shop and Shopping Centres</t>
  </si>
  <si>
    <t>Proceeds from Sales and Consumable Goods</t>
  </si>
  <si>
    <t>Unspecified Revenue (comunication mass)</t>
  </si>
  <si>
    <t>PRE-PAYMENT/ARREARS OF REVENUE</t>
  </si>
  <si>
    <t>PRE-PAYMENT-GENERAL</t>
  </si>
  <si>
    <t>RENT ON LAND AND OTHER</t>
  </si>
  <si>
    <t>EXTRA ORDINARY ITEMS</t>
  </si>
  <si>
    <t>PREPAYMENT/ARREARS</t>
  </si>
  <si>
    <t>14070100</t>
  </si>
  <si>
    <t>310800</t>
  </si>
  <si>
    <t>12020900</t>
  </si>
  <si>
    <t>Non-clinical</t>
  </si>
  <si>
    <t>BUDGET ANALYSIS TABLE</t>
  </si>
  <si>
    <t>01101</t>
  </si>
  <si>
    <t>01102</t>
  </si>
  <si>
    <t>10101</t>
  </si>
  <si>
    <t>OFFICE OF THE DIRECTOR PERSONNEL MANAGEMENT</t>
  </si>
  <si>
    <t>14070102</t>
  </si>
  <si>
    <t>12000000</t>
  </si>
  <si>
    <t>11010101</t>
  </si>
  <si>
    <t>11010201</t>
  </si>
  <si>
    <t>11010401</t>
  </si>
  <si>
    <t>31030102</t>
  </si>
  <si>
    <t>11010300</t>
  </si>
  <si>
    <t>21000000</t>
  </si>
  <si>
    <t>22020000</t>
  </si>
  <si>
    <t>23000000</t>
  </si>
  <si>
    <t>06106</t>
  </si>
  <si>
    <t>01108</t>
  </si>
  <si>
    <t xml:space="preserve">Other </t>
  </si>
  <si>
    <t>TOTAL PERCENTAGE OF THE BUDGET</t>
  </si>
  <si>
    <t>PERCENTAGE (%)</t>
  </si>
  <si>
    <t>Others/Cattle Vaccination activities</t>
  </si>
  <si>
    <t xml:space="preserve">(Customery) Right of Occupancy                                                    </t>
  </si>
  <si>
    <t>Ground Rate Charges</t>
  </si>
  <si>
    <t>Hide &amp; Skin Buyer Licenses</t>
  </si>
  <si>
    <t>Salary Of Political Appointees (CHM, VCHM, SUP.C &amp; ADVS)</t>
  </si>
  <si>
    <t>Other professional services</t>
  </si>
  <si>
    <t>Salary of Contract Staff</t>
  </si>
  <si>
    <t>Security Personnel Allowance and Special Assistants</t>
  </si>
  <si>
    <t>Provision of Salary Increase</t>
  </si>
  <si>
    <t>Salary of Junior Staff</t>
  </si>
  <si>
    <t>Provision of Anticipated Salary increase</t>
  </si>
  <si>
    <t>Miscellaneous Expenses - General</t>
  </si>
  <si>
    <t>Salaries Of Political Office Holders (H/Leader, D/H/Leader,M/Leader,Minority,Whip &amp; Other Councillors)</t>
  </si>
  <si>
    <t>International Training</t>
  </si>
  <si>
    <t>Provision of anticipated salary increment</t>
  </si>
  <si>
    <t xml:space="preserve">Financial  Professional Services </t>
  </si>
  <si>
    <t>PRIMARY EDUCATION</t>
  </si>
  <si>
    <t>ADMIN CODE</t>
  </si>
  <si>
    <t xml:space="preserve">Teaching Aids / Instruction Materials </t>
  </si>
  <si>
    <t>Others Disable, etc</t>
  </si>
  <si>
    <t>Payment on Hajj Operation</t>
  </si>
  <si>
    <t>Materials And Supplies - General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</si>
  <si>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</si>
  <si>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</si>
  <si>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</si>
  <si>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ADMIN
 CODE</t>
  </si>
  <si>
    <t>22020313</t>
  </si>
  <si>
    <t xml:space="preserve"> Salary Of Management Staff</t>
  </si>
  <si>
    <t>22020307</t>
  </si>
  <si>
    <t>21020300</t>
  </si>
  <si>
    <t>ADMIN 
CODE</t>
  </si>
  <si>
    <t>21010105</t>
  </si>
  <si>
    <t>21020403</t>
  </si>
  <si>
    <t>21010104</t>
  </si>
  <si>
    <t>Salary Of Jenior Staff</t>
  </si>
  <si>
    <t>22020400</t>
  </si>
  <si>
    <t>Maitenance Services - General</t>
  </si>
  <si>
    <t>22020402</t>
  </si>
  <si>
    <t>Maintenance Of office/residential buildings</t>
  </si>
  <si>
    <t>22020403</t>
  </si>
  <si>
    <t>Traditional Rulers Allowances (Limamai, Na'ibai and Ladanai)</t>
  </si>
  <si>
    <t>Grants to Communities /NGOs/FBOs/CBOs (3% Emirate Council and others)</t>
  </si>
  <si>
    <t>Consulting and Professional Services - General</t>
  </si>
  <si>
    <t>22020312</t>
  </si>
  <si>
    <t xml:space="preserve">Shifting Allowance  </t>
  </si>
  <si>
    <t>Recruitment, Appointment, Promotion and Disciplinary Expenses</t>
  </si>
  <si>
    <t>23</t>
  </si>
  <si>
    <t>2301</t>
  </si>
  <si>
    <t>2302</t>
  </si>
  <si>
    <t>23020100</t>
  </si>
  <si>
    <t>23020101</t>
  </si>
  <si>
    <t>Construction / Provision Of Fire Fighting Stations</t>
  </si>
  <si>
    <t>Construction / Provision Of Libraries</t>
  </si>
  <si>
    <t>Construction / Provision Of Sporting Facilities</t>
  </si>
  <si>
    <t>Construction / Provision Of Recreational Facilities</t>
  </si>
  <si>
    <t>Construction Of Power Generating Plants</t>
  </si>
  <si>
    <t xml:space="preserve">Construction Of Irrigation Canals </t>
  </si>
  <si>
    <t>Rehabilitation/ Repairs of Fixed Assets - General</t>
  </si>
  <si>
    <t>Rehabilitation/Repairs - Electricity</t>
  </si>
  <si>
    <t>Rehabilitation/Repairs-Hospitals/Health Centres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</si>
  <si>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</si>
  <si>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</si>
  <si>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</si>
  <si>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</si>
  <si>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 / Repairs - Roads</t>
  </si>
  <si>
    <t>Rehabilitation / Repairs - Recreational Facilities</t>
  </si>
  <si>
    <t>Rehabilitation / Repairs Of Office Buildings</t>
  </si>
  <si>
    <t>Rehabilitation/Repairs Of Boundaries</t>
  </si>
  <si>
    <t>Rehabilitation/Repairs- Traffic /Street Lights</t>
  </si>
  <si>
    <t>Rehabilitation/Repairs- Markets/Parks</t>
  </si>
  <si>
    <t>Rehabilitation/Repairs- Power Generating Plants</t>
  </si>
  <si>
    <t>Rehabilitation/Repairs- ICT Infrastructures</t>
  </si>
  <si>
    <t>Rehabilitation of Irrigation Facilities</t>
  </si>
  <si>
    <t>Preservation of the Environment - General</t>
  </si>
  <si>
    <t xml:space="preserve">Wildlife Conservation </t>
  </si>
  <si>
    <t>Industrial Pollution Prevention &amp; Control</t>
  </si>
  <si>
    <t>Water Pollution Prevention &amp; Control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</si>
  <si>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</si>
  <si>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</si>
  <si>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</si>
  <si>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</si>
  <si>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</si>
  <si>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</si>
  <si>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FIXED ASSETS Procurement</t>
  </si>
  <si>
    <t>Procurement OF FIXED ASSETS - GENERAL</t>
  </si>
  <si>
    <t>Procurement Of Sporting / Gaming Equipment</t>
  </si>
  <si>
    <t>Procurement Of Security Equipment</t>
  </si>
  <si>
    <t>Procurement Of Recreational Facilities</t>
  </si>
  <si>
    <t>Procurement Of Diving Equipment</t>
  </si>
  <si>
    <t>Procurement Of Tricycle</t>
  </si>
  <si>
    <t>Procurement Of Surveying Equipment</t>
  </si>
  <si>
    <t>LIABILITIES/EQUITY</t>
  </si>
  <si>
    <t>Liabilities/ 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</si>
  <si>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</si>
  <si>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</si>
  <si>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</si>
  <si>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</si>
  <si>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</si>
  <si>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</si>
  <si>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</si>
  <si>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</si>
  <si>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</si>
  <si>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</si>
  <si>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</si>
  <si>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</si>
  <si>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</si>
  <si>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</si>
  <si>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</si>
  <si>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</si>
  <si>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Dependent Fund</t>
  </si>
  <si>
    <t>12020400</t>
  </si>
  <si>
    <t>10000000</t>
  </si>
  <si>
    <t>01</t>
  </si>
  <si>
    <t>11</t>
  </si>
  <si>
    <t>12</t>
  </si>
  <si>
    <t>02</t>
  </si>
  <si>
    <t>15</t>
  </si>
  <si>
    <t>03</t>
  </si>
  <si>
    <t>04</t>
  </si>
  <si>
    <t>05</t>
  </si>
  <si>
    <t>13</t>
  </si>
  <si>
    <t>14</t>
  </si>
  <si>
    <t>06</t>
  </si>
  <si>
    <t>07</t>
  </si>
  <si>
    <t>08</t>
  </si>
  <si>
    <t>09</t>
  </si>
  <si>
    <t>10</t>
  </si>
  <si>
    <t>GEOGRAPHYCAL SEGMENT</t>
  </si>
  <si>
    <t>GEO-ZONE</t>
  </si>
  <si>
    <t xml:space="preserve">STATE </t>
  </si>
  <si>
    <t>SEN. ZONE</t>
  </si>
  <si>
    <t>LGA</t>
  </si>
  <si>
    <t>WARD</t>
  </si>
  <si>
    <t>Number</t>
  </si>
  <si>
    <t>Name</t>
  </si>
  <si>
    <t>Ajingi</t>
  </si>
  <si>
    <t xml:space="preserve">Ajingi </t>
  </si>
  <si>
    <t>31930101</t>
  </si>
  <si>
    <t xml:space="preserve">Balare </t>
  </si>
  <si>
    <t>31930102</t>
  </si>
  <si>
    <t xml:space="preserve">Chula </t>
  </si>
  <si>
    <t>31930103</t>
  </si>
  <si>
    <t xml:space="preserve">Dabin-Kanawa </t>
  </si>
  <si>
    <t>31930104</t>
  </si>
  <si>
    <t xml:space="preserve">Dundun </t>
  </si>
  <si>
    <t>31930105</t>
  </si>
  <si>
    <t xml:space="preserve">Gafasa </t>
  </si>
  <si>
    <t>31930106</t>
  </si>
  <si>
    <t xml:space="preserve">Gurduba </t>
  </si>
  <si>
    <t>31930107</t>
  </si>
  <si>
    <t xml:space="preserve">Kunkurawa </t>
  </si>
  <si>
    <t>31930108</t>
  </si>
  <si>
    <t xml:space="preserve">Toranke </t>
  </si>
  <si>
    <t>31930109</t>
  </si>
  <si>
    <t>Unguwar Bai</t>
  </si>
  <si>
    <t>31930110</t>
  </si>
  <si>
    <t>Albasu</t>
  </si>
  <si>
    <t xml:space="preserve">Albasu Central </t>
  </si>
  <si>
    <t>31930201</t>
  </si>
  <si>
    <t xml:space="preserve">Bataiya </t>
  </si>
  <si>
    <t>31930202</t>
  </si>
  <si>
    <t xml:space="preserve">Chamarawa </t>
  </si>
  <si>
    <t>31930203</t>
  </si>
  <si>
    <t xml:space="preserve">Daho </t>
  </si>
  <si>
    <t>31930204</t>
  </si>
  <si>
    <t>Fanda</t>
  </si>
  <si>
    <t>31930205</t>
  </si>
  <si>
    <t>Faragai</t>
  </si>
  <si>
    <t>31930206</t>
  </si>
  <si>
    <t>Gararami</t>
  </si>
  <si>
    <t>31930207</t>
  </si>
  <si>
    <t xml:space="preserve">Hungu </t>
  </si>
  <si>
    <t>31930208</t>
  </si>
  <si>
    <t xml:space="preserve">Saya-Saya </t>
  </si>
  <si>
    <t>31930209</t>
  </si>
  <si>
    <t>Tsangaya</t>
  </si>
  <si>
    <t>31930210</t>
  </si>
  <si>
    <t>Bagwai</t>
  </si>
  <si>
    <t xml:space="preserve">Bagwai  </t>
  </si>
  <si>
    <t>31920301</t>
  </si>
  <si>
    <t xml:space="preserve">Dangada </t>
  </si>
  <si>
    <t>31920302</t>
  </si>
  <si>
    <t xml:space="preserve">Gogori </t>
  </si>
  <si>
    <t>31920303</t>
  </si>
  <si>
    <t xml:space="preserve">Kiyawa </t>
  </si>
  <si>
    <t>31920304</t>
  </si>
  <si>
    <t xml:space="preserve">Kwajali </t>
  </si>
  <si>
    <t>31920305</t>
  </si>
  <si>
    <t xml:space="preserve">Rimin Dako </t>
  </si>
  <si>
    <t>31920306</t>
  </si>
  <si>
    <t xml:space="preserve">Romo </t>
  </si>
  <si>
    <t>31920307</t>
  </si>
  <si>
    <t xml:space="preserve">Sare-Sare </t>
  </si>
  <si>
    <t>31920308</t>
  </si>
  <si>
    <t xml:space="preserve">Gadanya </t>
  </si>
  <si>
    <t>31920309</t>
  </si>
  <si>
    <t xml:space="preserve">Wuro Bagga </t>
  </si>
  <si>
    <t>31920310</t>
  </si>
  <si>
    <t>Bebeji</t>
  </si>
  <si>
    <t xml:space="preserve">Anadariya </t>
  </si>
  <si>
    <t>31930401</t>
  </si>
  <si>
    <t xml:space="preserve">Bagauda </t>
  </si>
  <si>
    <t>31930402</t>
  </si>
  <si>
    <t xml:space="preserve">Bebeji </t>
  </si>
  <si>
    <t>31930403</t>
  </si>
  <si>
    <t xml:space="preserve">Damau </t>
  </si>
  <si>
    <t>31930404</t>
  </si>
  <si>
    <t xml:space="preserve">Durmawa </t>
  </si>
  <si>
    <t>31930405</t>
  </si>
  <si>
    <t xml:space="preserve">Gargai </t>
  </si>
  <si>
    <t>31930406</t>
  </si>
  <si>
    <t xml:space="preserve">Garmai </t>
  </si>
  <si>
    <t>31930407</t>
  </si>
  <si>
    <t xml:space="preserve">Kofa </t>
  </si>
  <si>
    <t>31930408</t>
  </si>
  <si>
    <t xml:space="preserve">Kuki </t>
  </si>
  <si>
    <t>31930409</t>
  </si>
  <si>
    <t xml:space="preserve">Rahama </t>
  </si>
  <si>
    <t>31930410</t>
  </si>
  <si>
    <t xml:space="preserve">Ranka </t>
  </si>
  <si>
    <t>31930411</t>
  </si>
  <si>
    <t xml:space="preserve">Rantan </t>
  </si>
  <si>
    <t>31930412</t>
  </si>
  <si>
    <t xml:space="preserve">Tariwa </t>
  </si>
  <si>
    <t>31930413</t>
  </si>
  <si>
    <t xml:space="preserve">Wak </t>
  </si>
  <si>
    <t>31930414</t>
  </si>
  <si>
    <t>Bichi</t>
  </si>
  <si>
    <t xml:space="preserve">Badume </t>
  </si>
  <si>
    <t>31920501</t>
  </si>
  <si>
    <t xml:space="preserve">Bichi </t>
  </si>
  <si>
    <t>31920502</t>
  </si>
  <si>
    <t xml:space="preserve">Danzabuwa </t>
  </si>
  <si>
    <t>31920503</t>
  </si>
  <si>
    <t xml:space="preserve">Fagolo </t>
  </si>
  <si>
    <t>31920504</t>
  </si>
  <si>
    <t xml:space="preserve">Kau-Kau </t>
  </si>
  <si>
    <t>31920505</t>
  </si>
  <si>
    <t xml:space="preserve">Kwamarawa </t>
  </si>
  <si>
    <t>31920506</t>
  </si>
  <si>
    <t xml:space="preserve">Kyallo </t>
  </si>
  <si>
    <t>31920507</t>
  </si>
  <si>
    <t xml:space="preserve">Muntsira </t>
  </si>
  <si>
    <t>31920508</t>
  </si>
  <si>
    <t xml:space="preserve">Saye </t>
  </si>
  <si>
    <t>31920509</t>
  </si>
  <si>
    <t xml:space="preserve">Waire </t>
  </si>
  <si>
    <t>31920510</t>
  </si>
  <si>
    <t xml:space="preserve">Yallami </t>
  </si>
  <si>
    <t>31920511</t>
  </si>
  <si>
    <t>Bunkure</t>
  </si>
  <si>
    <t xml:space="preserve">Barkum </t>
  </si>
  <si>
    <t>31930601</t>
  </si>
  <si>
    <t xml:space="preserve">Bunkure </t>
  </si>
  <si>
    <t>31930602</t>
  </si>
  <si>
    <t xml:space="preserve">Bono </t>
  </si>
  <si>
    <t>31930603</t>
  </si>
  <si>
    <t xml:space="preserve">Chirin </t>
  </si>
  <si>
    <t>31930604</t>
  </si>
  <si>
    <t xml:space="preserve">Gafan </t>
  </si>
  <si>
    <t>31930605</t>
  </si>
  <si>
    <t xml:space="preserve">Gurjiya </t>
  </si>
  <si>
    <t>31930606</t>
  </si>
  <si>
    <t xml:space="preserve">Gamma </t>
  </si>
  <si>
    <t>31930607</t>
  </si>
  <si>
    <t xml:space="preserve">Kulluwa </t>
  </si>
  <si>
    <t>31930608</t>
  </si>
  <si>
    <t xml:space="preserve">Kumurya </t>
  </si>
  <si>
    <t>31930609</t>
  </si>
  <si>
    <t xml:space="preserve">Sanda </t>
  </si>
  <si>
    <t>31930610</t>
  </si>
  <si>
    <t>Dala</t>
  </si>
  <si>
    <t xml:space="preserve">Adakawa </t>
  </si>
  <si>
    <t>31910701</t>
  </si>
  <si>
    <t xml:space="preserve">Bakin Ruwa </t>
  </si>
  <si>
    <t>31910702</t>
  </si>
  <si>
    <t xml:space="preserve">Dala </t>
  </si>
  <si>
    <t>31910703</t>
  </si>
  <si>
    <t xml:space="preserve">Dogon Nama </t>
  </si>
  <si>
    <t>31910704</t>
  </si>
  <si>
    <t xml:space="preserve">Gobirawa </t>
  </si>
  <si>
    <t>31910705</t>
  </si>
  <si>
    <t xml:space="preserve">Gwammaja </t>
  </si>
  <si>
    <t>31910706</t>
  </si>
  <si>
    <t xml:space="preserve">Kabuwaya </t>
  </si>
  <si>
    <t>31910707</t>
  </si>
  <si>
    <t xml:space="preserve">Kantudu </t>
  </si>
  <si>
    <t>31910708</t>
  </si>
  <si>
    <t xml:space="preserve">Kofar Mazugal </t>
  </si>
  <si>
    <t>31910709</t>
  </si>
  <si>
    <t xml:space="preserve">Unguwar Bai </t>
  </si>
  <si>
    <t>31910710</t>
  </si>
  <si>
    <t xml:space="preserve">Madigawa </t>
  </si>
  <si>
    <t>31910711</t>
  </si>
  <si>
    <t xml:space="preserve">Yalwa </t>
  </si>
  <si>
    <t>31910712</t>
  </si>
  <si>
    <t>Danbatta</t>
  </si>
  <si>
    <t xml:space="preserve">Ajumawa </t>
  </si>
  <si>
    <t>31920801</t>
  </si>
  <si>
    <t xml:space="preserve">Danbatta East </t>
  </si>
  <si>
    <t>31920802</t>
  </si>
  <si>
    <t xml:space="preserve">Danbatta West </t>
  </si>
  <si>
    <t>31920803</t>
  </si>
  <si>
    <t xml:space="preserve">Fagwalawa </t>
  </si>
  <si>
    <t>31920804</t>
  </si>
  <si>
    <t xml:space="preserve">Goran Maje </t>
  </si>
  <si>
    <t>31920805</t>
  </si>
  <si>
    <t xml:space="preserve">Gwanda </t>
  </si>
  <si>
    <t>31920806</t>
  </si>
  <si>
    <t xml:space="preserve">Gwarabjawa </t>
  </si>
  <si>
    <t>31920807</t>
  </si>
  <si>
    <t xml:space="preserve">Kore </t>
  </si>
  <si>
    <t>31920808</t>
  </si>
  <si>
    <t xml:space="preserve">Saidawa </t>
  </si>
  <si>
    <t>31920809</t>
  </si>
  <si>
    <t xml:space="preserve">Sansan </t>
  </si>
  <si>
    <t>31920810</t>
  </si>
  <si>
    <t>D/ Kudu</t>
  </si>
  <si>
    <t xml:space="preserve">Dabar Kwari  </t>
  </si>
  <si>
    <t>31910901</t>
  </si>
  <si>
    <t xml:space="preserve">Danbagina  </t>
  </si>
  <si>
    <t>31910902</t>
  </si>
  <si>
    <t xml:space="preserve">Dawaki </t>
  </si>
  <si>
    <t>31910903</t>
  </si>
  <si>
    <t xml:space="preserve">Dawakiji </t>
  </si>
  <si>
    <t>31910904</t>
  </si>
  <si>
    <t xml:space="preserve">Dosan  </t>
  </si>
  <si>
    <t>31910905</t>
  </si>
  <si>
    <t xml:space="preserve">Gano </t>
  </si>
  <si>
    <t>31910906</t>
  </si>
  <si>
    <t>31910907</t>
  </si>
  <si>
    <t xml:space="preserve">Jido </t>
  </si>
  <si>
    <t>31910908</t>
  </si>
  <si>
    <t xml:space="preserve">Tanburawa </t>
  </si>
  <si>
    <t>31910909</t>
  </si>
  <si>
    <t xml:space="preserve">Tsakuwa </t>
  </si>
  <si>
    <t>31910910</t>
  </si>
  <si>
    <t xml:space="preserve">Unguwar Duniya </t>
  </si>
  <si>
    <t>31910911</t>
  </si>
  <si>
    <t xml:space="preserve">Yan Barau </t>
  </si>
  <si>
    <t>31910912</t>
  </si>
  <si>
    <t xml:space="preserve">Yakatsari </t>
  </si>
  <si>
    <t>31910913</t>
  </si>
  <si>
    <t xml:space="preserve">Yargaya </t>
  </si>
  <si>
    <t>31910914</t>
  </si>
  <si>
    <t xml:space="preserve">Zogarawa </t>
  </si>
  <si>
    <t>31910915</t>
  </si>
  <si>
    <t>D/Tofa</t>
  </si>
  <si>
    <t xml:space="preserve">Dawaki East  </t>
  </si>
  <si>
    <t>31921001</t>
  </si>
  <si>
    <t xml:space="preserve">Dawaki West </t>
  </si>
  <si>
    <t>31921002</t>
  </si>
  <si>
    <t xml:space="preserve">Dawanau </t>
  </si>
  <si>
    <t>31921003</t>
  </si>
  <si>
    <t xml:space="preserve">Danguguwa </t>
  </si>
  <si>
    <t>31921004</t>
  </si>
  <si>
    <t xml:space="preserve">Ganduje </t>
  </si>
  <si>
    <t>31921005</t>
  </si>
  <si>
    <t xml:space="preserve">Gargari </t>
  </si>
  <si>
    <t>31921006</t>
  </si>
  <si>
    <t xml:space="preserve">Jalli </t>
  </si>
  <si>
    <t>31921007</t>
  </si>
  <si>
    <t xml:space="preserve">Kwa </t>
  </si>
  <si>
    <t>31921008</t>
  </si>
  <si>
    <t xml:space="preserve">Marke </t>
  </si>
  <si>
    <t>31921009</t>
  </si>
  <si>
    <t xml:space="preserve">Tattarawa </t>
  </si>
  <si>
    <t>31921010</t>
  </si>
  <si>
    <t xml:space="preserve">Tumfafi </t>
  </si>
  <si>
    <t>31921011</t>
  </si>
  <si>
    <t>Doguwa</t>
  </si>
  <si>
    <t xml:space="preserve">Dariya </t>
  </si>
  <si>
    <t>31931101</t>
  </si>
  <si>
    <t xml:space="preserve">Dogon Kawo </t>
  </si>
  <si>
    <t>31931102</t>
  </si>
  <si>
    <t xml:space="preserve">Doguwa </t>
  </si>
  <si>
    <t>31931103</t>
  </si>
  <si>
    <t xml:space="preserve">Falgore </t>
  </si>
  <si>
    <t>31931104</t>
  </si>
  <si>
    <t xml:space="preserve">Maraku </t>
  </si>
  <si>
    <t>31931105</t>
  </si>
  <si>
    <t xml:space="preserve">Ragada </t>
  </si>
  <si>
    <t>31931106</t>
  </si>
  <si>
    <t xml:space="preserve">Ririwai </t>
  </si>
  <si>
    <t>31931107</t>
  </si>
  <si>
    <t xml:space="preserve">Tagwaye </t>
  </si>
  <si>
    <t>31931108</t>
  </si>
  <si>
    <t xml:space="preserve">Unguwar Tsohuwa </t>
  </si>
  <si>
    <t>31931109</t>
  </si>
  <si>
    <t xml:space="preserve">Zainabi </t>
  </si>
  <si>
    <t>31931110</t>
  </si>
  <si>
    <t>Fagge</t>
  </si>
  <si>
    <t xml:space="preserve">Fagge A </t>
  </si>
  <si>
    <t>31911200</t>
  </si>
  <si>
    <t xml:space="preserve">Fagee B </t>
  </si>
  <si>
    <t xml:space="preserve">Fagge C </t>
  </si>
  <si>
    <t xml:space="preserve">Fagge D1 </t>
  </si>
  <si>
    <t xml:space="preserve">Fagge D2 </t>
  </si>
  <si>
    <t xml:space="preserve">Kwachiri </t>
  </si>
  <si>
    <t xml:space="preserve">Rijiyar Lemo </t>
  </si>
  <si>
    <t xml:space="preserve">Sabon Gari East </t>
  </si>
  <si>
    <t xml:space="preserve">Sabon Gari West </t>
  </si>
  <si>
    <t xml:space="preserve">Yammata </t>
  </si>
  <si>
    <t>Gabasawa</t>
  </si>
  <si>
    <t xml:space="preserve">Gabasawa </t>
  </si>
  <si>
    <t>31911301</t>
  </si>
  <si>
    <t xml:space="preserve">Garun Danga </t>
  </si>
  <si>
    <t>31911302</t>
  </si>
  <si>
    <t xml:space="preserve">Karmami </t>
  </si>
  <si>
    <t>31911303</t>
  </si>
  <si>
    <t>Mekiya</t>
  </si>
  <si>
    <t>31911304</t>
  </si>
  <si>
    <t xml:space="preserve">Tarauni </t>
  </si>
  <si>
    <t>31911305</t>
  </si>
  <si>
    <t xml:space="preserve">Yautar Arewa </t>
  </si>
  <si>
    <t>31911306</t>
  </si>
  <si>
    <t xml:space="preserve">Yautar Kudu </t>
  </si>
  <si>
    <t>31911307</t>
  </si>
  <si>
    <t xml:space="preserve">Yumbu </t>
  </si>
  <si>
    <t>31911308</t>
  </si>
  <si>
    <t xml:space="preserve">Zakirai </t>
  </si>
  <si>
    <t>31911309</t>
  </si>
  <si>
    <t xml:space="preserve">Zugachi </t>
  </si>
  <si>
    <t>31911310</t>
  </si>
  <si>
    <t xml:space="preserve">Joda </t>
  </si>
  <si>
    <t>31911311</t>
  </si>
  <si>
    <t>Garko</t>
  </si>
  <si>
    <t xml:space="preserve">Dal </t>
  </si>
  <si>
    <t>31931401</t>
  </si>
  <si>
    <t xml:space="preserve">Garun Ali </t>
  </si>
  <si>
    <t>31931402</t>
  </si>
  <si>
    <t xml:space="preserve">Garko </t>
  </si>
  <si>
    <t>31931403</t>
  </si>
  <si>
    <t>31931404</t>
  </si>
  <si>
    <t xml:space="preserve">Kafin Malamai </t>
  </si>
  <si>
    <t>31931405</t>
  </si>
  <si>
    <t xml:space="preserve">Katmari </t>
  </si>
  <si>
    <t>31931406</t>
  </si>
  <si>
    <t xml:space="preserve">Kwas </t>
  </si>
  <si>
    <t>31931407</t>
  </si>
  <si>
    <t xml:space="preserve">Sarina </t>
  </si>
  <si>
    <t>31931408</t>
  </si>
  <si>
    <t xml:space="preserve">Zakarawa </t>
  </si>
  <si>
    <t>31931409</t>
  </si>
  <si>
    <t xml:space="preserve">Raba </t>
  </si>
  <si>
    <t>31931410</t>
  </si>
  <si>
    <t>G/ Malam</t>
  </si>
  <si>
    <t xml:space="preserve">Chiromawa </t>
  </si>
  <si>
    <t>31931501</t>
  </si>
  <si>
    <t xml:space="preserve">Dorarwar  Sallah </t>
  </si>
  <si>
    <t>31931502</t>
  </si>
  <si>
    <t xml:space="preserve">Fankurun </t>
  </si>
  <si>
    <t>31931503</t>
  </si>
  <si>
    <t xml:space="preserve">Garun Mallam </t>
  </si>
  <si>
    <t>31931504</t>
  </si>
  <si>
    <t xml:space="preserve">Jobawa </t>
  </si>
  <si>
    <t>31931505</t>
  </si>
  <si>
    <t xml:space="preserve">Kadawa </t>
  </si>
  <si>
    <t>31931506</t>
  </si>
  <si>
    <t xml:space="preserve">Makwaro </t>
  </si>
  <si>
    <t>31931507</t>
  </si>
  <si>
    <t xml:space="preserve">Garun Babba </t>
  </si>
  <si>
    <t>31931508</t>
  </si>
  <si>
    <t xml:space="preserve">Yada Kwari </t>
  </si>
  <si>
    <t>31931509</t>
  </si>
  <si>
    <t xml:space="preserve">Yalwan Yada Kwari </t>
  </si>
  <si>
    <t>31931510</t>
  </si>
  <si>
    <t>Gaya</t>
  </si>
  <si>
    <t xml:space="preserve">Balan </t>
  </si>
  <si>
    <t>31931601</t>
  </si>
  <si>
    <t xml:space="preserve">Gaya Arewa </t>
  </si>
  <si>
    <t>31931602</t>
  </si>
  <si>
    <t xml:space="preserve">Gaya Kudu </t>
  </si>
  <si>
    <t>31931603</t>
  </si>
  <si>
    <t xml:space="preserve">Gamarya </t>
  </si>
  <si>
    <t>31931604</t>
  </si>
  <si>
    <t xml:space="preserve">Gamoji </t>
  </si>
  <si>
    <t>31931605</t>
  </si>
  <si>
    <t xml:space="preserve">Kademi </t>
  </si>
  <si>
    <t>31931606</t>
  </si>
  <si>
    <t xml:space="preserve">Kazurawa </t>
  </si>
  <si>
    <t>31931607</t>
  </si>
  <si>
    <t xml:space="preserve">Maimakawa </t>
  </si>
  <si>
    <t>31931608</t>
  </si>
  <si>
    <t xml:space="preserve">Shagogo </t>
  </si>
  <si>
    <t>31931609</t>
  </si>
  <si>
    <t xml:space="preserve">Wudilawa </t>
  </si>
  <si>
    <t>31931610</t>
  </si>
  <si>
    <t>Gezawa</t>
  </si>
  <si>
    <t xml:space="preserve">Babawa </t>
  </si>
  <si>
    <t>31911701</t>
  </si>
  <si>
    <t xml:space="preserve">Gawo </t>
  </si>
  <si>
    <t>31911702</t>
  </si>
  <si>
    <t xml:space="preserve">Gezewa </t>
  </si>
  <si>
    <t>31911703</t>
  </si>
  <si>
    <t xml:space="preserve">Jogana </t>
  </si>
  <si>
    <t>31911704</t>
  </si>
  <si>
    <t xml:space="preserve">Ketawa </t>
  </si>
  <si>
    <t>31911705</t>
  </si>
  <si>
    <t xml:space="preserve">Mesar Tudu </t>
  </si>
  <si>
    <t>31911706</t>
  </si>
  <si>
    <t xml:space="preserve">Sararin Gezewa </t>
  </si>
  <si>
    <t>31911707</t>
  </si>
  <si>
    <t xml:space="preserve">Tsamiya Babba </t>
  </si>
  <si>
    <t>31911708</t>
  </si>
  <si>
    <t xml:space="preserve">Tumbau </t>
  </si>
  <si>
    <t>31911709</t>
  </si>
  <si>
    <t xml:space="preserve">Wangara </t>
  </si>
  <si>
    <t>31911710</t>
  </si>
  <si>
    <t xml:space="preserve">Zango </t>
  </si>
  <si>
    <t>31911711</t>
  </si>
  <si>
    <t>Gwale</t>
  </si>
  <si>
    <t xml:space="preserve">Dandago </t>
  </si>
  <si>
    <t>31911801</t>
  </si>
  <si>
    <t xml:space="preserve">Diso </t>
  </si>
  <si>
    <t>31911802</t>
  </si>
  <si>
    <t xml:space="preserve">Dorayi </t>
  </si>
  <si>
    <t>31911803</t>
  </si>
  <si>
    <t xml:space="preserve">Galadanchi </t>
  </si>
  <si>
    <t>31911804</t>
  </si>
  <si>
    <t xml:space="preserve">Goron Dutse </t>
  </si>
  <si>
    <t>31911805</t>
  </si>
  <si>
    <t xml:space="preserve">Gwale </t>
  </si>
  <si>
    <t>31911806</t>
  </si>
  <si>
    <t xml:space="preserve">Gyaranya </t>
  </si>
  <si>
    <t>31911807</t>
  </si>
  <si>
    <t xml:space="preserve">Kabuga </t>
  </si>
  <si>
    <t>31911808</t>
  </si>
  <si>
    <t xml:space="preserve">Mandawari </t>
  </si>
  <si>
    <t>31911809</t>
  </si>
  <si>
    <t xml:space="preserve">Sani Mainagge </t>
  </si>
  <si>
    <t>31911810</t>
  </si>
  <si>
    <t>Gwarzo</t>
  </si>
  <si>
    <t xml:space="preserve">Getso </t>
  </si>
  <si>
    <t>31921901</t>
  </si>
  <si>
    <t xml:space="preserve">Gwarzo </t>
  </si>
  <si>
    <t>31921902</t>
  </si>
  <si>
    <t xml:space="preserve">Jama’a </t>
  </si>
  <si>
    <t>31921903</t>
  </si>
  <si>
    <t xml:space="preserve">Kara </t>
  </si>
  <si>
    <t>31921904</t>
  </si>
  <si>
    <t xml:space="preserve">Kutama </t>
  </si>
  <si>
    <t>31921905</t>
  </si>
  <si>
    <t xml:space="preserve">Lakwaya </t>
  </si>
  <si>
    <t>31921906</t>
  </si>
  <si>
    <t xml:space="preserve">Madadi </t>
  </si>
  <si>
    <t>31921907</t>
  </si>
  <si>
    <t xml:space="preserve">Mainika </t>
  </si>
  <si>
    <t>31921908</t>
  </si>
  <si>
    <t xml:space="preserve">Sabon Birni </t>
  </si>
  <si>
    <t>31921909</t>
  </si>
  <si>
    <t xml:space="preserve">Unguwar Tudu </t>
  </si>
  <si>
    <t>31921910</t>
  </si>
  <si>
    <t>Kabo</t>
  </si>
  <si>
    <t xml:space="preserve">Dugabau </t>
  </si>
  <si>
    <t>31922001</t>
  </si>
  <si>
    <t xml:space="preserve">Durun  </t>
  </si>
  <si>
    <t>31922002</t>
  </si>
  <si>
    <t xml:space="preserve">Gammo  </t>
  </si>
  <si>
    <t>31922003</t>
  </si>
  <si>
    <t xml:space="preserve">Garo </t>
  </si>
  <si>
    <t>31922004</t>
  </si>
  <si>
    <t xml:space="preserve">Godiya </t>
  </si>
  <si>
    <t>31922005</t>
  </si>
  <si>
    <t xml:space="preserve">Gude </t>
  </si>
  <si>
    <t>31922006</t>
  </si>
  <si>
    <t xml:space="preserve">Hauwade </t>
  </si>
  <si>
    <t>31922007</t>
  </si>
  <si>
    <t xml:space="preserve">Kabo </t>
  </si>
  <si>
    <t>31922008</t>
  </si>
  <si>
    <t xml:space="preserve">Kanwa </t>
  </si>
  <si>
    <t>31922009</t>
  </si>
  <si>
    <t>Masanawa</t>
  </si>
  <si>
    <t>31922010</t>
  </si>
  <si>
    <t>Kano Municipal</t>
  </si>
  <si>
    <t xml:space="preserve">Chedi </t>
  </si>
  <si>
    <t>31912101</t>
  </si>
  <si>
    <t xml:space="preserve">Dan Agundi </t>
  </si>
  <si>
    <t>31912102</t>
  </si>
  <si>
    <t xml:space="preserve">Gandun Albasa  </t>
  </si>
  <si>
    <t>31912103</t>
  </si>
  <si>
    <t xml:space="preserve">Jakara </t>
  </si>
  <si>
    <t>31912104</t>
  </si>
  <si>
    <t xml:space="preserve">Kankarofi </t>
  </si>
  <si>
    <t>31912105</t>
  </si>
  <si>
    <t xml:space="preserve">Shahuci </t>
  </si>
  <si>
    <t>31912106</t>
  </si>
  <si>
    <t xml:space="preserve">Sharada </t>
  </si>
  <si>
    <t>31912107</t>
  </si>
  <si>
    <t xml:space="preserve">Sheshe </t>
  </si>
  <si>
    <t>31912108</t>
  </si>
  <si>
    <t xml:space="preserve">Tudun Nufawa </t>
  </si>
  <si>
    <t>31912109</t>
  </si>
  <si>
    <t xml:space="preserve">Tudun Wazirci </t>
  </si>
  <si>
    <t>31912110</t>
  </si>
  <si>
    <t xml:space="preserve">Yakasai </t>
  </si>
  <si>
    <t>31912111</t>
  </si>
  <si>
    <t xml:space="preserve">Zaitawa </t>
  </si>
  <si>
    <t>31912112</t>
  </si>
  <si>
    <t>31912113</t>
  </si>
  <si>
    <t>Karaye</t>
  </si>
  <si>
    <t xml:space="preserve">Daura </t>
  </si>
  <si>
    <t>31932201</t>
  </si>
  <si>
    <t xml:space="preserve">Karaye  </t>
  </si>
  <si>
    <t>31932202</t>
  </si>
  <si>
    <t xml:space="preserve">Kurugu  </t>
  </si>
  <si>
    <t>31932203</t>
  </si>
  <si>
    <t xml:space="preserve">Kwanyawa </t>
  </si>
  <si>
    <t>31932204</t>
  </si>
  <si>
    <t xml:space="preserve">Tudun Kaya </t>
  </si>
  <si>
    <t>31932205</t>
  </si>
  <si>
    <t xml:space="preserve">Turawa </t>
  </si>
  <si>
    <t>31932206</t>
  </si>
  <si>
    <t xml:space="preserve">Unguwar Hajji </t>
  </si>
  <si>
    <t>31932207</t>
  </si>
  <si>
    <t xml:space="preserve">Yammedi </t>
  </si>
  <si>
    <t>31932208</t>
  </si>
  <si>
    <t xml:space="preserve">Yola </t>
  </si>
  <si>
    <t>31932209</t>
  </si>
  <si>
    <t xml:space="preserve">Kafin Dafga </t>
  </si>
  <si>
    <t>31932210</t>
  </si>
  <si>
    <t>Kibiya</t>
  </si>
  <si>
    <t xml:space="preserve">Durba </t>
  </si>
  <si>
    <t>31932301</t>
  </si>
  <si>
    <t xml:space="preserve">Fammar </t>
  </si>
  <si>
    <t>31932302</t>
  </si>
  <si>
    <t xml:space="preserve">Fassi </t>
  </si>
  <si>
    <t>31932303</t>
  </si>
  <si>
    <t xml:space="preserve">Kadigawa </t>
  </si>
  <si>
    <t>31932304</t>
  </si>
  <si>
    <t xml:space="preserve">Kahu </t>
  </si>
  <si>
    <t>31932305</t>
  </si>
  <si>
    <t xml:space="preserve">Kibiya I  </t>
  </si>
  <si>
    <t>31932306</t>
  </si>
  <si>
    <t xml:space="preserve">Kibiya II </t>
  </si>
  <si>
    <t>31932307</t>
  </si>
  <si>
    <t xml:space="preserve">Nariya  </t>
  </si>
  <si>
    <t>31932308</t>
  </si>
  <si>
    <t xml:space="preserve">Tarai </t>
  </si>
  <si>
    <t>31932309</t>
  </si>
  <si>
    <t xml:space="preserve">Unguwar Gai </t>
  </si>
  <si>
    <t>31932310</t>
  </si>
  <si>
    <t>Kiru</t>
  </si>
  <si>
    <t xml:space="preserve">Ba’awa </t>
  </si>
  <si>
    <t>31932401</t>
  </si>
  <si>
    <t xml:space="preserve">Bargoni </t>
  </si>
  <si>
    <t>31932402</t>
  </si>
  <si>
    <t xml:space="preserve">Badafi </t>
  </si>
  <si>
    <t>31932403</t>
  </si>
  <si>
    <t xml:space="preserve">Bauda </t>
  </si>
  <si>
    <t>31932404</t>
  </si>
  <si>
    <t xml:space="preserve">Dangora </t>
  </si>
  <si>
    <t>31932405</t>
  </si>
  <si>
    <t xml:space="preserve">Dansoshiya </t>
  </si>
  <si>
    <t>31932406</t>
  </si>
  <si>
    <t xml:space="preserve">Dashi </t>
  </si>
  <si>
    <t>31932407</t>
  </si>
  <si>
    <t xml:space="preserve">Galadimawa </t>
  </si>
  <si>
    <t>31932408</t>
  </si>
  <si>
    <t xml:space="preserve">Kiru </t>
  </si>
  <si>
    <t>31932409</t>
  </si>
  <si>
    <t xml:space="preserve">Kogo </t>
  </si>
  <si>
    <t>31932410</t>
  </si>
  <si>
    <t>31932411</t>
  </si>
  <si>
    <t xml:space="preserve">Tsaudawa </t>
  </si>
  <si>
    <t>31932412</t>
  </si>
  <si>
    <t xml:space="preserve">Yako </t>
  </si>
  <si>
    <t>31932413</t>
  </si>
  <si>
    <t>31932414</t>
  </si>
  <si>
    <t xml:space="preserve">Zuwo </t>
  </si>
  <si>
    <t>31932415</t>
  </si>
  <si>
    <t>Kumbotso</t>
  </si>
  <si>
    <t xml:space="preserve">Challawa </t>
  </si>
  <si>
    <t>31912501</t>
  </si>
  <si>
    <t xml:space="preserve">Chiranchi </t>
  </si>
  <si>
    <t>31912502</t>
  </si>
  <si>
    <t xml:space="preserve">Danbare </t>
  </si>
  <si>
    <t>31912503</t>
  </si>
  <si>
    <t xml:space="preserve">Danmaliki </t>
  </si>
  <si>
    <t>31912504</t>
  </si>
  <si>
    <t xml:space="preserve">Gurun Gawa </t>
  </si>
  <si>
    <t>31912505</t>
  </si>
  <si>
    <t xml:space="preserve">Kumbotso </t>
  </si>
  <si>
    <t>31912506</t>
  </si>
  <si>
    <t xml:space="preserve">Kureken Sani </t>
  </si>
  <si>
    <t>31912507</t>
  </si>
  <si>
    <t xml:space="preserve">Mariri </t>
  </si>
  <si>
    <t>31912508</t>
  </si>
  <si>
    <t xml:space="preserve">Na’ibawa </t>
  </si>
  <si>
    <t>31912509</t>
  </si>
  <si>
    <t xml:space="preserve">Panshekara </t>
  </si>
  <si>
    <t>31912510</t>
  </si>
  <si>
    <t xml:space="preserve">Unguwar Rimi </t>
  </si>
  <si>
    <t>31912511</t>
  </si>
  <si>
    <t>Kunchi</t>
  </si>
  <si>
    <t xml:space="preserve">Bumai </t>
  </si>
  <si>
    <t>31922601</t>
  </si>
  <si>
    <t xml:space="preserve">Garin Sheme </t>
  </si>
  <si>
    <t>31922602</t>
  </si>
  <si>
    <t xml:space="preserve">Gwarmai </t>
  </si>
  <si>
    <t>31922603</t>
  </si>
  <si>
    <t xml:space="preserve">Kasuwar Kuka </t>
  </si>
  <si>
    <t>31922604</t>
  </si>
  <si>
    <t xml:space="preserve">Kunchi </t>
  </si>
  <si>
    <t>31922605</t>
  </si>
  <si>
    <t xml:space="preserve">Matan Fada </t>
  </si>
  <si>
    <t>31922606</t>
  </si>
  <si>
    <t xml:space="preserve">Ridawa </t>
  </si>
  <si>
    <t>31922607</t>
  </si>
  <si>
    <t xml:space="preserve">Shamakawa </t>
  </si>
  <si>
    <t>31922608</t>
  </si>
  <si>
    <t xml:space="preserve">Shuwaki </t>
  </si>
  <si>
    <t>31922609</t>
  </si>
  <si>
    <t xml:space="preserve">Yandadi </t>
  </si>
  <si>
    <t>31922610</t>
  </si>
  <si>
    <t>Kura</t>
  </si>
  <si>
    <t xml:space="preserve">Dalli </t>
  </si>
  <si>
    <t>31912701</t>
  </si>
  <si>
    <t xml:space="preserve">Dan Hassan </t>
  </si>
  <si>
    <t>31912702</t>
  </si>
  <si>
    <t xml:space="preserve">Dukawa </t>
  </si>
  <si>
    <t>31912703</t>
  </si>
  <si>
    <t xml:space="preserve">Gandutse </t>
  </si>
  <si>
    <t>31912704</t>
  </si>
  <si>
    <t xml:space="preserve">Karfi </t>
  </si>
  <si>
    <t>31912705</t>
  </si>
  <si>
    <t xml:space="preserve">Kosawa </t>
  </si>
  <si>
    <t>31912706</t>
  </si>
  <si>
    <t xml:space="preserve">Kura </t>
  </si>
  <si>
    <t>31912707</t>
  </si>
  <si>
    <t xml:space="preserve">Kurun Samau </t>
  </si>
  <si>
    <t>31912708</t>
  </si>
  <si>
    <t xml:space="preserve">Rigar Duka </t>
  </si>
  <si>
    <t>31912709</t>
  </si>
  <si>
    <t xml:space="preserve">Tanawa </t>
  </si>
  <si>
    <t>31912710</t>
  </si>
  <si>
    <t>Madobi</t>
  </si>
  <si>
    <t xml:space="preserve">Burji </t>
  </si>
  <si>
    <t>31912801</t>
  </si>
  <si>
    <t xml:space="preserve">Cinkoso </t>
  </si>
  <si>
    <t>31912802</t>
  </si>
  <si>
    <t xml:space="preserve">Galinja </t>
  </si>
  <si>
    <t>31912803</t>
  </si>
  <si>
    <t xml:space="preserve">Gora </t>
  </si>
  <si>
    <t>31912804</t>
  </si>
  <si>
    <t xml:space="preserve">Kafin Agur </t>
  </si>
  <si>
    <t>31912805</t>
  </si>
  <si>
    <t>31912806</t>
  </si>
  <si>
    <t xml:space="preserve">Kauran Mata </t>
  </si>
  <si>
    <t>31912807</t>
  </si>
  <si>
    <t xml:space="preserve">Kubarachi </t>
  </si>
  <si>
    <t>31912808</t>
  </si>
  <si>
    <t xml:space="preserve">Kwankwanso </t>
  </si>
  <si>
    <t>31912809</t>
  </si>
  <si>
    <t xml:space="preserve">Madobi </t>
  </si>
  <si>
    <t>31912810</t>
  </si>
  <si>
    <t xml:space="preserve">Rikadawa </t>
  </si>
  <si>
    <t>31912811</t>
  </si>
  <si>
    <t xml:space="preserve">Yakun </t>
  </si>
  <si>
    <t>31912812</t>
  </si>
  <si>
    <t>Makoda</t>
  </si>
  <si>
    <t xml:space="preserve">Babbar Riga </t>
  </si>
  <si>
    <t>31922901</t>
  </si>
  <si>
    <t xml:space="preserve">Durma  </t>
  </si>
  <si>
    <t>31922902</t>
  </si>
  <si>
    <t xml:space="preserve">Jibga </t>
  </si>
  <si>
    <t>31922903</t>
  </si>
  <si>
    <t xml:space="preserve">Kadan Dani </t>
  </si>
  <si>
    <t>31922904</t>
  </si>
  <si>
    <t xml:space="preserve">Koguna </t>
  </si>
  <si>
    <t>31922905</t>
  </si>
  <si>
    <t>Koren Tabo</t>
  </si>
  <si>
    <t>31922906</t>
  </si>
  <si>
    <t xml:space="preserve">Maitsidau </t>
  </si>
  <si>
    <t>31922907</t>
  </si>
  <si>
    <t xml:space="preserve">Makoda </t>
  </si>
  <si>
    <t>31922908</t>
  </si>
  <si>
    <t xml:space="preserve">Satame </t>
  </si>
  <si>
    <t>31922909</t>
  </si>
  <si>
    <t xml:space="preserve">Tangaji </t>
  </si>
  <si>
    <t>31922910</t>
  </si>
  <si>
    <t xml:space="preserve">Wailare </t>
  </si>
  <si>
    <t>31922911</t>
  </si>
  <si>
    <t>Minjibir</t>
  </si>
  <si>
    <t xml:space="preserve">Azore  </t>
  </si>
  <si>
    <t>31923001</t>
  </si>
  <si>
    <t xml:space="preserve">Gandurwawa </t>
  </si>
  <si>
    <t>31923002</t>
  </si>
  <si>
    <t xml:space="preserve">Kantama </t>
  </si>
  <si>
    <t>31923003</t>
  </si>
  <si>
    <t xml:space="preserve">Kunya </t>
  </si>
  <si>
    <t>31923004</t>
  </si>
  <si>
    <t xml:space="preserve">Kuru </t>
  </si>
  <si>
    <t>31923005</t>
  </si>
  <si>
    <t xml:space="preserve">Kwarkiya </t>
  </si>
  <si>
    <t>31923006</t>
  </si>
  <si>
    <t xml:space="preserve">Minjibir </t>
  </si>
  <si>
    <t>31923007</t>
  </si>
  <si>
    <t xml:space="preserve">Sarbi </t>
  </si>
  <si>
    <t>31923008</t>
  </si>
  <si>
    <t>Tsakiya</t>
  </si>
  <si>
    <t>31923009</t>
  </si>
  <si>
    <t>31923010</t>
  </si>
  <si>
    <t xml:space="preserve">Wasai </t>
  </si>
  <si>
    <t>31923011</t>
  </si>
  <si>
    <t>Nassarawa</t>
  </si>
  <si>
    <t xml:space="preserve">Dakata </t>
  </si>
  <si>
    <t>31913101</t>
  </si>
  <si>
    <t xml:space="preserve">Gama </t>
  </si>
  <si>
    <t>31913102</t>
  </si>
  <si>
    <t xml:space="preserve">Gawuna </t>
  </si>
  <si>
    <t>31913103</t>
  </si>
  <si>
    <t xml:space="preserve">Gwagwarwa </t>
  </si>
  <si>
    <t>31913104</t>
  </si>
  <si>
    <t xml:space="preserve">Giginyu </t>
  </si>
  <si>
    <t>31913105</t>
  </si>
  <si>
    <t xml:space="preserve">Hotoron North </t>
  </si>
  <si>
    <t>31913106</t>
  </si>
  <si>
    <t xml:space="preserve">Hotoron South </t>
  </si>
  <si>
    <t>31913107</t>
  </si>
  <si>
    <t xml:space="preserve">Kawaji </t>
  </si>
  <si>
    <t>31913108</t>
  </si>
  <si>
    <t xml:space="preserve">Kaura Goje </t>
  </si>
  <si>
    <t>31913109</t>
  </si>
  <si>
    <t xml:space="preserve">Tudun Murtala </t>
  </si>
  <si>
    <t>31913110</t>
  </si>
  <si>
    <t xml:space="preserve">Tudun Wada </t>
  </si>
  <si>
    <t>31913111</t>
  </si>
  <si>
    <t>Rano</t>
  </si>
  <si>
    <t>31933201</t>
  </si>
  <si>
    <t xml:space="preserve">Lausu </t>
  </si>
  <si>
    <t>31933202</t>
  </si>
  <si>
    <t xml:space="preserve">Madachi </t>
  </si>
  <si>
    <t>31933203</t>
  </si>
  <si>
    <t xml:space="preserve">Rano </t>
  </si>
  <si>
    <t>31933204</t>
  </si>
  <si>
    <t xml:space="preserve">Rurum- Sabon Gari </t>
  </si>
  <si>
    <t>31933205</t>
  </si>
  <si>
    <t xml:space="preserve">Rurum- Tsohon  Gari </t>
  </si>
  <si>
    <t>31933206</t>
  </si>
  <si>
    <t xml:space="preserve">Saji </t>
  </si>
  <si>
    <t>31933207</t>
  </si>
  <si>
    <t>31933208</t>
  </si>
  <si>
    <t xml:space="preserve">Zinyau </t>
  </si>
  <si>
    <t>31933209</t>
  </si>
  <si>
    <t xml:space="preserve">Zurgau </t>
  </si>
  <si>
    <t>31933210</t>
  </si>
  <si>
    <t>R/Gado</t>
  </si>
  <si>
    <t xml:space="preserve">Butu-Butu </t>
  </si>
  <si>
    <t>31923301</t>
  </si>
  <si>
    <t xml:space="preserve">Dawakin Gulu </t>
  </si>
  <si>
    <t>31923302</t>
  </si>
  <si>
    <t xml:space="preserve">Doka Dawa </t>
  </si>
  <si>
    <t>31923303</t>
  </si>
  <si>
    <t xml:space="preserve">Dugurawa </t>
  </si>
  <si>
    <t>31923304</t>
  </si>
  <si>
    <t xml:space="preserve">Gulu </t>
  </si>
  <si>
    <t>31923305</t>
  </si>
  <si>
    <t xml:space="preserve">Jili </t>
  </si>
  <si>
    <t>31923306</t>
  </si>
  <si>
    <t xml:space="preserve">Karofin Yashi </t>
  </si>
  <si>
    <t>31923307</t>
  </si>
  <si>
    <t xml:space="preserve">Rimin Gado </t>
  </si>
  <si>
    <t>31923308</t>
  </si>
  <si>
    <t xml:space="preserve">Sakaratsa </t>
  </si>
  <si>
    <t>31923309</t>
  </si>
  <si>
    <t xml:space="preserve">Tamawa </t>
  </si>
  <si>
    <t>31923310</t>
  </si>
  <si>
    <t xml:space="preserve">Yalwan Danziyal </t>
  </si>
  <si>
    <t>31923311</t>
  </si>
  <si>
    <t xml:space="preserve">Zangon Dan Abdu </t>
  </si>
  <si>
    <t>31923312</t>
  </si>
  <si>
    <t>Rogo</t>
  </si>
  <si>
    <t xml:space="preserve">Beli  </t>
  </si>
  <si>
    <t>31933401</t>
  </si>
  <si>
    <t>31933402</t>
  </si>
  <si>
    <t xml:space="preserve">Fulatan </t>
  </si>
  <si>
    <t>31933403</t>
  </si>
  <si>
    <t xml:space="preserve">Gwangwan </t>
  </si>
  <si>
    <t>31933404</t>
  </si>
  <si>
    <t xml:space="preserve">Jajaye </t>
  </si>
  <si>
    <t>31933405</t>
  </si>
  <si>
    <t xml:space="preserve">Rogo Ruma </t>
  </si>
  <si>
    <t>31933406</t>
  </si>
  <si>
    <t xml:space="preserve">Rogo S/Gari </t>
  </si>
  <si>
    <t>31933407</t>
  </si>
  <si>
    <t xml:space="preserve">Ruwan Bago </t>
  </si>
  <si>
    <t>31933408</t>
  </si>
  <si>
    <t xml:space="preserve">Zarewa </t>
  </si>
  <si>
    <t>31933409</t>
  </si>
  <si>
    <t xml:space="preserve">Zoza </t>
  </si>
  <si>
    <t>31933410</t>
  </si>
  <si>
    <t>Shanono</t>
  </si>
  <si>
    <t xml:space="preserve">Alajawa </t>
  </si>
  <si>
    <t>31923501</t>
  </si>
  <si>
    <t xml:space="preserve">Dutsen Bakoshi </t>
  </si>
  <si>
    <t>31923502</t>
  </si>
  <si>
    <t xml:space="preserve">Faruruwa </t>
  </si>
  <si>
    <t>31923503</t>
  </si>
  <si>
    <t>31923504</t>
  </si>
  <si>
    <t xml:space="preserve">Kadamu </t>
  </si>
  <si>
    <t>31923505</t>
  </si>
  <si>
    <t xml:space="preserve">Kokiya </t>
  </si>
  <si>
    <t>31923506</t>
  </si>
  <si>
    <t xml:space="preserve">Leni </t>
  </si>
  <si>
    <t>31923507</t>
  </si>
  <si>
    <t xml:space="preserve">Shakogi </t>
  </si>
  <si>
    <t>31923508</t>
  </si>
  <si>
    <t xml:space="preserve">Shanono </t>
  </si>
  <si>
    <t>31923509</t>
  </si>
  <si>
    <t xml:space="preserve">Tsaure </t>
  </si>
  <si>
    <t>31923510</t>
  </si>
  <si>
    <t>Sumaila</t>
  </si>
  <si>
    <t xml:space="preserve">Gala </t>
  </si>
  <si>
    <t>31933601</t>
  </si>
  <si>
    <t xml:space="preserve">Gani </t>
  </si>
  <si>
    <t>31933602</t>
  </si>
  <si>
    <t xml:space="preserve">Garfa </t>
  </si>
  <si>
    <t>31933603</t>
  </si>
  <si>
    <t xml:space="preserve">Gediya </t>
  </si>
  <si>
    <t>31933604</t>
  </si>
  <si>
    <t xml:space="preserve">Kanawa </t>
  </si>
  <si>
    <t>31933605</t>
  </si>
  <si>
    <t xml:space="preserve">Magami  </t>
  </si>
  <si>
    <t>31933606</t>
  </si>
  <si>
    <t xml:space="preserve">Masu </t>
  </si>
  <si>
    <t>31933607</t>
  </si>
  <si>
    <t xml:space="preserve">Rimi </t>
  </si>
  <si>
    <t>31933608</t>
  </si>
  <si>
    <t xml:space="preserve">Rumo </t>
  </si>
  <si>
    <t>31933609</t>
  </si>
  <si>
    <t xml:space="preserve">Sitti </t>
  </si>
  <si>
    <t>31933610</t>
  </si>
  <si>
    <t xml:space="preserve">Sumaila </t>
  </si>
  <si>
    <t>31933611</t>
  </si>
  <si>
    <t>Takai</t>
  </si>
  <si>
    <t xml:space="preserve">Bagwaro  </t>
  </si>
  <si>
    <t>31933701</t>
  </si>
  <si>
    <t xml:space="preserve">Durbunde  </t>
  </si>
  <si>
    <t>31933700</t>
  </si>
  <si>
    <t xml:space="preserve">Fajewa </t>
  </si>
  <si>
    <t xml:space="preserve">Falali </t>
  </si>
  <si>
    <t xml:space="preserve">Kachako </t>
  </si>
  <si>
    <t xml:space="preserve">Kuka </t>
  </si>
  <si>
    <t xml:space="preserve">Takai </t>
  </si>
  <si>
    <t xml:space="preserve">Zuga </t>
  </si>
  <si>
    <t>Tarauni</t>
  </si>
  <si>
    <t xml:space="preserve">Babban Giji </t>
  </si>
  <si>
    <t>31913801</t>
  </si>
  <si>
    <t xml:space="preserve">Darmanawa </t>
  </si>
  <si>
    <t>31913802</t>
  </si>
  <si>
    <t xml:space="preserve">Daurawa </t>
  </si>
  <si>
    <t>31913803</t>
  </si>
  <si>
    <t xml:space="preserve">Gyadi-Gyadi Arewa </t>
  </si>
  <si>
    <t>31913804</t>
  </si>
  <si>
    <t xml:space="preserve">Gyadi-Gyadi Kudu </t>
  </si>
  <si>
    <t>31913805</t>
  </si>
  <si>
    <t>Hotoro (NNPC)</t>
  </si>
  <si>
    <t>31913806</t>
  </si>
  <si>
    <t xml:space="preserve">Kauyen Alu  </t>
  </si>
  <si>
    <t>31913807</t>
  </si>
  <si>
    <t>31913808</t>
  </si>
  <si>
    <t xml:space="preserve">Unguwar Gano </t>
  </si>
  <si>
    <t>31913809</t>
  </si>
  <si>
    <t xml:space="preserve">Unguwa Uku </t>
  </si>
  <si>
    <t>31913810</t>
  </si>
  <si>
    <t>Tofa</t>
  </si>
  <si>
    <t xml:space="preserve">Dandare </t>
  </si>
  <si>
    <t>31923901</t>
  </si>
  <si>
    <t xml:space="preserve"> Doka </t>
  </si>
  <si>
    <t>31923902</t>
  </si>
  <si>
    <t xml:space="preserve">Gajida </t>
  </si>
  <si>
    <t>31923903</t>
  </si>
  <si>
    <t xml:space="preserve">Ginsawa </t>
  </si>
  <si>
    <t>31923904</t>
  </si>
  <si>
    <t xml:space="preserve">Jauben Kudu </t>
  </si>
  <si>
    <t>31923905</t>
  </si>
  <si>
    <t xml:space="preserve">Janguza </t>
  </si>
  <si>
    <t>31923906</t>
  </si>
  <si>
    <t xml:space="preserve">Kwami </t>
  </si>
  <si>
    <t>31923907</t>
  </si>
  <si>
    <t xml:space="preserve">Lambu </t>
  </si>
  <si>
    <t>31923908</t>
  </si>
  <si>
    <t xml:space="preserve">Langel </t>
  </si>
  <si>
    <t>31923909</t>
  </si>
  <si>
    <t xml:space="preserve">Tofa </t>
  </si>
  <si>
    <t>31923910</t>
  </si>
  <si>
    <t>31923911</t>
  </si>
  <si>
    <t>31923912</t>
  </si>
  <si>
    <t xml:space="preserve">Yalwa Karama </t>
  </si>
  <si>
    <t>31923913</t>
  </si>
  <si>
    <t xml:space="preserve">Yanoko </t>
  </si>
  <si>
    <t>31923914</t>
  </si>
  <si>
    <t xml:space="preserve">Yarimawa </t>
  </si>
  <si>
    <t>31923915</t>
  </si>
  <si>
    <t>Tsanyawa</t>
  </si>
  <si>
    <t xml:space="preserve">Daddarawa </t>
  </si>
  <si>
    <t>31924001</t>
  </si>
  <si>
    <t xml:space="preserve">Dunbulum  </t>
  </si>
  <si>
    <t>31924002</t>
  </si>
  <si>
    <t xml:space="preserve">Gozarki  </t>
  </si>
  <si>
    <t>31924003</t>
  </si>
  <si>
    <t xml:space="preserve">Gurun </t>
  </si>
  <si>
    <t>31924004</t>
  </si>
  <si>
    <t xml:space="preserve">Kaba Giwa </t>
  </si>
  <si>
    <t>31924005</t>
  </si>
  <si>
    <t xml:space="preserve">Tatsan </t>
  </si>
  <si>
    <t>31924006</t>
  </si>
  <si>
    <t xml:space="preserve">Tsanyawa </t>
  </si>
  <si>
    <t>31924007</t>
  </si>
  <si>
    <t xml:space="preserve">Yanganau </t>
  </si>
  <si>
    <t>31924008</t>
  </si>
  <si>
    <t>Yan Kamaye</t>
  </si>
  <si>
    <t>31924009</t>
  </si>
  <si>
    <t xml:space="preserve">Zarogi </t>
  </si>
  <si>
    <t>31924010</t>
  </si>
  <si>
    <t>T/Wada</t>
  </si>
  <si>
    <t xml:space="preserve">Baburi </t>
  </si>
  <si>
    <t>31934101</t>
  </si>
  <si>
    <t xml:space="preserve">Burun-Burun </t>
  </si>
  <si>
    <t>31934102</t>
  </si>
  <si>
    <t xml:space="preserve">Dalawa </t>
  </si>
  <si>
    <t>31934103</t>
  </si>
  <si>
    <t xml:space="preserve">Jandutse </t>
  </si>
  <si>
    <t>31934104</t>
  </si>
  <si>
    <t xml:space="preserve">Jita </t>
  </si>
  <si>
    <t>31934105</t>
  </si>
  <si>
    <t xml:space="preserve">Karefa </t>
  </si>
  <si>
    <t>31934106</t>
  </si>
  <si>
    <t xml:space="preserve">Nata’ala </t>
  </si>
  <si>
    <t>31934107</t>
  </si>
  <si>
    <t xml:space="preserve">Sabon Gari </t>
  </si>
  <si>
    <t>31934108</t>
  </si>
  <si>
    <t>31934109</t>
  </si>
  <si>
    <t xml:space="preserve">Tsohon Gari </t>
  </si>
  <si>
    <t>31934110</t>
  </si>
  <si>
    <t xml:space="preserve">Yaryasa </t>
  </si>
  <si>
    <t>31934111</t>
  </si>
  <si>
    <t>Ungogo</t>
  </si>
  <si>
    <t xml:space="preserve">Bachirawa </t>
  </si>
  <si>
    <t>31914201</t>
  </si>
  <si>
    <t xml:space="preserve">Gayawa </t>
  </si>
  <si>
    <t>31914202</t>
  </si>
  <si>
    <t>31914203</t>
  </si>
  <si>
    <t xml:space="preserve">Karo </t>
  </si>
  <si>
    <t>31914204</t>
  </si>
  <si>
    <t xml:space="preserve">Fanisau </t>
  </si>
  <si>
    <t>31914205</t>
  </si>
  <si>
    <t xml:space="preserve">Rangaza </t>
  </si>
  <si>
    <t>31914206</t>
  </si>
  <si>
    <t xml:space="preserve">Rijiyar Zaki </t>
  </si>
  <si>
    <t>31914207</t>
  </si>
  <si>
    <t xml:space="preserve">Tudun Fulani </t>
  </si>
  <si>
    <t>31914208</t>
  </si>
  <si>
    <t xml:space="preserve">Ungogo </t>
  </si>
  <si>
    <t>31914209</t>
  </si>
  <si>
    <t xml:space="preserve">Yada Kunya </t>
  </si>
  <si>
    <t>31914210</t>
  </si>
  <si>
    <t>Zango</t>
  </si>
  <si>
    <t>31914211</t>
  </si>
  <si>
    <t>Warawa</t>
  </si>
  <si>
    <t xml:space="preserve">Amarawa </t>
  </si>
  <si>
    <t>31914301</t>
  </si>
  <si>
    <t xml:space="preserve">Danlasan </t>
  </si>
  <si>
    <t>31914302</t>
  </si>
  <si>
    <t xml:space="preserve">Garin Dau </t>
  </si>
  <si>
    <t>31914303</t>
  </si>
  <si>
    <t xml:space="preserve">Gogel </t>
  </si>
  <si>
    <t>31914304</t>
  </si>
  <si>
    <t xml:space="preserve">Imawa </t>
  </si>
  <si>
    <t>31914305</t>
  </si>
  <si>
    <t xml:space="preserve">Jemagu </t>
  </si>
  <si>
    <t>31914306</t>
  </si>
  <si>
    <t xml:space="preserve">Jigawa </t>
  </si>
  <si>
    <t>31914307</t>
  </si>
  <si>
    <t xml:space="preserve">Jumar Galadima </t>
  </si>
  <si>
    <t>31914308</t>
  </si>
  <si>
    <t xml:space="preserve">Katar Kawa </t>
  </si>
  <si>
    <t>31914309</t>
  </si>
  <si>
    <t xml:space="preserve">Madarin Mata </t>
  </si>
  <si>
    <t>31914310</t>
  </si>
  <si>
    <t xml:space="preserve">Tamburawar Gabas </t>
  </si>
  <si>
    <t>31914311</t>
  </si>
  <si>
    <t xml:space="preserve">Tanagar </t>
  </si>
  <si>
    <t>31914312</t>
  </si>
  <si>
    <t xml:space="preserve">Warawa </t>
  </si>
  <si>
    <t>31914313</t>
  </si>
  <si>
    <t xml:space="preserve">Yandalla </t>
  </si>
  <si>
    <t>31914314</t>
  </si>
  <si>
    <t xml:space="preserve">Yangizo </t>
  </si>
  <si>
    <t>31914315</t>
  </si>
  <si>
    <t>Wudil</t>
  </si>
  <si>
    <t xml:space="preserve">Achika  </t>
  </si>
  <si>
    <t>31934401</t>
  </si>
  <si>
    <t xml:space="preserve">Dagumawa  </t>
  </si>
  <si>
    <t>31934402</t>
  </si>
  <si>
    <t xml:space="preserve">Dankaza  </t>
  </si>
  <si>
    <t>31934403</t>
  </si>
  <si>
    <t xml:space="preserve">Darki </t>
  </si>
  <si>
    <t>31934404</t>
  </si>
  <si>
    <t xml:space="preserve">Indabo </t>
  </si>
  <si>
    <t>31934405</t>
  </si>
  <si>
    <t xml:space="preserve">Kausani </t>
  </si>
  <si>
    <t>31934406</t>
  </si>
  <si>
    <t xml:space="preserve">Lajawa </t>
  </si>
  <si>
    <t>31934407</t>
  </si>
  <si>
    <t>31934408</t>
  </si>
  <si>
    <t xml:space="preserve">Utai </t>
  </si>
  <si>
    <t>31934409</t>
  </si>
  <si>
    <t xml:space="preserve">Wudil </t>
  </si>
  <si>
    <t>31934410</t>
  </si>
  <si>
    <t>SSA Allowance</t>
  </si>
  <si>
    <t xml:space="preserve">Security services </t>
  </si>
  <si>
    <t xml:space="preserve">Grants to communities/NGOs/FBOs/CBOs </t>
  </si>
  <si>
    <t>Grants to Communities /NGOs/FBOs/CBOs</t>
  </si>
  <si>
    <t>Maintenance of Plant</t>
  </si>
  <si>
    <t>22020405</t>
  </si>
  <si>
    <t>water treatment chemicals (Clorination)</t>
  </si>
  <si>
    <t>Grants to communities/NGOs/FBOs/CBOs</t>
  </si>
  <si>
    <t>Leave Grant</t>
  </si>
  <si>
    <t xml:space="preserve">Ramadan  / Sallah Gesture                                               </t>
  </si>
  <si>
    <t>KANO STATE</t>
  </si>
  <si>
    <t xml:space="preserve">Grants to Communities /NGOs/FBOs/CBOs </t>
  </si>
  <si>
    <t>14030100</t>
  </si>
  <si>
    <t>Braved Family Allowance</t>
  </si>
  <si>
    <t>Furniture Allowance/Severance Gratuity</t>
  </si>
  <si>
    <t>Security Personnel Allowance (Vigilante&amp;Others)</t>
  </si>
  <si>
    <t>Grants to Communities  (Hisbah &amp; Others)</t>
  </si>
  <si>
    <t>Grants to Communities  (1% Health Contribution)</t>
  </si>
  <si>
    <t>Other Miscellaneous Expenses/Immuni (Polio)</t>
  </si>
  <si>
    <t>Grants to Communities (Water Rate)</t>
  </si>
  <si>
    <t>Grants to communities  (Trust Fund/Musabaqa)</t>
  </si>
  <si>
    <t>Sewage Charges</t>
  </si>
  <si>
    <t>Security services</t>
  </si>
  <si>
    <r>
      <t xml:space="preserve">Others </t>
    </r>
    <r>
      <rPr>
        <b/>
        <sz val="14"/>
        <rFont val="Arial Narrow"/>
        <family val="2"/>
      </rPr>
      <t>(SCHOLARSHIP)</t>
    </r>
  </si>
  <si>
    <t>Other Miscellaneous Exp(Folio/covid-19 pen/epidamic/EPR )</t>
  </si>
  <si>
    <t>TOFA LOCAL GOVERNMENT</t>
  </si>
  <si>
    <t>Procurement of Office Buildings</t>
  </si>
  <si>
    <t xml:space="preserve">31923910 </t>
  </si>
  <si>
    <t>Procurement Of Motor Vehicles (Emirate)</t>
  </si>
  <si>
    <t>Procurement Of Buses</t>
  </si>
  <si>
    <t>Procurement Of Power Generating Set</t>
  </si>
  <si>
    <t>23010122</t>
  </si>
  <si>
    <t xml:space="preserve">Procurement Of Health/Medical Equipment </t>
  </si>
  <si>
    <t>Procurement Of Agricultural /Fertilizer</t>
  </si>
  <si>
    <t>Procurement Of Agricultural /Grains</t>
  </si>
  <si>
    <t>Procurement Of Agricultural Equipment/Tractor &amp; implements</t>
  </si>
  <si>
    <t>Procurement Of Agricultural Equipment/Seeds &amp; Agrochemicals</t>
  </si>
  <si>
    <t xml:space="preserve">Construction/Provision Of Office Buildings Secretariate                                                           </t>
  </si>
  <si>
    <t>Construction of Emirate Council</t>
  </si>
  <si>
    <t>Kwami</t>
  </si>
  <si>
    <t>Dandere</t>
  </si>
  <si>
    <t>Yanoko</t>
  </si>
  <si>
    <t>Gajida</t>
  </si>
  <si>
    <t>Doka</t>
  </si>
  <si>
    <t>Supply of Diesel for street light</t>
  </si>
  <si>
    <t>Ginsawa</t>
  </si>
  <si>
    <t>Lambu</t>
  </si>
  <si>
    <t>Yarimawa</t>
  </si>
  <si>
    <t>Construction/Provision Of Water Facilities/3Nos of Mechanized Bore hales)</t>
  </si>
  <si>
    <t>Langyal</t>
  </si>
  <si>
    <t>Construction/Provision Of Hospitals/ Primary Health Centre.</t>
  </si>
  <si>
    <t>Janguza</t>
  </si>
  <si>
    <t>Wangara</t>
  </si>
  <si>
    <t>Jaube</t>
  </si>
  <si>
    <t>Unguwar Rimi</t>
  </si>
  <si>
    <t>Construction / Provision Of Agricultural  Hand Pumps</t>
  </si>
  <si>
    <t>Yalwa Karama</t>
  </si>
  <si>
    <t xml:space="preserve">Construction/Provision Of Cemeteries
</t>
  </si>
  <si>
    <t xml:space="preserve">Rehabilitation/Repairs - Water Facilities
</t>
  </si>
  <si>
    <t>J/Kudu</t>
  </si>
  <si>
    <t>Fencing of Primary and Secondary Schools</t>
  </si>
  <si>
    <t xml:space="preserve">U/Rimi </t>
  </si>
  <si>
    <t xml:space="preserve">Rehabilitation/Repairs Of Cemeteries
</t>
  </si>
  <si>
    <t xml:space="preserve">Rehabilitation of Dams/Barrow Pits 
</t>
  </si>
  <si>
    <t>Erosion &amp; Flood Control (Drainages/Culverts)</t>
  </si>
  <si>
    <t>Construction / Provision Of Roads  Other Road:</t>
  </si>
  <si>
    <t>Construction/Provision Of Water Facilities/Hand Pumps:</t>
  </si>
  <si>
    <t>Election</t>
  </si>
  <si>
    <t>31912900</t>
  </si>
  <si>
    <t>Food Stuff / Catering Materials Supplies (Feeding of primary and secondary schools)</t>
  </si>
  <si>
    <t>Grants to Communities (POPULATION CENSUS)</t>
  </si>
  <si>
    <t>2024 APPROVED BUDGET</t>
  </si>
  <si>
    <t>BUDGET STATUS FOR THE YEAR 2024</t>
  </si>
  <si>
    <t>BUDGET PERFORMANCE AND IMPLEMENTATION FOR THE YEAR 2023</t>
  </si>
  <si>
    <t>TOFA LOCAL GOVERNMENT KANO STATE</t>
  </si>
  <si>
    <t>PRIMARY HEALTH CARE STAFF NOMINAL ROLL</t>
  </si>
  <si>
    <t xml:space="preserve">CODE: -0521001001101 ENVIRONMENTAL SECTION </t>
  </si>
  <si>
    <t>S\NO</t>
  </si>
  <si>
    <t>NAME</t>
  </si>
  <si>
    <t>GL\\STEP</t>
  </si>
  <si>
    <t>CON-2024</t>
  </si>
  <si>
    <t>SHIFTING</t>
  </si>
  <si>
    <t>NON CLC</t>
  </si>
  <si>
    <t>HAZARD</t>
  </si>
  <si>
    <t>RURAL</t>
  </si>
  <si>
    <t>T\ALLWS.</t>
  </si>
  <si>
    <t>RAMADAN B.</t>
  </si>
  <si>
    <t>ZILAI MUSA</t>
  </si>
  <si>
    <t>01\15</t>
  </si>
  <si>
    <t>ALKASIN AMADU</t>
  </si>
  <si>
    <t>MAILALLE IDRIS TOFA</t>
  </si>
  <si>
    <t>ASHIRU LIMAN</t>
  </si>
  <si>
    <t>02\15</t>
  </si>
  <si>
    <t>YUSAH'U BELLO KWAMI</t>
  </si>
  <si>
    <t>NUHU SANI DINDERE</t>
  </si>
  <si>
    <t>YUSIF ALI SHA'AIBU</t>
  </si>
  <si>
    <t>YUSIF YAKUBU GARO</t>
  </si>
  <si>
    <t xml:space="preserve">DAN'AYI UBA </t>
  </si>
  <si>
    <t>RUFA'I NASIRU</t>
  </si>
  <si>
    <t>SAFIYANU SHAAIBU</t>
  </si>
  <si>
    <t>MAGAJI BASO ABDULLAHI</t>
  </si>
  <si>
    <t>AHMAD DALHA</t>
  </si>
  <si>
    <t>RABI IBRAHIM</t>
  </si>
  <si>
    <t>AUWALU NASIRU</t>
  </si>
  <si>
    <t>AHMAD USMAN MOHD</t>
  </si>
  <si>
    <t>IDRIS ALASAN LANGEL</t>
  </si>
  <si>
    <t>AUWALU A. BALA</t>
  </si>
  <si>
    <t>YAHAYA MOHD WANGARA</t>
  </si>
  <si>
    <t>LAMI MUSA</t>
  </si>
  <si>
    <t>03\7</t>
  </si>
  <si>
    <t>UBALE YUSIF WANGARA</t>
  </si>
  <si>
    <t>03\12</t>
  </si>
  <si>
    <t>MUBARAK M NAFI'U</t>
  </si>
  <si>
    <t>03\3</t>
  </si>
  <si>
    <t>NAJBULLAH NAFI'U</t>
  </si>
  <si>
    <t>MARYAM MIKA'ILU USMAN</t>
  </si>
  <si>
    <t>03\4</t>
  </si>
  <si>
    <t>YUSUF YAKUBU GARO</t>
  </si>
  <si>
    <t>YUSUF ALI SHU'AIBU</t>
  </si>
  <si>
    <t>BASHIR IDRIS SANI</t>
  </si>
  <si>
    <t>HAUWAU MIKAIL USMAN</t>
  </si>
  <si>
    <t>03\2</t>
  </si>
  <si>
    <t>MURTALA IBRAHIM</t>
  </si>
  <si>
    <t>03\5</t>
  </si>
  <si>
    <t>ISMAIL NASIRU</t>
  </si>
  <si>
    <t>MARYAM FAROUK MUHAMMAD</t>
  </si>
  <si>
    <t>LUBABATU UBA MUHAMMAD</t>
  </si>
  <si>
    <t>NASIRU UMAR ALI</t>
  </si>
  <si>
    <t>ISA  SALISU  ABDULLAHI</t>
  </si>
  <si>
    <t>04\8</t>
  </si>
  <si>
    <t>SAFIYA SANI HASSAN</t>
  </si>
  <si>
    <t>04\5</t>
  </si>
  <si>
    <t>SA'IDU GARBA</t>
  </si>
  <si>
    <t>04\11</t>
  </si>
  <si>
    <t>GARBA NASIRU</t>
  </si>
  <si>
    <t>HANNATU BASHIR</t>
  </si>
  <si>
    <t>04\10</t>
  </si>
  <si>
    <t>NAZIFI A DANJUMA</t>
  </si>
  <si>
    <t>04\6</t>
  </si>
  <si>
    <t>HADIZA AUWALU</t>
  </si>
  <si>
    <t>BASHIR KABIR IBRAHIM</t>
  </si>
  <si>
    <t>04\12</t>
  </si>
  <si>
    <t>NASIRU MIKA'ILU MUSA</t>
  </si>
  <si>
    <t>MARYAM MUHD KANI</t>
  </si>
  <si>
    <t>SA'IDU BELLO TOFA</t>
  </si>
  <si>
    <t>IBRAHIM ABUBAKAR</t>
  </si>
  <si>
    <t>HADIZA HASSAN HARUNA</t>
  </si>
  <si>
    <t>ZAILANI ALIYU</t>
  </si>
  <si>
    <t>NAFISA ADAMU UMAR</t>
  </si>
  <si>
    <t>MUSA A. WADA</t>
  </si>
  <si>
    <t>JAMILA GARBA SALE</t>
  </si>
  <si>
    <t>04\7</t>
  </si>
  <si>
    <t>KABIRU MAMUDA</t>
  </si>
  <si>
    <t>04\2</t>
  </si>
  <si>
    <t>MUSA BABAYAYA</t>
  </si>
  <si>
    <t>HAUWA HASSAN UBALE</t>
  </si>
  <si>
    <t>05\12</t>
  </si>
  <si>
    <t>TIJJANI IBRAHIM SABI'U</t>
  </si>
  <si>
    <t>SALE MA'AJI</t>
  </si>
  <si>
    <t xml:space="preserve">USMAN ABDULLAHI </t>
  </si>
  <si>
    <t>DAUSIYYA YUSUF MUHD</t>
  </si>
  <si>
    <t>ISMA'IL MOHD BAKO</t>
  </si>
  <si>
    <t>IDRIS GARBA WANGARA</t>
  </si>
  <si>
    <t>SHAMSU ALASAN</t>
  </si>
  <si>
    <t>IBRAHIM SAID IBRAHIM</t>
  </si>
  <si>
    <t>GARBA ISA</t>
  </si>
  <si>
    <t>ZAHARADDEN ZUBAIRU USMAN</t>
  </si>
  <si>
    <t>05\2</t>
  </si>
  <si>
    <t>GARBA AMINU AHAMAD</t>
  </si>
  <si>
    <t>AHAMAD UMAR TOFA</t>
  </si>
  <si>
    <t>BELLO ZUBAIRU ADAM</t>
  </si>
  <si>
    <t>NAJA AHAMAD</t>
  </si>
  <si>
    <t>YAKUBU ABUBAKAR TOFA</t>
  </si>
  <si>
    <t>SALAMATU ALIYU</t>
  </si>
  <si>
    <t>06\12</t>
  </si>
  <si>
    <t>BILKISU AHMAD USMAN</t>
  </si>
  <si>
    <t>06\3</t>
  </si>
  <si>
    <t>MARYAM MUHAMMAD YUSUF</t>
  </si>
  <si>
    <t>06\9</t>
  </si>
  <si>
    <t>ABDULKADIR KABIRU</t>
  </si>
  <si>
    <t>AMINA YAHI CIROMA</t>
  </si>
  <si>
    <t>TASI'U HASSAN HARUNA</t>
  </si>
  <si>
    <t>RAHAMA SHEHU MATAWALLE</t>
  </si>
  <si>
    <t>DAHIRU GARBA IBRAHIM</t>
  </si>
  <si>
    <t>BASIRU MALAM ABDULLAHI</t>
  </si>
  <si>
    <t>DALHA IBRAHIM HAMISU</t>
  </si>
  <si>
    <t>ZAHARA'U INUWA</t>
  </si>
  <si>
    <t>MARIYA ABDULLAHI SHUAIBU</t>
  </si>
  <si>
    <t>FATIMA YAKUBU</t>
  </si>
  <si>
    <t>SADI YUSUF</t>
  </si>
  <si>
    <t>ABUBAKAR ABBA WADA</t>
  </si>
  <si>
    <t>06\6</t>
  </si>
  <si>
    <t>SAKINA ALIYU  AHAMAD</t>
  </si>
  <si>
    <t>MUBARAK  SULEMAN</t>
  </si>
  <si>
    <t>MARIYA  ALIYU  AHAMAD</t>
  </si>
  <si>
    <t>NASA'I MUSA KUEAWA</t>
  </si>
  <si>
    <t>BILKISU ABUBAKAR NASIRU</t>
  </si>
  <si>
    <t>ALAWIYYA  GABO  ADRIS</t>
  </si>
  <si>
    <t>FAIZA  SHEHU  SANI</t>
  </si>
  <si>
    <t>YUSIF ALI  SHUAIBU</t>
  </si>
  <si>
    <t>SHAMSU  ALI USMAN</t>
  </si>
  <si>
    <t>NUSAIBA SALISU DOGARAI</t>
  </si>
  <si>
    <t>FATIMA MUSA YUSIF</t>
  </si>
  <si>
    <t>HAFSAT MALAM MUKTAR</t>
  </si>
  <si>
    <t>RUKAYYA UMAR AHAMAD</t>
  </si>
  <si>
    <t>AUWALU TASIU IDRIS</t>
  </si>
  <si>
    <t>SHAFIU ADAMU UMAR</t>
  </si>
  <si>
    <t>AUWALU ABDULSSALAM</t>
  </si>
  <si>
    <t>ABDULLAHI UMAR</t>
  </si>
  <si>
    <t>FATIHU  YA'U</t>
  </si>
  <si>
    <t>MARYAM MOHD BABANYAYA</t>
  </si>
  <si>
    <t>ABUBAKAR MOHD SA'ID</t>
  </si>
  <si>
    <t>SHAFI'U BASIRU DANSUDU</t>
  </si>
  <si>
    <t>HAMISU SHEHU DAUDA</t>
  </si>
  <si>
    <t>SAGIRU YUNASA MAMUDA</t>
  </si>
  <si>
    <t>07\6</t>
  </si>
  <si>
    <t>ABDULKADIR ABDULLAHI</t>
  </si>
  <si>
    <t>07\10</t>
  </si>
  <si>
    <t>ALI BELLO YANOKO</t>
  </si>
  <si>
    <t>07\\5</t>
  </si>
  <si>
    <t>MAIMUNA S. ABDULWAHAB</t>
  </si>
  <si>
    <t>AISHA IBRAHIM KARAYE</t>
  </si>
  <si>
    <t>07\9</t>
  </si>
  <si>
    <t>AUWAL IDRIS</t>
  </si>
  <si>
    <t>HUSAINI DAN'ASABE ISMAIL</t>
  </si>
  <si>
    <t>SALISU MUSA</t>
  </si>
  <si>
    <t>07\15</t>
  </si>
  <si>
    <t>ASMA'U GARBA</t>
  </si>
  <si>
    <t>JIBRIN YUSIF</t>
  </si>
  <si>
    <t>ABDULLAHI MAMUDA</t>
  </si>
  <si>
    <t>LADI BUHARI</t>
  </si>
  <si>
    <t>SAMIRA SHEHU LAWAN</t>
  </si>
  <si>
    <t>ADO MAGAJI</t>
  </si>
  <si>
    <t>ALI ABDULHAMID</t>
  </si>
  <si>
    <t>JUMMAI INUWA USMAN</t>
  </si>
  <si>
    <t>USMAN ABDULLAHI GWARZO</t>
  </si>
  <si>
    <t>ABDULRAHMAN A YAKUBU</t>
  </si>
  <si>
    <t>INDO SALISU</t>
  </si>
  <si>
    <t>MUSBAHU GAMBO</t>
  </si>
  <si>
    <t>IBRAHIM MUSTAPHA</t>
  </si>
  <si>
    <t>MARYAM ISMA'IL</t>
  </si>
  <si>
    <t>BINTA HAYATU</t>
  </si>
  <si>
    <t>ALH DAHIRU ISAH</t>
  </si>
  <si>
    <t>BADI'A AHMAD SULEMAN</t>
  </si>
  <si>
    <t xml:space="preserve">MUKHTAR ADAMU </t>
  </si>
  <si>
    <t>07\12</t>
  </si>
  <si>
    <t>MARYAM SANI ABDULMAJI</t>
  </si>
  <si>
    <t>USMAN MUSA INUWA</t>
  </si>
  <si>
    <t>GAMBO YA'U ADAMU</t>
  </si>
  <si>
    <t>ALI HAMISU</t>
  </si>
  <si>
    <t>07\7</t>
  </si>
  <si>
    <t>MARYAM ABUBAKAR ABDULLAHI</t>
  </si>
  <si>
    <t xml:space="preserve">USAINI YUSIF DAHIRU </t>
  </si>
  <si>
    <t>AMINU ISMA'IL YANOKO</t>
  </si>
  <si>
    <t>HARUNA ABDULLAHI</t>
  </si>
  <si>
    <t>HADIZA ALIYU ABUBAKAR</t>
  </si>
  <si>
    <t>NURA LAWAH</t>
  </si>
  <si>
    <t>AUWALU ISAH ZAILANI</t>
  </si>
  <si>
    <t>ZALIHA YUSIF SAYE</t>
  </si>
  <si>
    <t>AKILA ISHAQ</t>
  </si>
  <si>
    <t>ADAMU BELLO IBRAHIM</t>
  </si>
  <si>
    <t>ZAHRA'U AKILU TOFA</t>
  </si>
  <si>
    <t>ABBA  UBA</t>
  </si>
  <si>
    <t>MUSTAPHA MAIGIDA ABUBAKAR</t>
  </si>
  <si>
    <t>SABI'U RABI'U ALI</t>
  </si>
  <si>
    <t>AHAMAD IBRAHIM</t>
  </si>
  <si>
    <t>NAZIFI A. DANJUMA</t>
  </si>
  <si>
    <t>MANSUR M. ABDUSSALAM</t>
  </si>
  <si>
    <t>YAHAYA MUHD DINDERE</t>
  </si>
  <si>
    <t>08\11</t>
  </si>
  <si>
    <t>AISHA UMAR MADUGU</t>
  </si>
  <si>
    <t>08\8</t>
  </si>
  <si>
    <t>ABDULKADIR SANI</t>
  </si>
  <si>
    <t>TIJJANI TUKUR BELLO</t>
  </si>
  <si>
    <t>IDRIS MUSA NAGARKE</t>
  </si>
  <si>
    <t>ABDULLAHI ISHAQ SULEMAN</t>
  </si>
  <si>
    <t>SAUDE T. SULE</t>
  </si>
  <si>
    <t>NASIRU ALI MUSA</t>
  </si>
  <si>
    <t>NAZIRU ADAMU</t>
  </si>
  <si>
    <t>ABDULLAHI  SULE</t>
  </si>
  <si>
    <t>MAIMUNA SARKI ABDULWAHAB</t>
  </si>
  <si>
    <t>MUSTAPHA BABALE</t>
  </si>
  <si>
    <t>BABA UMAR</t>
  </si>
  <si>
    <t>ISMAIL MOHD BAKO</t>
  </si>
  <si>
    <t>SANI TIJJANI TOFA</t>
  </si>
  <si>
    <t>HARISU ISYAKU ABDU</t>
  </si>
  <si>
    <t>RABI'U ABDU</t>
  </si>
  <si>
    <t>BASHIR USMAN</t>
  </si>
  <si>
    <t>SALISU ADAMU</t>
  </si>
  <si>
    <t>HABIBU YUSIF DOKA</t>
  </si>
  <si>
    <t>SHA'AIBU K.ABDULLAHI</t>
  </si>
  <si>
    <t>INUWA SALLAU ABDULLAHI</t>
  </si>
  <si>
    <t>NAFI'U SANI</t>
  </si>
  <si>
    <t>TUKUR SALISU UMAR</t>
  </si>
  <si>
    <t>SAMA'ILA MUSA</t>
  </si>
  <si>
    <t>ZAHARA'U AHMAD</t>
  </si>
  <si>
    <t>ALI GARBA TOFA</t>
  </si>
  <si>
    <t>AMINU  SANI GARBA</t>
  </si>
  <si>
    <t>HUSAINA ADO  SABARI</t>
  </si>
  <si>
    <t>NURA NAMALAMI SANI</t>
  </si>
  <si>
    <t>08\6</t>
  </si>
  <si>
    <t>USMAN ADAMU IBRAHIM</t>
  </si>
  <si>
    <t>HAUWA RABO IBRAHIM</t>
  </si>
  <si>
    <t>MUKTARI ADAMU</t>
  </si>
  <si>
    <t>ZULKIFILU MUHAMMAD</t>
  </si>
  <si>
    <t>SHUAIBATU GARBA</t>
  </si>
  <si>
    <t>BILKISU AHAMAD USMAN</t>
  </si>
  <si>
    <t>AYUBA MAMUDA</t>
  </si>
  <si>
    <t>NURA MUSTAPHA ABDULLAHI</t>
  </si>
  <si>
    <t>KAMILU MU'AZU</t>
  </si>
  <si>
    <t>FARIDA BELLO INUWA</t>
  </si>
  <si>
    <t>ABDULMUMINI SAMINU</t>
  </si>
  <si>
    <t>09\11</t>
  </si>
  <si>
    <t>SUMAYYA SANI</t>
  </si>
  <si>
    <t>AISHA UMAR</t>
  </si>
  <si>
    <t>HABIBU YAHAYA</t>
  </si>
  <si>
    <t>NASIRU KABIRU</t>
  </si>
  <si>
    <t>MUHD SANI USMAN</t>
  </si>
  <si>
    <t>ASABE AHMAD</t>
  </si>
  <si>
    <t>IBRAHIM ABDULHAMID</t>
  </si>
  <si>
    <t>BINTA  SHEHU</t>
  </si>
  <si>
    <t>LUBABATU ABDULKADIR MUSA</t>
  </si>
  <si>
    <t>09\7</t>
  </si>
  <si>
    <t>ABDULRASHID ALIYU</t>
  </si>
  <si>
    <t>09\10</t>
  </si>
  <si>
    <t>ZAHARA'U TUKUR BATURE</t>
  </si>
  <si>
    <t>ABDULLAHI ABDULLAHI</t>
  </si>
  <si>
    <t>ABDULMUTALLIB HUSSAIN</t>
  </si>
  <si>
    <t>GARZALI ADAMU</t>
  </si>
  <si>
    <t>ALI A. SABI'U</t>
  </si>
  <si>
    <t>MAGAJI UMAR SULAIMAN</t>
  </si>
  <si>
    <t>10\8</t>
  </si>
  <si>
    <t>BALA LAWAN TASIU</t>
  </si>
  <si>
    <t>10\11</t>
  </si>
  <si>
    <t>ISAH HUSAINI</t>
  </si>
  <si>
    <t>UMAR SHEKARAU</t>
  </si>
  <si>
    <t>YUSIF BATURE GAJIDA</t>
  </si>
  <si>
    <t>GARBA USMAN</t>
  </si>
  <si>
    <t>ADAMU ISYAKU</t>
  </si>
  <si>
    <t>AUWALU ISYAKU</t>
  </si>
  <si>
    <t>AISHATU NUHU</t>
  </si>
  <si>
    <t>JAMILA HAMISU UMAR</t>
  </si>
  <si>
    <t>ADO MUKTAR GADANYA</t>
  </si>
  <si>
    <t>ADO ISA DINDERE</t>
  </si>
  <si>
    <t>IBRAHIM SULE</t>
  </si>
  <si>
    <t xml:space="preserve">HADIZA SANI </t>
  </si>
  <si>
    <t>ABDULMUMINU SALISU</t>
  </si>
  <si>
    <t>HASSAN IBRAHIM SULAIMAN</t>
  </si>
  <si>
    <t>11\7</t>
  </si>
  <si>
    <t xml:space="preserve">ABUBAKAR SANI DAUDA </t>
  </si>
  <si>
    <t>11\11</t>
  </si>
  <si>
    <t>HASSAN ISA KIRU</t>
  </si>
  <si>
    <t>ABDULLAHI TAMBAI</t>
  </si>
  <si>
    <t>HAFSAT SHEHU</t>
  </si>
  <si>
    <t>RABI DAUDA ABUBAKAR</t>
  </si>
  <si>
    <t>RAKIYA ADO</t>
  </si>
  <si>
    <t>ALIYU LAWAN</t>
  </si>
  <si>
    <t>11\8</t>
  </si>
  <si>
    <t>UMMA YUSIF</t>
  </si>
  <si>
    <t>ABDULLAHI ABUBAKAR INDABAWA</t>
  </si>
  <si>
    <t>HABIBU A ABBA</t>
  </si>
  <si>
    <t>ABDU GARBA</t>
  </si>
  <si>
    <t>NAFISA ADAMU</t>
  </si>
  <si>
    <t>AHMED MUHD IDRIS</t>
  </si>
  <si>
    <t>SAMINU IBRAHIM</t>
  </si>
  <si>
    <t>HAUWA KABIRU UMAR</t>
  </si>
  <si>
    <t>AISHA UMAR DAZO</t>
  </si>
  <si>
    <t>MAIKUDI SALISU</t>
  </si>
  <si>
    <t>ALIYU AHMAD MUHD</t>
  </si>
  <si>
    <t>NURA MUOHAD R/GADO</t>
  </si>
  <si>
    <t>12\11</t>
  </si>
  <si>
    <t>AMINA  ADO</t>
  </si>
  <si>
    <t>BELLO   M   DANDAGO</t>
  </si>
  <si>
    <t xml:space="preserve">AUWALU SALISU ABUBAKAR </t>
  </si>
  <si>
    <t>SAFIYANU ISMA'IL</t>
  </si>
  <si>
    <t>RAHINATU S BELLO</t>
  </si>
  <si>
    <t>MUSA HASSAN DINDERE</t>
  </si>
  <si>
    <t>ISYAKU LAWAN DURUN</t>
  </si>
  <si>
    <t>YAHAYA MOHD SAMINU</t>
  </si>
  <si>
    <t>MUKHTAR YUSIF</t>
  </si>
  <si>
    <t>HALADU MOHD.</t>
  </si>
  <si>
    <t>UMAR MAI-SARKI IBRAHIM</t>
  </si>
  <si>
    <t xml:space="preserve">AUWAL SANI RANO </t>
  </si>
  <si>
    <t>RABIU GARBA G\ DANGA</t>
  </si>
  <si>
    <t>BINTA ASHIRU MOHD</t>
  </si>
  <si>
    <t>BUHARI MUSA</t>
  </si>
  <si>
    <t>HADIZA SHEHU MOHD</t>
  </si>
  <si>
    <t>MUKTARI ABUBAKAR</t>
  </si>
  <si>
    <t>IBRAHIM ALI YANOKO</t>
  </si>
  <si>
    <t>SHEHU ALHASAH</t>
  </si>
  <si>
    <t>HAFSAT MOHAMMAD</t>
  </si>
  <si>
    <t>HADIZA USMAN ABDULLAHI</t>
  </si>
  <si>
    <t>MAIRO HARUNA</t>
  </si>
  <si>
    <t>KABIRU ISMAIL IMAM</t>
  </si>
  <si>
    <t>HASANA IDRIS</t>
  </si>
  <si>
    <t>USAINA IDRIS</t>
  </si>
  <si>
    <t>GARBA ZAKARIYA KABO</t>
  </si>
  <si>
    <t>MUSA ABDU ABUBAKAR</t>
  </si>
  <si>
    <t>13\9</t>
  </si>
  <si>
    <t>TOTAL JINIOR</t>
  </si>
  <si>
    <t>TOTAL SENIOR</t>
  </si>
  <si>
    <t>FOR THE YEAR 2024</t>
  </si>
  <si>
    <t>PERSONEL MANAGEMENT DEPARTMENT TOFA LOCAL GOVERNMENT</t>
  </si>
  <si>
    <t>S/NO</t>
  </si>
  <si>
    <t>RANK</t>
  </si>
  <si>
    <t>GL\STEP</t>
  </si>
  <si>
    <t>BASIC 2024</t>
  </si>
  <si>
    <t>H\ALLWS</t>
  </si>
  <si>
    <t>TRANS ALLWS</t>
  </si>
  <si>
    <t>MEDICAL ALLWS.</t>
  </si>
  <si>
    <t>UTILITY ALLWS</t>
  </si>
  <si>
    <t>MEAL SUB.</t>
  </si>
  <si>
    <t>G\TOTAL</t>
  </si>
  <si>
    <t>ABBA ALI TANIMU</t>
  </si>
  <si>
    <t>13\11</t>
  </si>
  <si>
    <t>GARBA SALE GWAMAI</t>
  </si>
  <si>
    <t>SANI UBA</t>
  </si>
  <si>
    <t>03\6</t>
  </si>
  <si>
    <t>IBRAHIM M. MIYA</t>
  </si>
  <si>
    <t>MURTALA YA,U</t>
  </si>
  <si>
    <t>ALIYU HABIB MAJE</t>
  </si>
  <si>
    <t>MOHAMMED AHMED</t>
  </si>
  <si>
    <t>03\15</t>
  </si>
  <si>
    <t>KABIRU SULE</t>
  </si>
  <si>
    <t>05\15</t>
  </si>
  <si>
    <t>SANI HAJJI</t>
  </si>
  <si>
    <t>MOHD. BELLO DOKA</t>
  </si>
  <si>
    <t>YUSUF RABI,U</t>
  </si>
  <si>
    <t>ISYAKU SULEMAN</t>
  </si>
  <si>
    <t>MUSA BALARABE</t>
  </si>
  <si>
    <t>MOHD ABDULKADIR</t>
  </si>
  <si>
    <t>ADO SANI</t>
  </si>
  <si>
    <t>UMAR YUSUF</t>
  </si>
  <si>
    <t>USAINI IBRAHIM</t>
  </si>
  <si>
    <t>ABDU RABO</t>
  </si>
  <si>
    <t>MUSA DANINNAI</t>
  </si>
  <si>
    <t>DAHIRU TASI,U</t>
  </si>
  <si>
    <t>UMAR SHEHU</t>
  </si>
  <si>
    <t>JIBRIN SANI</t>
  </si>
  <si>
    <t>SHEHU HARUNA</t>
  </si>
  <si>
    <t>SHEHU LAWAN</t>
  </si>
  <si>
    <t>NASIRU SULEMAN</t>
  </si>
  <si>
    <t>MOHD SANI AUWAL</t>
  </si>
  <si>
    <t>06\5</t>
  </si>
  <si>
    <t>SALISU HASSAN</t>
  </si>
  <si>
    <t>ARMA YA,U SALE</t>
  </si>
  <si>
    <t>06\15</t>
  </si>
  <si>
    <t>MOHD ABDU DOKA</t>
  </si>
  <si>
    <t>BELLO MADAKI</t>
  </si>
  <si>
    <t>SALLAU MIKO</t>
  </si>
  <si>
    <t>SHUAIBU ADAMU</t>
  </si>
  <si>
    <t>RABO HAMISU</t>
  </si>
  <si>
    <t>SALLAU ABDU</t>
  </si>
  <si>
    <t>ALI ADAMU</t>
  </si>
  <si>
    <t>ABBA MOHD INUWA</t>
  </si>
  <si>
    <t>ABDULLAHI ADAMU</t>
  </si>
  <si>
    <t>09\14</t>
  </si>
  <si>
    <t>LABARAN GARBA</t>
  </si>
  <si>
    <t>SHEHU BELLO D\GUGUWA</t>
  </si>
  <si>
    <t>ABDU BABA UNGOGO</t>
  </si>
  <si>
    <t>ALI NASIRU KABARA</t>
  </si>
  <si>
    <t>BALARABA MAIGIDA</t>
  </si>
  <si>
    <t>MUDANSEER YUSUF</t>
  </si>
  <si>
    <t>NASIRU SANI</t>
  </si>
  <si>
    <t>13\10</t>
  </si>
  <si>
    <t>MURTALA MOHAMMED</t>
  </si>
  <si>
    <t>10\15</t>
  </si>
  <si>
    <t>NURA BALA</t>
  </si>
  <si>
    <t>AUWALU ALI</t>
  </si>
  <si>
    <t>ABBA DABO</t>
  </si>
  <si>
    <t>UMAR ADAMU RANO</t>
  </si>
  <si>
    <t>14/11</t>
  </si>
  <si>
    <t>MOHD.SHARIF ANWAR</t>
  </si>
  <si>
    <t>15\9</t>
  </si>
  <si>
    <t>1.        </t>
  </si>
  <si>
    <t xml:space="preserve">TOTAL </t>
  </si>
  <si>
    <t>SPECIAL SERVICE UNIT</t>
  </si>
  <si>
    <t>INTERNAL AUDIT</t>
  </si>
  <si>
    <t>TOTAL MANAGEMENT</t>
  </si>
  <si>
    <t>NOMINAL ROLL FOR THE YEAR 2024 CODE011118300100 INTERNAL AUDIT</t>
  </si>
  <si>
    <t>OFFICE OF THE CHAIRMAN CODE 011100100100</t>
  </si>
  <si>
    <t>NOMINAL ROLL FOR THE YEAR 2024</t>
  </si>
  <si>
    <t>S/N</t>
  </si>
  <si>
    <t>BASIC SALARY 2024</t>
  </si>
  <si>
    <t>PERS ASST</t>
  </si>
  <si>
    <t>UTILITY</t>
  </si>
  <si>
    <t>ENTERT.</t>
  </si>
  <si>
    <t>DOMESTIC</t>
  </si>
  <si>
    <t>NEWS PAPERS ALLOW.</t>
  </si>
  <si>
    <t>FURNITURE</t>
  </si>
  <si>
    <t>CONST.</t>
  </si>
  <si>
    <t>TOTAL ALLOW.</t>
  </si>
  <si>
    <t>L/G</t>
  </si>
  <si>
    <t xml:space="preserve">Adviser </t>
  </si>
  <si>
    <t xml:space="preserve">S/ Counsilor </t>
  </si>
  <si>
    <t>V/Chairman</t>
  </si>
  <si>
    <t xml:space="preserve">Chairman </t>
  </si>
  <si>
    <t xml:space="preserve">OFFICE OF THE CHAIRMAN INTERNAL AUDIT CODE </t>
  </si>
  <si>
    <t xml:space="preserve">NAMES </t>
  </si>
  <si>
    <t xml:space="preserve">GL. </t>
  </si>
  <si>
    <t>BASIC SALARY 2023</t>
  </si>
  <si>
    <t>SALARY BONUS</t>
  </si>
  <si>
    <t>RENT</t>
  </si>
  <si>
    <t>TRANS.</t>
  </si>
  <si>
    <t>MEAL</t>
  </si>
  <si>
    <t xml:space="preserve">UTILITY </t>
  </si>
  <si>
    <t>MEDICAL  ALL.</t>
  </si>
  <si>
    <t>L/GRAND</t>
  </si>
  <si>
    <t xml:space="preserve">OFFICE OF THE CHAIRMAN SPECIAL SERVICE UNIT SSU CODE </t>
  </si>
  <si>
    <t>MEDICAL ALL</t>
  </si>
  <si>
    <t>TOTAL ALLOW</t>
  </si>
  <si>
    <t>14\9</t>
  </si>
  <si>
    <t>OFFICE OF THE SECRETARY CODE 011101300100</t>
  </si>
  <si>
    <t>P.A.</t>
  </si>
  <si>
    <t>MANT AND FUELING</t>
  </si>
  <si>
    <t>TOTAL            ALLOW.</t>
  </si>
  <si>
    <t xml:space="preserve">Secretary </t>
  </si>
  <si>
    <t xml:space="preserve">             OFFICE OF THE COUNCIL CODE 011200100100</t>
  </si>
  <si>
    <t>W/DROP    ALLW.</t>
  </si>
  <si>
    <t>CONST./ RESP. ALL</t>
  </si>
  <si>
    <t>1</t>
  </si>
  <si>
    <t>Other Allowances(per.Asst And Const Allow)</t>
  </si>
  <si>
    <t>Other Allowances(Per.Asst/Maint allow/Const)</t>
  </si>
  <si>
    <t>Construction/ Provision of Roads Other Joint projects between State and Local Govt</t>
  </si>
  <si>
    <t>Rehabilitation/Repairs Rehabilitation/Repairs - Primary Schools</t>
  </si>
  <si>
    <t>Grants to communities  (Integrated Early Child Education)</t>
  </si>
  <si>
    <t xml:space="preserve">               KANO MUNICIPAL COUNCIL COUNCIL</t>
  </si>
  <si>
    <t>NOMINAL ROLL FOR THE YEAR 2022</t>
  </si>
  <si>
    <t>AGRIC AND NATURAL RESOURCES DEPARTMENT</t>
  </si>
  <si>
    <t>AGRIC SECTION</t>
  </si>
  <si>
    <t>GL 2020</t>
  </si>
  <si>
    <t>BASIC 2020</t>
  </si>
  <si>
    <t>RAMADAN BONUS</t>
  </si>
  <si>
    <t>16/9</t>
  </si>
  <si>
    <t>FORESTRY SECTION</t>
  </si>
  <si>
    <t>VETERINARY SECTION</t>
  </si>
  <si>
    <t>NON CLINICAL</t>
  </si>
  <si>
    <t>USMAN BELLO MUSA</t>
  </si>
  <si>
    <t>AUWALU SALISU AHMAD</t>
  </si>
  <si>
    <t>BALA MUKHTAR</t>
  </si>
  <si>
    <t>AISHA IMRAN</t>
  </si>
  <si>
    <t>MAHADI KAWU</t>
  </si>
  <si>
    <t>INUWA GARBA</t>
  </si>
  <si>
    <t>USAINI USMAN ABUBAKAR</t>
  </si>
  <si>
    <t>03\02</t>
  </si>
  <si>
    <t>04\02</t>
  </si>
  <si>
    <t>05\07</t>
  </si>
  <si>
    <t>06\10</t>
  </si>
  <si>
    <t>06\02</t>
  </si>
  <si>
    <t>UBA SULE TOFA</t>
  </si>
  <si>
    <t>USAINI GAMBO</t>
  </si>
  <si>
    <t>LABARAN YUSUF</t>
  </si>
  <si>
    <t>HASSAN YUSUF</t>
  </si>
  <si>
    <t xml:space="preserve">ADAMU ADAMU </t>
  </si>
  <si>
    <t>08\03</t>
  </si>
  <si>
    <t>HABIBU ADAMU</t>
  </si>
  <si>
    <t>SALISU ABDULLAHI</t>
  </si>
  <si>
    <t>ADAMU SURAKA</t>
  </si>
  <si>
    <t>MUSA SHEHU</t>
  </si>
  <si>
    <t>14\09</t>
  </si>
  <si>
    <t>AHMAD SABO</t>
  </si>
  <si>
    <t>TASIU RABO</t>
  </si>
  <si>
    <t>AUWALU ABUBAKAR</t>
  </si>
  <si>
    <t>04\15</t>
  </si>
  <si>
    <t>SANI KABIRU BELLO</t>
  </si>
  <si>
    <t>MUNKAILA SHUAIBU</t>
  </si>
  <si>
    <t>08\02</t>
  </si>
  <si>
    <t>12\07</t>
  </si>
  <si>
    <t>NAZIRU ASHIRU</t>
  </si>
  <si>
    <t>NAWASU ALASAN</t>
  </si>
  <si>
    <t>SABIU SALE ABDU</t>
  </si>
  <si>
    <t xml:space="preserve">UMAR IBRAHIM </t>
  </si>
  <si>
    <t>ABUBAKAR UBA</t>
  </si>
  <si>
    <t>IBRAHIM HARUNA</t>
  </si>
  <si>
    <t>SULAIMAN YUSUF</t>
  </si>
  <si>
    <t>ALKASSIM TASIU</t>
  </si>
  <si>
    <t>AMINU WADA</t>
  </si>
  <si>
    <t>USMAN MUHD</t>
  </si>
  <si>
    <t>SHEHU YUSUF</t>
  </si>
  <si>
    <t>07\07</t>
  </si>
  <si>
    <t>09\05</t>
  </si>
  <si>
    <t>10\06</t>
  </si>
  <si>
    <t>12\06</t>
  </si>
  <si>
    <t>13\07</t>
  </si>
  <si>
    <t>13\09</t>
  </si>
  <si>
    <t>FISHERIES</t>
  </si>
  <si>
    <t>SADIQ ABDULRASHID SANI</t>
  </si>
  <si>
    <t>AYUBA SHEHU AYUBA</t>
  </si>
  <si>
    <t>MUKHTAR ALIYU MUSA</t>
  </si>
  <si>
    <t>AABUBAKAR MUHD FAGGE</t>
  </si>
  <si>
    <t>ABDUL ADAM ABDULLAHI</t>
  </si>
  <si>
    <t>05\02</t>
  </si>
  <si>
    <t xml:space="preserve">Shifting Allowance/Rural Posting Allowance                                                    </t>
  </si>
  <si>
    <t>Other Allowances (Non-clinical Allowance)</t>
  </si>
  <si>
    <t>21020427</t>
  </si>
  <si>
    <t>21020428</t>
  </si>
  <si>
    <t>21020420</t>
  </si>
  <si>
    <t xml:space="preserve">           NOMINAL ROLL FOR THE YEAR 2024</t>
  </si>
  <si>
    <t xml:space="preserve">WATER SECTION </t>
  </si>
  <si>
    <t>H/ALL.</t>
  </si>
  <si>
    <t>T/ALL</t>
  </si>
  <si>
    <t>MEAL ALL.</t>
  </si>
  <si>
    <t>MED. ALL.</t>
  </si>
  <si>
    <t>TOTAL ALL.</t>
  </si>
  <si>
    <t>Junior Staff</t>
  </si>
  <si>
    <t>Management Staff</t>
  </si>
  <si>
    <t xml:space="preserve">ENVIRONMENTAL SECTION </t>
  </si>
  <si>
    <t>2024 GROSS</t>
  </si>
  <si>
    <t>Senior Staff</t>
  </si>
  <si>
    <t>Saad Amadu</t>
  </si>
  <si>
    <t>Ibrahim Muhd Dukawa</t>
  </si>
  <si>
    <t>Muhammad Mukhtar</t>
  </si>
  <si>
    <t>Ismaila Yusuf</t>
  </si>
  <si>
    <t xml:space="preserve">PLANNING SECTION </t>
  </si>
  <si>
    <t>MAMUDA UMAR</t>
  </si>
  <si>
    <t>NASURU HAMZA</t>
  </si>
  <si>
    <t>ABBAS GAMBO</t>
  </si>
  <si>
    <t>HAMISU NAMADI</t>
  </si>
  <si>
    <t>SENIOR STAFF</t>
  </si>
  <si>
    <t>10\09</t>
  </si>
  <si>
    <t>13\08</t>
  </si>
  <si>
    <t>14\06</t>
  </si>
  <si>
    <t>SHIFT ALL</t>
  </si>
  <si>
    <t>IDRIS HARUNA SULAIMAN</t>
  </si>
  <si>
    <t>AISHA ABUBAKAR SADAUKI</t>
  </si>
  <si>
    <t>NURA SALE IBRAHIM</t>
  </si>
  <si>
    <t>MUHD NUHU USMAN</t>
  </si>
  <si>
    <t>ABDULLAHI MALAM</t>
  </si>
  <si>
    <t>SAIDU MUSTAPA</t>
  </si>
  <si>
    <t>SALISU A SALIHU</t>
  </si>
  <si>
    <t>07\05</t>
  </si>
  <si>
    <t>07\08</t>
  </si>
  <si>
    <t>11\07</t>
  </si>
  <si>
    <t>11\10</t>
  </si>
  <si>
    <t>12\09</t>
  </si>
  <si>
    <t>YAHAYA KABIRU TOFA</t>
  </si>
  <si>
    <t>GAMBO SAIDU</t>
  </si>
  <si>
    <t>SHUAIBU HAYATU MUHD</t>
  </si>
  <si>
    <t>BASIRU HASSAN USMAN</t>
  </si>
  <si>
    <t>ADAMU ILIYASU</t>
  </si>
  <si>
    <t>FATIHU ABUBAKAR</t>
  </si>
  <si>
    <t>07\13</t>
  </si>
  <si>
    <t>09\09</t>
  </si>
  <si>
    <t>ALLOWANCES FOR JINIOR STAFF</t>
  </si>
  <si>
    <t>SHIFT</t>
  </si>
  <si>
    <t>Provision for Transformers</t>
  </si>
  <si>
    <t>01103</t>
  </si>
  <si>
    <t>Procurement of Inf. &amp; Tel. Equipment</t>
  </si>
  <si>
    <t>Procurement of Shops at Kanawa Market</t>
  </si>
  <si>
    <t>Procurement Of Industrial Equipment.</t>
  </si>
  <si>
    <t>Construction/Provision of office Buildings</t>
  </si>
  <si>
    <t>Construction / provision of Electricity</t>
  </si>
  <si>
    <t>Construction/Provision of Public Schools</t>
  </si>
  <si>
    <t>Karkara Salamu Alaikum</t>
  </si>
  <si>
    <t>Construction of 5KM Road</t>
  </si>
  <si>
    <t>Independent Power Project</t>
  </si>
  <si>
    <t>School for Islamic Studies</t>
  </si>
  <si>
    <t>Completion of Technical School</t>
  </si>
  <si>
    <t>Provision for Primary School Feeding</t>
  </si>
  <si>
    <t xml:space="preserve">Diesel for Water Treatment Plant </t>
  </si>
  <si>
    <t>Construction of Additional Mechanized (Solar Boreholes)</t>
  </si>
  <si>
    <t>Construction of Zauren Sulhu</t>
  </si>
  <si>
    <t xml:space="preserve">WSSSRP (EU/UNICEF) Assited Project </t>
  </si>
  <si>
    <t xml:space="preserve">Diesel for Street Lights </t>
  </si>
  <si>
    <t xml:space="preserve">Provision for Additional Drainage </t>
  </si>
  <si>
    <t xml:space="preserve">Drilling of Handpumps </t>
  </si>
  <si>
    <t>Reticulation Works</t>
  </si>
  <si>
    <t>Poverty Alleviation Scheme (Empowerment)</t>
  </si>
  <si>
    <t>Poultry Production (Women/Youth Empowerment)</t>
  </si>
  <si>
    <t>Erosion &amp; Flood Control</t>
  </si>
  <si>
    <t>Construction Of Bridges Gidan Baban Lado JOBE</t>
  </si>
  <si>
    <t>Foundation Year Programme (FYP)</t>
  </si>
  <si>
    <t xml:space="preserve">Construction / Provision Of Roads: Costruction of Fly over and underpass Enterchange at Kofar Dan agundi Junction.
</t>
  </si>
  <si>
    <t xml:space="preserve">Construction / Provision Of Roads: Construction of Tal' Udu Junction Enterchange (Globaly - Fly over)
</t>
  </si>
  <si>
    <t>31923900</t>
  </si>
  <si>
    <t>Construction / Provision Of Infrastructure</t>
  </si>
  <si>
    <t>06102</t>
  </si>
  <si>
    <t>Contribution of Local Government renovation of Primary school</t>
  </si>
  <si>
    <t>Contribution of Local Government to School for Islamic studies across 44 LGAs</t>
  </si>
  <si>
    <t>Contribution of LG for Primary School Feeding</t>
  </si>
  <si>
    <r>
      <t xml:space="preserve">Others </t>
    </r>
    <r>
      <rPr>
        <b/>
        <sz val="14"/>
        <rFont val="Arial Narrow"/>
        <family val="2"/>
      </rPr>
      <t>(FOREING SCHOLARSHIP)</t>
    </r>
  </si>
  <si>
    <t>Contribution of LG for Construction of 5KM Road</t>
  </si>
  <si>
    <r>
      <t xml:space="preserve">Welfare Packages </t>
    </r>
    <r>
      <rPr>
        <b/>
        <sz val="14"/>
        <rFont val="Arial Narrow"/>
        <family val="2"/>
      </rPr>
      <t>(AUREN GATA)</t>
    </r>
  </si>
  <si>
    <t>Social Benefits</t>
  </si>
  <si>
    <t>VETTED COPY</t>
  </si>
  <si>
    <t>Gratuity (Severence)</t>
  </si>
  <si>
    <t>Pension</t>
  </si>
  <si>
    <t xml:space="preserve">Bereaved </t>
  </si>
  <si>
    <t>Social Benefits (Fuel Subsidy Removal of Staff)</t>
  </si>
  <si>
    <t>Social Benefits (Fuel Subsidy Removal of casual Staff)</t>
  </si>
  <si>
    <t>2023 ACTUAL   
(JAN - DEC)</t>
  </si>
  <si>
    <t>APPROVED 2024</t>
  </si>
  <si>
    <t>2024  ACTUAL        (JAN-SEPT)</t>
  </si>
  <si>
    <t>ACTUAL 2024</t>
  </si>
  <si>
    <t>2025 PROPOSED BUDGET</t>
  </si>
  <si>
    <t>PROPOSED BUDGET FOR THE YEAR 2025</t>
  </si>
  <si>
    <t>SUMMARY OF THE PROPOSED BUDGET FOR THE YEAR 2025</t>
  </si>
  <si>
    <t>2023  ACTUAL   
(JAN - DEC)</t>
  </si>
  <si>
    <t>2024  ACTUAL             (JAN-SEPT)</t>
  </si>
  <si>
    <t xml:space="preserve">2024  ACTUAL (JAN-SEPT) </t>
  </si>
  <si>
    <t>2025 APPROVED BUDGET</t>
  </si>
  <si>
    <t xml:space="preserve">2024   ACTUAL   (JAN-SEPT) </t>
  </si>
  <si>
    <t>GENERAL SUMMARY OF THE CAPITAL EXPENDITURE 2025</t>
  </si>
  <si>
    <t>GENERAL SUMMARY OF THE RECURRENT EXPENDITURE 2025</t>
  </si>
  <si>
    <t>2024 APROVED BUDGET</t>
  </si>
  <si>
    <t>2024 ACTUAL (JAN-SEPT)</t>
  </si>
  <si>
    <t>Construction/Provision of office Buildings (Contribution for the Re-costruction of Imamu Wali Training Centre)</t>
  </si>
  <si>
    <t>Construction/Provision Of Water Facilities</t>
  </si>
  <si>
    <t>Rural Access Mobility Road (RAMP)</t>
  </si>
  <si>
    <t>Others (Trade Fair)</t>
  </si>
  <si>
    <t>GRADE LEVEL</t>
  </si>
  <si>
    <t>PERSONNEL MANAGEMENT DEPARTMENT</t>
  </si>
  <si>
    <t xml:space="preserve">NOMINAL ROLL FOR THE YEAR 2025 </t>
  </si>
  <si>
    <t>ALLOWANCES FOR EPSS</t>
  </si>
  <si>
    <t>ALLOWANCES FOR CONHENS</t>
  </si>
  <si>
    <t>OTHERS</t>
  </si>
  <si>
    <t>GL</t>
  </si>
  <si>
    <t>ST</t>
  </si>
  <si>
    <t xml:space="preserve">BASIC SALARY </t>
  </si>
  <si>
    <t xml:space="preserve">HOUSING ALLOW </t>
  </si>
  <si>
    <t xml:space="preserve">TRANS ALLOW </t>
  </si>
  <si>
    <t xml:space="preserve">UTILITY ALLOW </t>
  </si>
  <si>
    <t xml:space="preserve">MEAL SUBSIDY </t>
  </si>
  <si>
    <t>MEDICAL ALLOW</t>
  </si>
  <si>
    <t xml:space="preserve">ENTERT ALLOW </t>
  </si>
  <si>
    <t>RESP ALLOW</t>
  </si>
  <si>
    <t xml:space="preserve">DOMESTIC SERVANT </t>
  </si>
  <si>
    <t>HAZARD ALLOWANCE</t>
  </si>
  <si>
    <t>RURAL POSTING</t>
  </si>
  <si>
    <t>SHIFTING ALLOWANCES</t>
  </si>
  <si>
    <t xml:space="preserve">LEAVE ALLOW </t>
  </si>
  <si>
    <t xml:space="preserve">PROV OF SALARY INCREASE </t>
  </si>
  <si>
    <t>TOTAL JUNIOR</t>
  </si>
  <si>
    <t>Construction Of Markets/Parks: At Doka Ward</t>
  </si>
  <si>
    <t>Procurement/Acquisition Of Land</t>
  </si>
  <si>
    <t>Procurement/Acquisition Of Land Compensation of Land for New Layout at Along Gwarzo Road</t>
  </si>
  <si>
    <t>Construction / Expansion of Markets/Parks: At Tofa, Janguza and Doka Ward</t>
  </si>
  <si>
    <t>Construction / Provision Of Roads  Other Road: At Gajida Road</t>
  </si>
  <si>
    <t>Construction / Provision Of Single Surface Dressing Road At Lambu-Jataka-Y/Karama Road</t>
  </si>
  <si>
    <t>Construction / Provision Of Roads  Other Road: At Gidan Bahari-Unguwar Rimi Road</t>
  </si>
  <si>
    <t>Construction / Provision Of Roads Gidan Ali-Lammawa Road</t>
  </si>
  <si>
    <t>Construction Of Dams: Yanoko</t>
  </si>
  <si>
    <t>Construction Of Traffic /Street Lights At Local Government Secretariat</t>
  </si>
  <si>
    <t>Construction Of Traffic /Street Lights At Grave Yards</t>
  </si>
  <si>
    <t>Construction / Provision Of Roads Z/Makaurata Ginsawa Road</t>
  </si>
  <si>
    <t>Construction/Provision of office Buildings Construction Of Computer Centre At Tofa Town</t>
  </si>
  <si>
    <t>Women Empowerment Cash</t>
  </si>
  <si>
    <t>Irrigation Farming  (Empowerment)</t>
  </si>
  <si>
    <t>Construction/Provision Of Electricity at tofa Ward</t>
  </si>
  <si>
    <t>Rehabilitation/Repairs - Housing Renovation Of Traditional Rulers Houses</t>
  </si>
  <si>
    <t>Rehabilitation/Repairs Rehabilitation/Repairs - Tsangaya Schools</t>
  </si>
  <si>
    <t>Procurement Of Motor Vehicles</t>
  </si>
  <si>
    <t>Construction Of Boundary Pillars/ Right Of Ways Tofa Township Gate</t>
  </si>
  <si>
    <t>Construction of Class Room Blocks at 15 wards</t>
  </si>
  <si>
    <t>Rehabilitation / Repairs - Recreational Facilities Renovation of Mosque at 15 wards</t>
  </si>
  <si>
    <t>Construction/Provision Of Housing/Mosque:  JUMAAT MOSQUE at Ginsawa, Wangara, Tofa and Yansabo</t>
  </si>
  <si>
    <t>Construction of Primary Health Care Centre At Yanoko, Wangara, Yalwa, Karama, Lambu and Langel</t>
  </si>
  <si>
    <t>Construction of Toilets</t>
  </si>
  <si>
    <t>Construction/Provision Of Hospitals Construction Of Veterinary Clinic at Dindiri</t>
  </si>
  <si>
    <t>Contribution of Local Government to Other JOINT PROJECT</t>
  </si>
  <si>
    <t>Other professional service</t>
  </si>
  <si>
    <t>SOCIAL BENEFIT</t>
  </si>
  <si>
    <t>31913100</t>
  </si>
  <si>
    <t>Sevarance Gratuity</t>
  </si>
  <si>
    <t>OFFICE OF THE HONORABLE CHAIRMAN</t>
  </si>
  <si>
    <t xml:space="preserve">ACCOMO ALLOW </t>
  </si>
  <si>
    <t>RESP/P.A ALLOW</t>
  </si>
  <si>
    <t>NEWS PAPER</t>
  </si>
  <si>
    <t>MAINT ALLOW</t>
  </si>
  <si>
    <t>CONST ALLOW</t>
  </si>
  <si>
    <t>FURNIT ALLOW</t>
  </si>
  <si>
    <t>AD</t>
  </si>
  <si>
    <t>SUP</t>
  </si>
  <si>
    <t>VCM</t>
  </si>
  <si>
    <t>CM</t>
  </si>
  <si>
    <t>OFFICE OF THE CHAIRMAN</t>
  </si>
  <si>
    <t>PROMOTION POST (1)</t>
  </si>
  <si>
    <t>OFFICE OF THE SECRETARY</t>
  </si>
  <si>
    <t>SECT</t>
  </si>
  <si>
    <t>OFFICE OF THE SECRETARY (LEGAL SERVICE UNIT)</t>
  </si>
  <si>
    <t>COUNCIL MEMBERS</t>
  </si>
  <si>
    <t>W/DROP ALLOW</t>
  </si>
  <si>
    <t>COUNC</t>
  </si>
  <si>
    <t>DL</t>
  </si>
  <si>
    <t>LEAD</t>
  </si>
  <si>
    <t>YAKUBU SHUAIBU</t>
  </si>
  <si>
    <t>SULAIMAN ABUBAKAR</t>
  </si>
  <si>
    <t>OFFICE OF THE CHAIRMAN (INTERNAL AUDIT)</t>
  </si>
  <si>
    <t>INTERNAL AUDIT UNIT</t>
  </si>
  <si>
    <t>ALI NASURU</t>
  </si>
  <si>
    <t>NURA MUHAD</t>
  </si>
  <si>
    <t>OFFICE OF THE CHAIRMAN (SPECIAL SERVICE UNIT)</t>
  </si>
  <si>
    <t>ABDULLAHI M ADAM</t>
  </si>
  <si>
    <t>SECRETARY</t>
  </si>
  <si>
    <t>ADAMU A MAINASARA</t>
  </si>
  <si>
    <t>LEGAL SERVICES</t>
  </si>
  <si>
    <t>UMAR ADO</t>
  </si>
  <si>
    <t>SAGIRU ABDULLAHI</t>
  </si>
  <si>
    <t>ABDULLAHI HAMZA</t>
  </si>
  <si>
    <t>SALISU Y IBRAHIM</t>
  </si>
  <si>
    <t>SAIFULLAHI JIBRIN</t>
  </si>
  <si>
    <t>OSAMA YAHAYA</t>
  </si>
  <si>
    <t>MANSUR ALI</t>
  </si>
  <si>
    <t>AMINU ABDULKARIM</t>
  </si>
  <si>
    <t>AUWALU BELLO</t>
  </si>
  <si>
    <t>KABIRU YAKUBU</t>
  </si>
  <si>
    <t>ISMAIL ABUBAKAR</t>
  </si>
  <si>
    <t>ABBA YUSUF</t>
  </si>
  <si>
    <t>SANI M IDRIS</t>
  </si>
  <si>
    <t>ABBA YAKUBU</t>
  </si>
  <si>
    <t>SANI SHEKARAU</t>
  </si>
  <si>
    <t>NASIRU SANI TOFA</t>
  </si>
  <si>
    <t>SULE SULE</t>
  </si>
  <si>
    <t>IBARIM N/LIMANCI</t>
  </si>
  <si>
    <t>IDRIS GARBA ISMAIL</t>
  </si>
  <si>
    <t>YAKUBU BALA ADAM</t>
  </si>
  <si>
    <t>MUAZU SANI</t>
  </si>
  <si>
    <t>NASIRU SUL;AIMAN</t>
  </si>
  <si>
    <t>YUSUF RABIU</t>
  </si>
  <si>
    <t>UMAR SHEHU LIMAN</t>
  </si>
  <si>
    <t>ALIYU IBRAHIM AMIN</t>
  </si>
  <si>
    <t>AMINU GARBA</t>
  </si>
  <si>
    <t>MURTALA YAU</t>
  </si>
  <si>
    <t>ARMAYAU SULE</t>
  </si>
  <si>
    <t>MOHD BELLO DKD</t>
  </si>
  <si>
    <t>SANI HUJJI</t>
  </si>
  <si>
    <t>MOHD ABDULLAHI</t>
  </si>
  <si>
    <t>SUNUSI MOHD IBRAHIM</t>
  </si>
  <si>
    <t>NURA YUNUSA</t>
  </si>
  <si>
    <t xml:space="preserve">AUWALU YAHAYA </t>
  </si>
  <si>
    <t>JAMIL ALHASSAN</t>
  </si>
  <si>
    <t>ABDULLAHI SAAD</t>
  </si>
  <si>
    <t>HADI YARO</t>
  </si>
  <si>
    <t>AUWALU MAGAJI</t>
  </si>
  <si>
    <t>MOHD AHMAD</t>
  </si>
  <si>
    <t>ALI HASHIMU</t>
  </si>
  <si>
    <t>RABO MUSA</t>
  </si>
  <si>
    <t>SHAAIBU ADAMU</t>
  </si>
  <si>
    <t>BABA SHEHU</t>
  </si>
  <si>
    <t>UMAR SHEHUMATE</t>
  </si>
  <si>
    <t>KASSIM JALANI BABA</t>
  </si>
  <si>
    <t>SALISU HUSSAIN</t>
  </si>
  <si>
    <t>ALIYU ABBA M</t>
  </si>
  <si>
    <t>SANI JAFAR</t>
  </si>
  <si>
    <t>ISYAKU SABIU</t>
  </si>
  <si>
    <t>USMAN AMINU SHEHU</t>
  </si>
  <si>
    <t>PROMOTION POST</t>
  </si>
  <si>
    <t>SHEHU UMAR</t>
  </si>
  <si>
    <t>NURA YUSUF</t>
  </si>
  <si>
    <t>ABDU BUBA UNG</t>
  </si>
  <si>
    <t>BALARABA MAI FADA</t>
  </si>
  <si>
    <t xml:space="preserve">SHEHU BELLO </t>
  </si>
  <si>
    <t>SHAAIBU BALA</t>
  </si>
  <si>
    <t>TREASURY DEPARTMENT</t>
  </si>
  <si>
    <t>REVENUE SECTION</t>
  </si>
  <si>
    <t>VACANT POST</t>
  </si>
  <si>
    <t>AMINU NAGOGGO</t>
  </si>
  <si>
    <t>SHEHU GARBA</t>
  </si>
  <si>
    <t>ISAH ALI TOFA</t>
  </si>
  <si>
    <t>SULAIMAN SHEHU</t>
  </si>
  <si>
    <t>SHEHU SANI</t>
  </si>
  <si>
    <t>SULE MUSA</t>
  </si>
  <si>
    <t>NAKANO HAMISU</t>
  </si>
  <si>
    <t>ADAMU ABDULHAMID</t>
  </si>
  <si>
    <t>ACCOUNT SECTION</t>
  </si>
  <si>
    <t>MUSA UMAR</t>
  </si>
  <si>
    <t>HARUNA SHUAIBU</t>
  </si>
  <si>
    <t>SADIK ADAMU</t>
  </si>
  <si>
    <t>FAIZA ABUBAKAR</t>
  </si>
  <si>
    <t>ALIYA AHMAD D</t>
  </si>
  <si>
    <t>MANSUR ABDULKADIR</t>
  </si>
  <si>
    <t>ISYAKU UMAR A</t>
  </si>
  <si>
    <t>AMINU NUHU I</t>
  </si>
  <si>
    <t>GARBA MAGAJI</t>
  </si>
  <si>
    <t>KABIRU BELLO G</t>
  </si>
  <si>
    <t>ISA MADAKI</t>
  </si>
  <si>
    <t>RABIU S NUHU</t>
  </si>
  <si>
    <t>BELLO ABDULKARIM</t>
  </si>
  <si>
    <t>STORE SECTION</t>
  </si>
  <si>
    <t>MUHD BALA A</t>
  </si>
  <si>
    <t>NURA IDRIS</t>
  </si>
  <si>
    <t>AHMAD AMINU</t>
  </si>
  <si>
    <t>ABDULAZIZ HABIB</t>
  </si>
  <si>
    <t>MUHD ADAMU</t>
  </si>
  <si>
    <t>GARBA T ABUBAKAR</t>
  </si>
  <si>
    <t>NAFISA MAGAJI</t>
  </si>
  <si>
    <t>COMMUNITY DEVELOPMENT DEPARTMENT</t>
  </si>
  <si>
    <t>COMMUNITY SECTION</t>
  </si>
  <si>
    <t>ZAINAB SULEIMAN</t>
  </si>
  <si>
    <t>USAINI ALI YAKO</t>
  </si>
  <si>
    <t>HALIMA ABDULLAHI</t>
  </si>
  <si>
    <t>KHALIL GARBA BELLO</t>
  </si>
  <si>
    <t>ISHAQ USMAN</t>
  </si>
  <si>
    <t>USMAN SIDI KABIR</t>
  </si>
  <si>
    <t>BASIRU BELLO JOBE</t>
  </si>
  <si>
    <t>SALIM ISMAIL</t>
  </si>
  <si>
    <t>BUHARI ABUBAKAR</t>
  </si>
  <si>
    <t>DAYYABU ABDULLAHI</t>
  </si>
  <si>
    <t>IBRAHIM B IBRAHIM</t>
  </si>
  <si>
    <t>HALIMA S ABDULLAHI</t>
  </si>
  <si>
    <t>BASHIR A TAHIR</t>
  </si>
  <si>
    <t>USAINI USMAN</t>
  </si>
  <si>
    <t>MUSTAPHA MOHD</t>
  </si>
  <si>
    <t>SOCIAL WELFARE SECTION</t>
  </si>
  <si>
    <t>IBRAHIM SHAFIU</t>
  </si>
  <si>
    <t>ABDURRASHID SHEHU</t>
  </si>
  <si>
    <t>SALISU AUWAL</t>
  </si>
  <si>
    <t>JAMILA MANSUR</t>
  </si>
  <si>
    <t>AMINUN ABDU</t>
  </si>
  <si>
    <t>AISHA SULAIMAN</t>
  </si>
  <si>
    <t>MURTALA UMAR</t>
  </si>
  <si>
    <t>SHAAIBU S. GWARZO</t>
  </si>
  <si>
    <t>BALARABE SANI</t>
  </si>
  <si>
    <t>KAAB ABUBAKAR</t>
  </si>
  <si>
    <t>TIJJANI HABIBU</t>
  </si>
  <si>
    <t>INFORMATION YOUTH AND SPORT</t>
  </si>
  <si>
    <t>SANI SULAIMAN S</t>
  </si>
  <si>
    <t>YAHAYA Y ABDU</t>
  </si>
  <si>
    <t>IBRAHIM A ABUBAKAR</t>
  </si>
  <si>
    <t>ABDULLAHI MUSA</t>
  </si>
  <si>
    <t>HAMZA M MOHD</t>
  </si>
  <si>
    <t>MUKHTAR UMAR KABIR</t>
  </si>
  <si>
    <t>AMINU BALA</t>
  </si>
  <si>
    <t>WOMEN AFFAIRS SECTION</t>
  </si>
  <si>
    <t>FATIMA M SHEHU</t>
  </si>
  <si>
    <t>MARYAM HAMISU</t>
  </si>
  <si>
    <t>RABI DIKKO</t>
  </si>
  <si>
    <t>AISHA IBRAHIM</t>
  </si>
  <si>
    <t>AISHA SANI ABDULLAHI</t>
  </si>
  <si>
    <t>YASIRA YUNUSA</t>
  </si>
  <si>
    <t>BINTA INUWA</t>
  </si>
  <si>
    <t>COOPERATIVE SECTION</t>
  </si>
  <si>
    <t>ALI MAGAJI</t>
  </si>
  <si>
    <t>SAFIYANU YUSUF</t>
  </si>
  <si>
    <t>IBRAHIM UBA ABUBAKAR</t>
  </si>
  <si>
    <t>FATIMA ABB MDC</t>
  </si>
  <si>
    <t>TUKUR SHEHU</t>
  </si>
  <si>
    <t>HARUNA MAMUDA</t>
  </si>
  <si>
    <t>SALISU ABDU</t>
  </si>
  <si>
    <t>ISA ALIYU YARO</t>
  </si>
  <si>
    <t>ABDURRAHMAN MUAZU</t>
  </si>
  <si>
    <t>TRADE COMMERCE AND INDUSTRY</t>
  </si>
  <si>
    <t>NURA MUHD</t>
  </si>
  <si>
    <t>USMAN SANI</t>
  </si>
  <si>
    <t>MUJITAPA NAZIFI</t>
  </si>
  <si>
    <t>BUHARI USMAN</t>
  </si>
  <si>
    <t>RAKIYA MAGAJI</t>
  </si>
  <si>
    <t>USAMA HALLIRU</t>
  </si>
  <si>
    <t>SALISU ALI</t>
  </si>
  <si>
    <t>PRIMARY HEALTH CARE DEPARTMENT</t>
  </si>
  <si>
    <t>FISHERIES SECTION</t>
  </si>
  <si>
    <t>WORKS AND HOUSING DEPARTMENT</t>
  </si>
  <si>
    <t>ROAD SECTION</t>
  </si>
  <si>
    <t>RABIU ADO</t>
  </si>
  <si>
    <t>ABUBAKAR ABUBAKAR</t>
  </si>
  <si>
    <t>RUFAI SANI HASSAN</t>
  </si>
  <si>
    <t>ADO MOHD YANOKO</t>
  </si>
  <si>
    <t>DALHA M SANI</t>
  </si>
  <si>
    <t>MECHANICAL SECTION</t>
  </si>
  <si>
    <t>MUJAHID MUSA</t>
  </si>
  <si>
    <t>AMIR IBRAHIM</t>
  </si>
  <si>
    <t>MOHD KABIRU ADAMU</t>
  </si>
  <si>
    <t>ELECTRICAL SECTION</t>
  </si>
  <si>
    <t>SHEHU HAMISU</t>
  </si>
  <si>
    <t>SAMAILA MIKO</t>
  </si>
  <si>
    <t>SANI USMAN USMAN</t>
  </si>
  <si>
    <t>BUILDING SECTION</t>
  </si>
  <si>
    <t>SANI U USMAN</t>
  </si>
  <si>
    <t>MUKTARI SHEHU</t>
  </si>
  <si>
    <t>GAMBO DAN BAFFA</t>
  </si>
  <si>
    <t>LAND AND SURVEY SECTION</t>
  </si>
  <si>
    <t>ESTATE SECTION</t>
  </si>
  <si>
    <t>AUWALU MAIKANO</t>
  </si>
  <si>
    <t>SALE HABU BALAN</t>
  </si>
  <si>
    <t>HABIBU MUSA</t>
  </si>
  <si>
    <t>IBRAHIM M ALI</t>
  </si>
  <si>
    <t>DISTRICT ADMINISTRATION UNIT</t>
  </si>
  <si>
    <t>SULEIMAN IBRAHIM</t>
  </si>
  <si>
    <t>IBRAHIM MOHD</t>
  </si>
  <si>
    <t>IBRAHIM D MOHD</t>
  </si>
  <si>
    <t>YUSUF MOHD</t>
  </si>
  <si>
    <t>MUSA LAWAN</t>
  </si>
  <si>
    <t>ALH HUDU ABDULLAHI</t>
  </si>
  <si>
    <t>ALI WAZIRI</t>
  </si>
  <si>
    <t>BALA ABBA</t>
  </si>
  <si>
    <t>SAMINU YAKUBU</t>
  </si>
  <si>
    <t>SHARFADDEEN USMAN</t>
  </si>
  <si>
    <t>IBRAHIM USMAN</t>
  </si>
  <si>
    <t>SAIDU SANI</t>
  </si>
  <si>
    <t>ABUBAKAR SULAIMAN</t>
  </si>
  <si>
    <t>ABDULLAHI DAN SUDA</t>
  </si>
  <si>
    <t>ISA SULAIMAN DUDARE</t>
  </si>
  <si>
    <t>MUSA MUHD</t>
  </si>
  <si>
    <t>DANLADI UMAR</t>
  </si>
  <si>
    <t>ABDU WAMBAI LAMBA</t>
  </si>
  <si>
    <t>RABIU M LANGEL</t>
  </si>
  <si>
    <t>SUNUSI IDRIS</t>
  </si>
  <si>
    <t>HABIBU TASIU</t>
  </si>
  <si>
    <t>SADISU MUAZU</t>
  </si>
  <si>
    <t>ASHIRU ALMU</t>
  </si>
  <si>
    <t>NUHU MAGAJI</t>
  </si>
  <si>
    <t>ABDULLAHI SANI</t>
  </si>
  <si>
    <t>IBRAHIM AHMAD</t>
  </si>
  <si>
    <t>YUSIF MOHD</t>
  </si>
  <si>
    <t>ABDULLAHI A HUDU</t>
  </si>
  <si>
    <t>ABBA BULU</t>
  </si>
  <si>
    <t>WAZIRI ALI MUKADDAS</t>
  </si>
  <si>
    <t>HABIBU ABDULMUMINI</t>
  </si>
  <si>
    <t>IBRAHIM UMAR YALWA</t>
  </si>
  <si>
    <t>RABO GARBA</t>
  </si>
  <si>
    <t>ABDU IDRIS</t>
  </si>
  <si>
    <t>ZUBAIRU ADO</t>
  </si>
  <si>
    <t>SULEIMAN GARBA</t>
  </si>
  <si>
    <t>MUSA ABDULMUMINI</t>
  </si>
  <si>
    <t>DAYYABU MUKADDAS</t>
  </si>
  <si>
    <t>TUKUR LAWAN</t>
  </si>
  <si>
    <t>GARBA IDRIS</t>
  </si>
  <si>
    <t>MURTALA BASIRU</t>
  </si>
  <si>
    <t>SANI ADO</t>
  </si>
  <si>
    <t>AMADU GARBA</t>
  </si>
  <si>
    <t>SAADU LAWAN</t>
  </si>
  <si>
    <t>JAFARU UMAR</t>
  </si>
  <si>
    <t>IDRIS BABAJI</t>
  </si>
  <si>
    <t>LAWAN LALE</t>
  </si>
  <si>
    <t>JIBRIN ALI</t>
  </si>
  <si>
    <t>DAHIRU ADAMU</t>
  </si>
  <si>
    <t>MUSA IBRAHIM</t>
  </si>
  <si>
    <t>MUSA DAHIRU</t>
  </si>
  <si>
    <t>MAMUDA IBRAHIM</t>
  </si>
  <si>
    <t>ISAH IDRIS</t>
  </si>
  <si>
    <t>AHMAD JELANI</t>
  </si>
  <si>
    <t>IDIRS ADAMU</t>
  </si>
  <si>
    <t>ABDULLAHI DAUDU</t>
  </si>
  <si>
    <t>KABIRU NA AYA</t>
  </si>
  <si>
    <t>ALASAN IDRIS</t>
  </si>
  <si>
    <t>BABALLE ABDU</t>
  </si>
  <si>
    <t>RABIU NUHU</t>
  </si>
  <si>
    <t>BELLO USAINI</t>
  </si>
  <si>
    <t>GARBA WAZIRI</t>
  </si>
  <si>
    <t>YUSUF SHEHU</t>
  </si>
  <si>
    <t>MUSA MUSA</t>
  </si>
  <si>
    <t>ABUBAKAR MADAKI</t>
  </si>
  <si>
    <t>A.IBRAHIM CHIGARI</t>
  </si>
  <si>
    <t>BASIRU MAMUDA</t>
  </si>
  <si>
    <t>ABUBAKAR IDRIS</t>
  </si>
  <si>
    <t>SHEHU ABDULKARIM</t>
  </si>
  <si>
    <t>HARUNA ABDULMUMINI</t>
  </si>
  <si>
    <t>HARUNA DALHA</t>
  </si>
  <si>
    <t>IBRAHIM ADAMU</t>
  </si>
  <si>
    <t>HASHIMU DANJUMA</t>
  </si>
  <si>
    <t>BASIRU ABDULKADIR</t>
  </si>
  <si>
    <t>YUNUSA SHEHU</t>
  </si>
  <si>
    <t>ABDULHAMID TAMBAYA</t>
  </si>
  <si>
    <t>YUSUF MUSA</t>
  </si>
  <si>
    <t>GARBA IBRAHIM</t>
  </si>
  <si>
    <t>ALI GARBA</t>
  </si>
  <si>
    <t>IDRIS LADO</t>
  </si>
  <si>
    <t>GARBA WAKILI</t>
  </si>
  <si>
    <t>SALISU GALADIMA</t>
  </si>
  <si>
    <t>NA INNA IBRAHIM</t>
  </si>
  <si>
    <t>SULE JIBRIN</t>
  </si>
  <si>
    <t>ABDULLAHI HALILU</t>
  </si>
  <si>
    <t>AMINU ABUBAKAR</t>
  </si>
  <si>
    <t>ABDULLAHI ABDU</t>
  </si>
  <si>
    <t>SABIU MAGAJI</t>
  </si>
  <si>
    <t>SAIDU SULE</t>
  </si>
  <si>
    <t>IDI SALE</t>
  </si>
  <si>
    <t>YAHAYA IBRAHIM</t>
  </si>
  <si>
    <t>IDRIS ALASAN</t>
  </si>
  <si>
    <t>NURA ADAMU TOFA</t>
  </si>
  <si>
    <t>SANI BELLO KWARU</t>
  </si>
  <si>
    <t>DAHIRU HUDU</t>
  </si>
  <si>
    <t>SURAJO SHEHU</t>
  </si>
  <si>
    <t>BELLO ZAKARI TURAI</t>
  </si>
  <si>
    <t>IBRAHIM S ABUBAKAR</t>
  </si>
  <si>
    <t>ABDULLAHI YUSUF</t>
  </si>
  <si>
    <t>ALH RABO INUWA</t>
  </si>
  <si>
    <t>LAWAN SAADU</t>
  </si>
  <si>
    <t>SABO WAZIRI</t>
  </si>
  <si>
    <t>HAMISU ADAMU</t>
  </si>
  <si>
    <t>ABUBAKAR GALADIMA</t>
  </si>
  <si>
    <t>TUKR MAKAMA</t>
  </si>
  <si>
    <t>DANJU JIBRIN</t>
  </si>
  <si>
    <t>SANI BALA</t>
  </si>
  <si>
    <t>AYUBA JAJI</t>
  </si>
  <si>
    <t>LITI GALADIMA</t>
  </si>
  <si>
    <t>NAMADI ALASAN</t>
  </si>
  <si>
    <t>LAWAN HALADU</t>
  </si>
  <si>
    <t>ALI UMAR TAMBAI</t>
  </si>
  <si>
    <t>ABDU MADAKI</t>
  </si>
  <si>
    <t>YUSUF BASHIR</t>
  </si>
  <si>
    <t>SANI ABDULHAMID</t>
  </si>
  <si>
    <t>ABUBAKAR SHEKARAU</t>
  </si>
  <si>
    <t>SHAAIBU MAMUDA</t>
  </si>
  <si>
    <t>ISAH SANI</t>
  </si>
  <si>
    <t>NASURU YAHAYA</t>
  </si>
  <si>
    <t>ISA USMAN</t>
  </si>
  <si>
    <t>SAFIYANU SAMINU</t>
  </si>
  <si>
    <t>SUNUSI ABDU</t>
  </si>
  <si>
    <t>MUSTAPHA ADAMU</t>
  </si>
  <si>
    <t>USAINI ADNAN</t>
  </si>
  <si>
    <t>MAGAJI GARBA</t>
  </si>
  <si>
    <t>ABBA SAADU BASHIR</t>
  </si>
  <si>
    <t>NASIRU Y.YARIMAWA</t>
  </si>
  <si>
    <t>ZUBAIRU ABDU</t>
  </si>
  <si>
    <t>ADAMU I SULAIMAN</t>
  </si>
  <si>
    <t>YUSUF MAMUDA</t>
  </si>
  <si>
    <t>AHMAD SANI</t>
  </si>
  <si>
    <t>ABDU HUSSAINI</t>
  </si>
  <si>
    <t>ABDULMUMIN SALISU</t>
  </si>
  <si>
    <t>LAWAN INUWA</t>
  </si>
  <si>
    <t>BELLO MAMMAN</t>
  </si>
  <si>
    <t>IBRAHIM UMAR JOBE</t>
  </si>
  <si>
    <t>GARBA MUQADDAS</t>
  </si>
  <si>
    <t>GALADIMA JAMO</t>
  </si>
  <si>
    <t>DANAZUMI ADO</t>
  </si>
  <si>
    <t>MOHD SANI</t>
  </si>
  <si>
    <t>SAIFULLAHI ABDULLAHI DALHA</t>
  </si>
  <si>
    <t>MUSTAPHA MANSUR</t>
  </si>
  <si>
    <t>ALH.HABIBU YANOKO</t>
  </si>
  <si>
    <t>AHMAD UMAR YALWA</t>
  </si>
  <si>
    <t>ADAMU ABUBAKAR JOBE</t>
  </si>
  <si>
    <t>BASHIRU SALE DANSUDU</t>
  </si>
  <si>
    <t>SULEIMAN IBRAHIM D</t>
  </si>
  <si>
    <t>YAHAYA ABDULMUMINI</t>
  </si>
  <si>
    <t>MAMUDA IDRIS</t>
  </si>
  <si>
    <t>NUHU LANGEL</t>
  </si>
  <si>
    <t>SULEIMAN ADAMU MAGAJI</t>
  </si>
  <si>
    <t>MOHD BASHIR LAMBU</t>
  </si>
  <si>
    <t>YAHAYA YARIMAWA</t>
  </si>
  <si>
    <t>BELLO DALHA KWAMI</t>
  </si>
  <si>
    <t>HUDU YAU JANGUZA</t>
  </si>
  <si>
    <t>IBRAHIM ABDULKADIR</t>
  </si>
  <si>
    <t>ABDU UMAR TOFA</t>
  </si>
  <si>
    <t>ALMU GARBA U/RIMI</t>
  </si>
  <si>
    <t>ALH.ISYAKU UMAR TOFA</t>
  </si>
  <si>
    <t>ALH.BASHIR</t>
  </si>
  <si>
    <t>KABIRU YARO TOFA</t>
  </si>
  <si>
    <t>PLANING RESEARCH AND STATISTICS DEPARTMENT</t>
  </si>
  <si>
    <t>PLANING SECTION</t>
  </si>
  <si>
    <t>YUSUF ADAMU MOHD</t>
  </si>
  <si>
    <t>AISHA MANSUR KURAWA</t>
  </si>
  <si>
    <t>BASHIR SANI MOHD</t>
  </si>
  <si>
    <t>ATIKU SALISU</t>
  </si>
  <si>
    <t>TIJJANI MAAZU</t>
  </si>
  <si>
    <t>BUDGET SECTION</t>
  </si>
  <si>
    <t>YAZID MOHD BAFFA</t>
  </si>
  <si>
    <t>ABDULLAHI UMAR ABUBAKAR</t>
  </si>
  <si>
    <t>MOHD ILYASU DAHIRU</t>
  </si>
  <si>
    <t>ISMAILA HALILU</t>
  </si>
  <si>
    <t xml:space="preserve">WATER, ENVIROMENT,SANITATION AND HYGIENE </t>
  </si>
  <si>
    <t>WATER SECTION</t>
  </si>
  <si>
    <t>SULAIMAN MUHD</t>
  </si>
  <si>
    <t>SURAJO JILO TOFA</t>
  </si>
  <si>
    <t>NASIRU HAMZA</t>
  </si>
  <si>
    <t>ENVIROMENT</t>
  </si>
  <si>
    <t>ABDULLAHI MAL,YARIMAWA</t>
  </si>
  <si>
    <t>IDRIS HARUNA SULEMAN</t>
  </si>
  <si>
    <t>FATIMA TIJJANI ILIYASU</t>
  </si>
  <si>
    <t>IBRAHIM USAINI</t>
  </si>
  <si>
    <t>ALIYU TIJJANI ABDULLAHI</t>
  </si>
  <si>
    <t>SAIDU MUSTAPHA</t>
  </si>
  <si>
    <t>SALIHU A SALIHU</t>
  </si>
  <si>
    <t>MARYAM ABDULLAHI BAWA</t>
  </si>
  <si>
    <t>AISHA YUSUF ABDULLAHI</t>
  </si>
  <si>
    <t>HAUWA SANI</t>
  </si>
  <si>
    <t>ADAMU UBA NUHU</t>
  </si>
  <si>
    <t>ZAKARIYYA YUSUF MUSA</t>
  </si>
  <si>
    <t>SADISU UBA ABUBAKAR</t>
  </si>
  <si>
    <t>MURTALA SANI DAHIRU</t>
  </si>
  <si>
    <t>BELLO ADAMU</t>
  </si>
  <si>
    <t>SALAMATU YAU ABDULKADIR</t>
  </si>
  <si>
    <t>ABDULKARIM USMAN BALA</t>
  </si>
  <si>
    <t>MORNITORING AND EVALUATION</t>
  </si>
  <si>
    <t>ABDULRASHID ABDULLAHI</t>
  </si>
  <si>
    <t>SAIDU GAMBO</t>
  </si>
  <si>
    <t>NASIRU HASSAN USMAN</t>
  </si>
  <si>
    <t>ZAINAB ABDULLAHI</t>
  </si>
  <si>
    <t>AISHA MAGAJI BELLO</t>
  </si>
  <si>
    <t>Maintainance Allowance</t>
  </si>
  <si>
    <t>Other Allowances(Responsibility Allow)</t>
  </si>
  <si>
    <t>Other Allowances( Const/Resp)</t>
  </si>
  <si>
    <t>Other Allowances(Const)</t>
  </si>
  <si>
    <t>Provision for salary increase</t>
  </si>
  <si>
    <t>Rural posting</t>
  </si>
  <si>
    <t xml:space="preserve">Shifting Allowance                                                  </t>
  </si>
  <si>
    <t>Furniture Allowance</t>
  </si>
  <si>
    <t>Furnitures Allowances</t>
  </si>
  <si>
    <t>Books (Text Books and Exercise books)</t>
  </si>
  <si>
    <t>Others (Survey Material)</t>
  </si>
  <si>
    <t>Construction/Provison of Residential Buildings SDGs COUNTER FUNDING</t>
  </si>
  <si>
    <t>Research And Documentations HOUSE NUMBERING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</si>
</sst>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b/>
      <sz val="18"/>
      <name val="Baskerville Old Face"/>
      <family val="1"/>
    </font>
    <font>
      <b/>
      <sz val="18"/>
      <name val="Arial Rounded MT Bold"/>
      <family val="2"/>
    </font>
    <font>
      <b/>
      <sz val="10"/>
      <name val="Arial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13"/>
      <name val="Tahoma"/>
      <family val="2"/>
    </font>
    <font>
      <sz val="12"/>
      <name val="Arial Narrow"/>
      <family val="2"/>
    </font>
    <font>
      <sz val="14"/>
      <color indexed="8"/>
      <name val="Tahoma"/>
      <family val="2"/>
    </font>
    <font>
      <b/>
      <sz val="18"/>
      <name val="Algerian"/>
      <family val="5"/>
    </font>
    <font>
      <b/>
      <sz val="14"/>
      <name val="Tahoma"/>
      <family val="2"/>
    </font>
    <font>
      <sz val="14"/>
      <name val="Tahoma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18"/>
      <name val="Alasassy Caps"/>
    </font>
    <font>
      <b/>
      <sz val="18"/>
      <name val="Alasassy Caps"/>
    </font>
    <font>
      <b/>
      <sz val="18"/>
      <color indexed="8"/>
      <name val="Alasassy Cap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rgb="FF000000"/>
      <name val="Arial Narrow"/>
      <family val="2"/>
    </font>
    <font>
      <sz val="13"/>
      <color rgb="FF000000"/>
      <name val="Arial Narrow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Tahoma"/>
      <family val="2"/>
    </font>
    <font>
      <b/>
      <i/>
      <sz val="14"/>
      <color theme="1"/>
      <name val="Tahoma"/>
      <family val="2"/>
    </font>
    <font>
      <i/>
      <sz val="14"/>
      <color theme="1"/>
      <name val="Tahoma"/>
      <family val="2"/>
    </font>
    <font>
      <b/>
      <sz val="12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Arial Narrow"/>
      <family val="2"/>
    </font>
    <font>
      <sz val="8"/>
      <color theme="1"/>
      <name val="Tahoma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3"/>
      <color theme="1"/>
      <name val="Tahoma"/>
      <family val="2"/>
    </font>
    <font>
      <sz val="13"/>
      <color rgb="FF000000"/>
      <name val="Tahoma"/>
      <family val="2"/>
    </font>
    <font>
      <sz val="12"/>
      <color theme="1"/>
      <name val="Tahoma"/>
      <family val="2"/>
    </font>
    <font>
      <b/>
      <sz val="18"/>
      <color theme="1"/>
      <name val="Alasassy Caps"/>
    </font>
    <font>
      <b/>
      <sz val="18"/>
      <color rgb="FF000000"/>
      <name val="Alasassy Caps"/>
    </font>
    <font>
      <b/>
      <i/>
      <sz val="18"/>
      <color theme="1"/>
      <name val="Bodoni MT Black"/>
      <family val="1"/>
    </font>
    <font>
      <b/>
      <i/>
      <sz val="18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36"/>
      <color rgb="FF00B050"/>
      <name val="Arial Black"/>
      <family val="2"/>
    </font>
    <font>
      <b/>
      <sz val="36"/>
      <color theme="1"/>
      <name val="Sitka Small"/>
    </font>
    <font>
      <b/>
      <sz val="28"/>
      <color theme="1"/>
      <name val="Sitka Subheading"/>
    </font>
    <font>
      <b/>
      <sz val="18"/>
      <color theme="1"/>
      <name val="Calibri"/>
      <family val="2"/>
      <scheme val="minor"/>
    </font>
    <font>
      <b/>
      <sz val="36"/>
      <color rgb="FFFF0000"/>
      <name val="Sitka Subheading"/>
    </font>
    <font>
      <b/>
      <sz val="14"/>
      <color rgb="FF000000"/>
      <name val="Arial Black"/>
      <family val="2"/>
    </font>
    <font>
      <b/>
      <sz val="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000000"/>
      <name val="Alasassy Caps"/>
    </font>
    <font>
      <b/>
      <sz val="14"/>
      <name val="Alasassy Caps"/>
    </font>
    <font>
      <b/>
      <sz val="14"/>
      <color theme="1"/>
      <name val="Alasassy Cap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medium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1" fillId="0" borderId="0"/>
  </cellStyleXfs>
  <cellXfs count="1441">
    <xf numFmtId="0" fontId="0" fillId="0" borderId="0" xfId="0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vertical="top"/>
    </xf>
    <xf numFmtId="0" fontId="27" fillId="2" borderId="1" xfId="4" applyFont="1" applyFill="1" applyBorder="1" applyAlignment="1">
      <alignment horizontal="center" vertical="top" wrapText="1"/>
    </xf>
    <xf numFmtId="49" fontId="28" fillId="0" borderId="2" xfId="0" applyNumberFormat="1" applyFont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8" fillId="0" borderId="3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49" fontId="29" fillId="0" borderId="3" xfId="0" applyNumberFormat="1" applyFont="1" applyBorder="1" applyAlignment="1">
      <alignment horizontal="center" vertical="top" wrapText="1"/>
    </xf>
    <xf numFmtId="49" fontId="30" fillId="0" borderId="3" xfId="0" applyNumberFormat="1" applyFont="1" applyBorder="1" applyAlignment="1">
      <alignment horizontal="center" vertical="top" wrapText="1"/>
    </xf>
    <xf numFmtId="49" fontId="29" fillId="2" borderId="3" xfId="0" applyNumberFormat="1" applyFont="1" applyFill="1" applyBorder="1" applyAlignment="1">
      <alignment horizontal="center" vertical="top" wrapText="1"/>
    </xf>
    <xf numFmtId="49" fontId="30" fillId="2" borderId="3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29" fillId="0" borderId="2" xfId="0" applyNumberFormat="1" applyFont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3" xfId="0" quotePrefix="1" applyFont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7" fillId="0" borderId="1" xfId="0" applyFont="1" applyBorder="1"/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top" wrapText="1"/>
    </xf>
    <xf numFmtId="1" fontId="2" fillId="2" borderId="3" xfId="4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vertical="top" wrapText="1"/>
    </xf>
    <xf numFmtId="0" fontId="27" fillId="2" borderId="6" xfId="4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horizontal="center" vertical="top" wrapText="1"/>
    </xf>
    <xf numFmtId="49" fontId="30" fillId="0" borderId="2" xfId="0" applyNumberFormat="1" applyFont="1" applyBorder="1" applyAlignment="1">
      <alignment horizontal="center" vertical="top" wrapText="1"/>
    </xf>
    <xf numFmtId="0" fontId="27" fillId="2" borderId="9" xfId="4" applyFont="1" applyFill="1" applyBorder="1" applyAlignment="1">
      <alignment horizontal="center" vertical="top" wrapText="1"/>
    </xf>
    <xf numFmtId="49" fontId="29" fillId="0" borderId="3" xfId="0" applyNumberFormat="1" applyFont="1" applyBorder="1" applyAlignment="1">
      <alignment horizontal="center" vertical="center" wrapText="1"/>
    </xf>
    <xf numFmtId="49" fontId="30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49" fontId="29" fillId="2" borderId="3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31" fillId="0" borderId="0" xfId="0" applyFont="1"/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34" fillId="0" borderId="0" xfId="0" applyFont="1" applyAlignment="1">
      <alignment vertical="center"/>
    </xf>
    <xf numFmtId="0" fontId="25" fillId="0" borderId="3" xfId="0" applyFont="1" applyBorder="1"/>
    <xf numFmtId="0" fontId="25" fillId="0" borderId="0" xfId="0" applyFont="1" applyAlignment="1">
      <alignment horizontal="left"/>
    </xf>
    <xf numFmtId="0" fontId="34" fillId="0" borderId="0" xfId="0" applyFont="1" applyAlignment="1">
      <alignment vertical="top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6" fillId="3" borderId="0" xfId="0" applyFont="1" applyFill="1"/>
    <xf numFmtId="0" fontId="6" fillId="4" borderId="3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horizontal="center"/>
    </xf>
    <xf numFmtId="0" fontId="37" fillId="0" borderId="3" xfId="0" applyFont="1" applyBorder="1" applyAlignment="1">
      <alignment horizontal="center" wrapText="1"/>
    </xf>
    <xf numFmtId="0" fontId="38" fillId="0" borderId="3" xfId="0" applyFont="1" applyBorder="1" applyAlignment="1">
      <alignment horizontal="center" vertical="top" wrapText="1"/>
    </xf>
    <xf numFmtId="0" fontId="39" fillId="0" borderId="3" xfId="0" applyFont="1" applyBorder="1"/>
    <xf numFmtId="49" fontId="40" fillId="0" borderId="3" xfId="0" applyNumberFormat="1" applyFont="1" applyBorder="1" applyAlignment="1">
      <alignment horizontal="center" wrapText="1"/>
    </xf>
    <xf numFmtId="0" fontId="41" fillId="0" borderId="3" xfId="0" quotePrefix="1" applyFont="1" applyBorder="1" applyAlignment="1">
      <alignment horizontal="center" vertical="top" wrapText="1"/>
    </xf>
    <xf numFmtId="0" fontId="40" fillId="0" borderId="3" xfId="0" applyFont="1" applyBorder="1"/>
    <xf numFmtId="0" fontId="37" fillId="0" borderId="3" xfId="0" applyFont="1" applyBorder="1" applyAlignment="1">
      <alignment horizontal="center" vertical="top" wrapText="1"/>
    </xf>
    <xf numFmtId="0" fontId="42" fillId="0" borderId="3" xfId="0" applyFont="1" applyBorder="1" applyAlignment="1">
      <alignment horizontal="center" vertical="top" wrapText="1"/>
    </xf>
    <xf numFmtId="0" fontId="42" fillId="0" borderId="3" xfId="0" quotePrefix="1" applyFont="1" applyBorder="1" applyAlignment="1">
      <alignment horizontal="center" vertical="top" wrapText="1"/>
    </xf>
    <xf numFmtId="0" fontId="40" fillId="0" borderId="3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3" fillId="0" borderId="3" xfId="0" applyFont="1" applyBorder="1" applyAlignment="1">
      <alignment horizontal="center" vertical="top" wrapText="1"/>
    </xf>
    <xf numFmtId="0" fontId="44" fillId="0" borderId="3" xfId="0" applyFont="1" applyBorder="1"/>
    <xf numFmtId="0" fontId="40" fillId="0" borderId="3" xfId="0" applyFont="1" applyBorder="1" applyAlignment="1">
      <alignment horizontal="left"/>
    </xf>
    <xf numFmtId="0" fontId="41" fillId="0" borderId="3" xfId="0" applyFont="1" applyBorder="1" applyAlignment="1">
      <alignment horizontal="center"/>
    </xf>
    <xf numFmtId="0" fontId="45" fillId="0" borderId="3" xfId="0" applyFont="1" applyBorder="1" applyAlignment="1">
      <alignment horizontal="center" vertical="top" wrapText="1"/>
    </xf>
    <xf numFmtId="0" fontId="41" fillId="0" borderId="3" xfId="0" applyFont="1" applyBorder="1" applyAlignment="1">
      <alignment horizontal="center" vertical="top" wrapText="1"/>
    </xf>
    <xf numFmtId="0" fontId="46" fillId="0" borderId="3" xfId="0" applyFont="1" applyBorder="1" applyAlignment="1">
      <alignment horizontal="center" vertical="top" wrapText="1"/>
    </xf>
    <xf numFmtId="49" fontId="25" fillId="0" borderId="3" xfId="0" applyNumberFormat="1" applyFont="1" applyBorder="1" applyAlignment="1">
      <alignment horizontal="center" wrapText="1"/>
    </xf>
    <xf numFmtId="0" fontId="40" fillId="0" borderId="3" xfId="0" quotePrefix="1" applyFont="1" applyBorder="1" applyAlignment="1">
      <alignment horizontal="center"/>
    </xf>
    <xf numFmtId="164" fontId="47" fillId="0" borderId="3" xfId="1" applyFont="1" applyBorder="1" applyAlignment="1">
      <alignment horizontal="right" vertical="top" wrapText="1"/>
    </xf>
    <xf numFmtId="164" fontId="47" fillId="0" borderId="10" xfId="1" applyFont="1" applyBorder="1" applyAlignment="1">
      <alignment horizontal="right" vertical="top" wrapText="1"/>
    </xf>
    <xf numFmtId="164" fontId="48" fillId="0" borderId="10" xfId="1" applyFont="1" applyBorder="1" applyAlignment="1">
      <alignment horizontal="right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0" fontId="34" fillId="0" borderId="0" xfId="0" applyFont="1"/>
    <xf numFmtId="0" fontId="49" fillId="2" borderId="1" xfId="4" applyFont="1" applyFill="1" applyBorder="1" applyAlignment="1">
      <alignment horizontal="center" vertical="top" wrapText="1"/>
    </xf>
    <xf numFmtId="49" fontId="50" fillId="0" borderId="3" xfId="0" applyNumberFormat="1" applyFont="1" applyBorder="1" applyAlignment="1">
      <alignment horizontal="center" vertical="top" wrapText="1"/>
    </xf>
    <xf numFmtId="0" fontId="50" fillId="0" borderId="3" xfId="0" applyFont="1" applyBorder="1" applyAlignment="1">
      <alignment horizontal="left" vertical="top" wrapText="1"/>
    </xf>
    <xf numFmtId="0" fontId="47" fillId="0" borderId="3" xfId="0" applyFont="1" applyBorder="1" applyAlignment="1">
      <alignment vertical="top" wrapText="1"/>
    </xf>
    <xf numFmtId="0" fontId="47" fillId="0" borderId="10" xfId="0" applyFont="1" applyBorder="1" applyAlignment="1">
      <alignment vertical="top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51" fillId="0" borderId="3" xfId="0" applyFont="1" applyBorder="1" applyAlignment="1">
      <alignment horizontal="left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164" fontId="47" fillId="0" borderId="3" xfId="1" applyFont="1" applyBorder="1" applyAlignment="1">
      <alignment horizontal="right" wrapText="1"/>
    </xf>
    <xf numFmtId="164" fontId="47" fillId="0" borderId="10" xfId="1" applyFont="1" applyBorder="1" applyAlignment="1">
      <alignment horizontal="right" wrapText="1"/>
    </xf>
    <xf numFmtId="0" fontId="50" fillId="0" borderId="2" xfId="0" applyFont="1" applyBorder="1" applyAlignment="1">
      <alignment horizontal="left" vertical="top" wrapText="1"/>
    </xf>
    <xf numFmtId="164" fontId="47" fillId="0" borderId="3" xfId="1" applyFont="1" applyBorder="1" applyAlignment="1"/>
    <xf numFmtId="49" fontId="5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164" fontId="49" fillId="0" borderId="3" xfId="1" applyFont="1" applyBorder="1" applyAlignment="1">
      <alignment horizontal="right" vertical="top" wrapText="1"/>
    </xf>
    <xf numFmtId="164" fontId="49" fillId="0" borderId="10" xfId="1" applyFont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49" fillId="0" borderId="1" xfId="0" applyFont="1" applyBorder="1" applyAlignment="1">
      <alignment horizontal="left"/>
    </xf>
    <xf numFmtId="49" fontId="47" fillId="0" borderId="3" xfId="0" applyNumberFormat="1" applyFont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1" fontId="8" fillId="2" borderId="1" xfId="0" applyNumberFormat="1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top" wrapText="1"/>
    </xf>
    <xf numFmtId="0" fontId="9" fillId="0" borderId="3" xfId="4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47" fillId="0" borderId="0" xfId="0" applyFont="1" applyAlignment="1">
      <alignment vertical="top"/>
    </xf>
    <xf numFmtId="1" fontId="9" fillId="2" borderId="3" xfId="0" applyNumberFormat="1" applyFont="1" applyFill="1" applyBorder="1" applyAlignment="1">
      <alignment horizontal="center" vertical="top" wrapText="1"/>
    </xf>
    <xf numFmtId="0" fontId="51" fillId="0" borderId="3" xfId="0" applyFont="1" applyBorder="1" applyAlignment="1">
      <alignment horizontal="justify" vertical="center" wrapText="1"/>
    </xf>
    <xf numFmtId="0" fontId="47" fillId="0" borderId="3" xfId="0" applyFont="1" applyBorder="1"/>
    <xf numFmtId="1" fontId="9" fillId="2" borderId="3" xfId="4" applyNumberFormat="1" applyFont="1" applyFill="1" applyBorder="1" applyAlignment="1">
      <alignment horizontal="center"/>
    </xf>
    <xf numFmtId="0" fontId="9" fillId="0" borderId="3" xfId="4" applyFont="1" applyBorder="1" applyAlignment="1">
      <alignment horizontal="justify" vertical="center" wrapText="1"/>
    </xf>
    <xf numFmtId="164" fontId="49" fillId="0" borderId="1" xfId="1" applyFont="1" applyBorder="1" applyAlignment="1">
      <alignment horizontal="right" vertical="top" wrapText="1"/>
    </xf>
    <xf numFmtId="0" fontId="9" fillId="0" borderId="3" xfId="4" applyFont="1" applyBorder="1"/>
    <xf numFmtId="0" fontId="47" fillId="0" borderId="0" xfId="0" applyFont="1"/>
    <xf numFmtId="0" fontId="50" fillId="0" borderId="1" xfId="0" applyFont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164" fontId="9" fillId="0" borderId="2" xfId="1" applyFont="1" applyBorder="1" applyAlignment="1">
      <alignment vertical="top" wrapText="1"/>
    </xf>
    <xf numFmtId="1" fontId="2" fillId="2" borderId="11" xfId="0" applyNumberFormat="1" applyFont="1" applyFill="1" applyBorder="1" applyAlignment="1">
      <alignment horizontal="center" vertical="top" wrapText="1"/>
    </xf>
    <xf numFmtId="164" fontId="9" fillId="0" borderId="3" xfId="1" applyFont="1" applyBorder="1" applyAlignment="1">
      <alignment vertical="top" wrapText="1"/>
    </xf>
    <xf numFmtId="1" fontId="3" fillId="2" borderId="12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49" fillId="0" borderId="0" xfId="0" applyFont="1"/>
    <xf numFmtId="1" fontId="9" fillId="2" borderId="1" xfId="0" applyNumberFormat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vertical="top" wrapText="1"/>
    </xf>
    <xf numFmtId="164" fontId="8" fillId="0" borderId="4" xfId="1" applyFont="1" applyBorder="1" applyAlignment="1">
      <alignment vertical="top" wrapText="1"/>
    </xf>
    <xf numFmtId="164" fontId="8" fillId="0" borderId="5" xfId="1" applyFont="1" applyBorder="1" applyAlignment="1">
      <alignment vertical="top" wrapText="1"/>
    </xf>
    <xf numFmtId="0" fontId="29" fillId="0" borderId="11" xfId="0" applyFont="1" applyBorder="1" applyAlignment="1">
      <alignment horizontal="center" vertical="top" wrapText="1"/>
    </xf>
    <xf numFmtId="49" fontId="50" fillId="0" borderId="3" xfId="0" applyNumberFormat="1" applyFont="1" applyBorder="1" applyAlignment="1">
      <alignment horizontal="center" vertical="center" wrapText="1"/>
    </xf>
    <xf numFmtId="164" fontId="47" fillId="0" borderId="3" xfId="1" applyFont="1" applyBorder="1" applyAlignment="1">
      <alignment vertical="top" wrapText="1"/>
    </xf>
    <xf numFmtId="164" fontId="47" fillId="0" borderId="10" xfId="1" applyFont="1" applyBorder="1" applyAlignment="1">
      <alignment vertical="top" wrapText="1"/>
    </xf>
    <xf numFmtId="0" fontId="30" fillId="0" borderId="11" xfId="0" applyFont="1" applyBorder="1" applyAlignment="1">
      <alignment horizontal="center" vertical="top" wrapText="1"/>
    </xf>
    <xf numFmtId="49" fontId="9" fillId="5" borderId="3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164" fontId="47" fillId="0" borderId="3" xfId="1" applyFont="1" applyBorder="1" applyAlignment="1">
      <alignment horizontal="right" vertical="center" wrapText="1"/>
    </xf>
    <xf numFmtId="164" fontId="47" fillId="0" borderId="10" xfId="1" applyFont="1" applyBorder="1" applyAlignment="1">
      <alignment horizontal="right" vertical="center" wrapText="1"/>
    </xf>
    <xf numFmtId="0" fontId="29" fillId="2" borderId="11" xfId="0" applyFont="1" applyFill="1" applyBorder="1" applyAlignment="1">
      <alignment horizontal="center" vertical="top" wrapText="1"/>
    </xf>
    <xf numFmtId="49" fontId="50" fillId="2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top" wrapText="1"/>
    </xf>
    <xf numFmtId="1" fontId="3" fillId="2" borderId="11" xfId="0" applyNumberFormat="1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top" wrapText="1"/>
    </xf>
    <xf numFmtId="0" fontId="29" fillId="0" borderId="14" xfId="0" applyFont="1" applyBorder="1" applyAlignment="1">
      <alignment horizontal="center" vertical="top" wrapText="1"/>
    </xf>
    <xf numFmtId="49" fontId="50" fillId="0" borderId="2" xfId="0" applyNumberFormat="1" applyFont="1" applyBorder="1" applyAlignment="1">
      <alignment horizontal="center" vertical="center" wrapText="1"/>
    </xf>
    <xf numFmtId="164" fontId="47" fillId="0" borderId="2" xfId="1" applyFont="1" applyBorder="1" applyAlignment="1">
      <alignment vertical="top" wrapText="1"/>
    </xf>
    <xf numFmtId="164" fontId="47" fillId="0" borderId="15" xfId="1" applyFont="1" applyBorder="1" applyAlignment="1">
      <alignment vertical="top" wrapText="1"/>
    </xf>
    <xf numFmtId="49" fontId="8" fillId="5" borderId="3" xfId="0" applyNumberFormat="1" applyFont="1" applyFill="1" applyBorder="1" applyAlignment="1">
      <alignment horizontal="center" vertical="center" wrapText="1"/>
    </xf>
    <xf numFmtId="164" fontId="49" fillId="0" borderId="3" xfId="1" applyFont="1" applyBorder="1" applyAlignment="1">
      <alignment vertical="top" wrapText="1"/>
    </xf>
    <xf numFmtId="164" fontId="49" fillId="0" borderId="1" xfId="1" applyFont="1" applyBorder="1"/>
    <xf numFmtId="0" fontId="9" fillId="0" borderId="4" xfId="0" applyFont="1" applyBorder="1" applyAlignment="1">
      <alignment vertical="top" wrapText="1"/>
    </xf>
    <xf numFmtId="164" fontId="9" fillId="0" borderId="4" xfId="1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164" fontId="47" fillId="0" borderId="10" xfId="1" applyFont="1" applyBorder="1" applyAlignment="1">
      <alignment horizontal="left" vertical="center"/>
    </xf>
    <xf numFmtId="0" fontId="9" fillId="5" borderId="3" xfId="4" applyFont="1" applyFill="1" applyBorder="1" applyAlignment="1">
      <alignment vertical="top" wrapText="1"/>
    </xf>
    <xf numFmtId="164" fontId="49" fillId="0" borderId="10" xfId="1" applyFont="1" applyBorder="1" applyAlignment="1">
      <alignment vertical="top" wrapText="1"/>
    </xf>
    <xf numFmtId="0" fontId="8" fillId="0" borderId="3" xfId="4" applyFont="1" applyBorder="1"/>
    <xf numFmtId="164" fontId="49" fillId="0" borderId="1" xfId="1" applyFont="1" applyBorder="1" applyAlignment="1">
      <alignment vertical="top" wrapText="1"/>
    </xf>
    <xf numFmtId="0" fontId="50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vertical="top" wrapText="1"/>
    </xf>
    <xf numFmtId="0" fontId="47" fillId="0" borderId="15" xfId="0" applyFont="1" applyBorder="1" applyAlignment="1">
      <alignment vertical="top" wrapText="1"/>
    </xf>
    <xf numFmtId="0" fontId="50" fillId="0" borderId="3" xfId="0" applyFont="1" applyBorder="1" applyAlignment="1">
      <alignment horizontal="center" vertical="center" wrapText="1"/>
    </xf>
    <xf numFmtId="49" fontId="9" fillId="5" borderId="16" xfId="0" applyNumberFormat="1" applyFont="1" applyFill="1" applyBorder="1" applyAlignment="1">
      <alignment horizontal="center" vertical="center" wrapText="1"/>
    </xf>
    <xf numFmtId="164" fontId="47" fillId="0" borderId="3" xfId="1" applyFont="1" applyBorder="1" applyAlignment="1">
      <alignment horizontal="left" vertical="center"/>
    </xf>
    <xf numFmtId="1" fontId="8" fillId="2" borderId="3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49" fillId="0" borderId="1" xfId="0" applyFont="1" applyBorder="1" applyAlignment="1">
      <alignment vertical="center"/>
    </xf>
    <xf numFmtId="0" fontId="49" fillId="0" borderId="1" xfId="0" applyFont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top" wrapText="1"/>
    </xf>
    <xf numFmtId="1" fontId="10" fillId="2" borderId="14" xfId="0" applyNumberFormat="1" applyFont="1" applyFill="1" applyBorder="1" applyAlignment="1">
      <alignment horizontal="center" vertical="top" wrapText="1"/>
    </xf>
    <xf numFmtId="1" fontId="10" fillId="2" borderId="11" xfId="0" applyNumberFormat="1" applyFont="1" applyFill="1" applyBorder="1" applyAlignment="1">
      <alignment horizontal="center" vertical="top" wrapText="1"/>
    </xf>
    <xf numFmtId="1" fontId="10" fillId="2" borderId="13" xfId="0" applyNumberFormat="1" applyFont="1" applyFill="1" applyBorder="1" applyAlignment="1">
      <alignment horizontal="center" vertical="top" wrapText="1"/>
    </xf>
    <xf numFmtId="164" fontId="9" fillId="0" borderId="5" xfId="1" applyFont="1" applyBorder="1" applyAlignment="1">
      <alignment vertical="top" wrapText="1"/>
    </xf>
    <xf numFmtId="164" fontId="47" fillId="0" borderId="3" xfId="1" applyFont="1" applyBorder="1" applyAlignment="1">
      <alignment horizontal="right"/>
    </xf>
    <xf numFmtId="1" fontId="2" fillId="0" borderId="11" xfId="4" applyNumberFormat="1" applyFont="1" applyBorder="1" applyAlignment="1">
      <alignment horizontal="center"/>
    </xf>
    <xf numFmtId="0" fontId="9" fillId="0" borderId="3" xfId="4" applyFont="1" applyBorder="1" applyAlignment="1">
      <alignment vertical="center" wrapText="1"/>
    </xf>
    <xf numFmtId="0" fontId="9" fillId="5" borderId="3" xfId="4" applyFont="1" applyFill="1" applyBorder="1" applyAlignment="1">
      <alignment vertical="center"/>
    </xf>
    <xf numFmtId="1" fontId="3" fillId="2" borderId="14" xfId="0" applyNumberFormat="1" applyFont="1" applyFill="1" applyBorder="1" applyAlignment="1">
      <alignment horizontal="center" vertical="top" wrapText="1"/>
    </xf>
    <xf numFmtId="164" fontId="47" fillId="0" borderId="10" xfId="1" applyFont="1" applyBorder="1" applyAlignment="1">
      <alignment horizontal="center" vertical="top" wrapText="1"/>
    </xf>
    <xf numFmtId="164" fontId="47" fillId="0" borderId="10" xfId="1" applyFont="1" applyBorder="1" applyAlignment="1"/>
    <xf numFmtId="49" fontId="3" fillId="2" borderId="14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 wrapText="1"/>
    </xf>
    <xf numFmtId="164" fontId="8" fillId="0" borderId="0" xfId="1" applyFont="1" applyBorder="1" applyAlignment="1">
      <alignment vertical="top" wrapText="1"/>
    </xf>
    <xf numFmtId="49" fontId="3" fillId="2" borderId="12" xfId="0" applyNumberFormat="1" applyFont="1" applyFill="1" applyBorder="1" applyAlignment="1">
      <alignment horizontal="center" vertical="top" wrapText="1"/>
    </xf>
    <xf numFmtId="49" fontId="29" fillId="0" borderId="14" xfId="0" applyNumberFormat="1" applyFont="1" applyBorder="1" applyAlignment="1">
      <alignment horizontal="center" vertical="top" wrapText="1"/>
    </xf>
    <xf numFmtId="49" fontId="29" fillId="0" borderId="11" xfId="0" applyNumberFormat="1" applyFont="1" applyBorder="1" applyAlignment="1">
      <alignment horizontal="center" vertical="top" wrapText="1"/>
    </xf>
    <xf numFmtId="49" fontId="30" fillId="0" borderId="11" xfId="0" applyNumberFormat="1" applyFont="1" applyBorder="1" applyAlignment="1">
      <alignment horizontal="center" vertical="top" wrapText="1"/>
    </xf>
    <xf numFmtId="49" fontId="30" fillId="2" borderId="11" xfId="0" applyNumberFormat="1" applyFont="1" applyFill="1" applyBorder="1" applyAlignment="1">
      <alignment horizontal="center" vertical="top" wrapText="1"/>
    </xf>
    <xf numFmtId="49" fontId="29" fillId="2" borderId="11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0" fontId="49" fillId="0" borderId="3" xfId="0" applyFont="1" applyBorder="1"/>
    <xf numFmtId="0" fontId="49" fillId="2" borderId="6" xfId="4" applyFont="1" applyFill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top" wrapText="1"/>
    </xf>
    <xf numFmtId="164" fontId="8" fillId="0" borderId="8" xfId="1" applyFont="1" applyBorder="1" applyAlignment="1">
      <alignment vertical="top" wrapText="1"/>
    </xf>
    <xf numFmtId="49" fontId="30" fillId="0" borderId="14" xfId="0" applyNumberFormat="1" applyFont="1" applyBorder="1" applyAlignment="1">
      <alignment horizontal="center" vertical="top" wrapText="1"/>
    </xf>
    <xf numFmtId="49" fontId="51" fillId="0" borderId="2" xfId="0" applyNumberFormat="1" applyFont="1" applyBorder="1" applyAlignment="1">
      <alignment horizontal="center" vertical="center" wrapText="1"/>
    </xf>
    <xf numFmtId="164" fontId="47" fillId="0" borderId="3" xfId="1" applyFont="1" applyBorder="1" applyAlignment="1">
      <alignment horizontal="center" vertical="top" wrapText="1"/>
    </xf>
    <xf numFmtId="0" fontId="49" fillId="2" borderId="18" xfId="4" applyFont="1" applyFill="1" applyBorder="1" applyAlignment="1">
      <alignment horizontal="center" vertical="top" wrapText="1"/>
    </xf>
    <xf numFmtId="164" fontId="47" fillId="0" borderId="2" xfId="1" applyFont="1" applyBorder="1" applyAlignment="1">
      <alignment horizontal="center" vertical="top" wrapText="1"/>
    </xf>
    <xf numFmtId="164" fontId="47" fillId="0" borderId="15" xfId="1" applyFont="1" applyBorder="1" applyAlignment="1">
      <alignment horizontal="center" vertical="top" wrapText="1"/>
    </xf>
    <xf numFmtId="49" fontId="8" fillId="2" borderId="19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vertical="top" wrapText="1"/>
    </xf>
    <xf numFmtId="164" fontId="9" fillId="0" borderId="3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left" vertical="top" wrapText="1"/>
    </xf>
    <xf numFmtId="164" fontId="8" fillId="0" borderId="8" xfId="0" applyNumberFormat="1" applyFont="1" applyBorder="1" applyAlignment="1">
      <alignment vertical="top" wrapText="1"/>
    </xf>
    <xf numFmtId="1" fontId="8" fillId="2" borderId="11" xfId="0" applyNumberFormat="1" applyFont="1" applyFill="1" applyBorder="1" applyAlignment="1">
      <alignment horizontal="center" vertical="top" wrapText="1"/>
    </xf>
    <xf numFmtId="1" fontId="8" fillId="2" borderId="3" xfId="0" applyNumberFormat="1" applyFont="1" applyFill="1" applyBorder="1" applyAlignment="1">
      <alignment horizontal="center" vertical="top" wrapText="1"/>
    </xf>
    <xf numFmtId="164" fontId="49" fillId="0" borderId="10" xfId="1" applyFont="1" applyBorder="1" applyAlignment="1">
      <alignment horizontal="left" vertical="center"/>
    </xf>
    <xf numFmtId="0" fontId="49" fillId="2" borderId="20" xfId="4" applyFont="1" applyFill="1" applyBorder="1" applyAlignment="1">
      <alignment horizontal="center" vertical="top" wrapText="1"/>
    </xf>
    <xf numFmtId="0" fontId="50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164" fontId="9" fillId="0" borderId="3" xfId="1" applyFont="1" applyBorder="1" applyAlignment="1">
      <alignment vertical="top"/>
    </xf>
    <xf numFmtId="49" fontId="29" fillId="0" borderId="11" xfId="0" applyNumberFormat="1" applyFont="1" applyBorder="1" applyAlignment="1">
      <alignment horizontal="center" vertical="center" wrapText="1"/>
    </xf>
    <xf numFmtId="0" fontId="50" fillId="0" borderId="3" xfId="0" applyFont="1" applyBorder="1" applyAlignment="1">
      <alignment vertical="center" wrapText="1"/>
    </xf>
    <xf numFmtId="49" fontId="30" fillId="2" borderId="11" xfId="0" applyNumberFormat="1" applyFont="1" applyFill="1" applyBorder="1" applyAlignment="1">
      <alignment horizontal="center" vertical="center" wrapText="1"/>
    </xf>
    <xf numFmtId="164" fontId="47" fillId="0" borderId="3" xfId="1" applyFont="1" applyBorder="1" applyAlignment="1">
      <alignment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justify" vertical="center" wrapText="1"/>
    </xf>
    <xf numFmtId="0" fontId="47" fillId="0" borderId="3" xfId="0" applyFont="1" applyBorder="1" applyAlignment="1">
      <alignment vertical="center" wrapText="1"/>
    </xf>
    <xf numFmtId="0" fontId="47" fillId="0" borderId="10" xfId="0" applyFont="1" applyBorder="1" applyAlignment="1">
      <alignment vertical="center" wrapText="1"/>
    </xf>
    <xf numFmtId="0" fontId="50" fillId="0" borderId="3" xfId="0" applyFont="1" applyBorder="1" applyAlignment="1">
      <alignment horizontal="justify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164" fontId="47" fillId="0" borderId="10" xfId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 wrapText="1"/>
    </xf>
    <xf numFmtId="164" fontId="47" fillId="0" borderId="3" xfId="1" applyFont="1" applyBorder="1" applyAlignment="1">
      <alignment vertical="center" wrapText="1"/>
    </xf>
    <xf numFmtId="164" fontId="47" fillId="0" borderId="10" xfId="1" applyFont="1" applyBorder="1" applyAlignment="1">
      <alignment vertical="center" wrapText="1"/>
    </xf>
    <xf numFmtId="164" fontId="47" fillId="0" borderId="3" xfId="1" applyFont="1" applyBorder="1" applyAlignment="1">
      <alignment horizontal="right" vertical="center"/>
    </xf>
    <xf numFmtId="0" fontId="28" fillId="0" borderId="0" xfId="0" applyFont="1" applyAlignment="1">
      <alignment horizontal="left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49" fontId="9" fillId="5" borderId="19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/>
    </xf>
    <xf numFmtId="1" fontId="27" fillId="2" borderId="11" xfId="0" applyNumberFormat="1" applyFont="1" applyFill="1" applyBorder="1" applyAlignment="1">
      <alignment horizontal="center" vertical="top" wrapText="1"/>
    </xf>
    <xf numFmtId="1" fontId="3" fillId="2" borderId="18" xfId="0" applyNumberFormat="1" applyFont="1" applyFill="1" applyBorder="1" applyAlignment="1">
      <alignment horizontal="center" vertical="top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top" wrapText="1"/>
    </xf>
    <xf numFmtId="0" fontId="8" fillId="0" borderId="18" xfId="0" applyFont="1" applyBorder="1" applyAlignment="1">
      <alignment horizontal="left" vertical="top" wrapText="1"/>
    </xf>
    <xf numFmtId="164" fontId="8" fillId="0" borderId="18" xfId="1" applyFont="1" applyBorder="1" applyAlignment="1">
      <alignment vertical="top" wrapText="1"/>
    </xf>
    <xf numFmtId="1" fontId="3" fillId="2" borderId="21" xfId="0" applyNumberFormat="1" applyFont="1" applyFill="1" applyBorder="1" applyAlignment="1">
      <alignment horizontal="center" vertical="top" wrapText="1"/>
    </xf>
    <xf numFmtId="49" fontId="8" fillId="2" borderId="22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/>
    </xf>
    <xf numFmtId="164" fontId="49" fillId="0" borderId="22" xfId="1" applyFont="1" applyBorder="1" applyAlignment="1">
      <alignment horizontal="right" vertical="top" wrapText="1"/>
    </xf>
    <xf numFmtId="0" fontId="27" fillId="0" borderId="23" xfId="0" applyFont="1" applyBorder="1" applyAlignment="1">
      <alignment horizontal="center" vertical="top"/>
    </xf>
    <xf numFmtId="49" fontId="49" fillId="0" borderId="24" xfId="0" applyNumberFormat="1" applyFont="1" applyBorder="1" applyAlignment="1">
      <alignment vertical="center"/>
    </xf>
    <xf numFmtId="49" fontId="27" fillId="0" borderId="24" xfId="0" applyNumberFormat="1" applyFont="1" applyBorder="1" applyAlignment="1">
      <alignment vertical="top"/>
    </xf>
    <xf numFmtId="49" fontId="49" fillId="0" borderId="24" xfId="0" applyNumberFormat="1" applyFont="1" applyBorder="1" applyAlignment="1">
      <alignment horizontal="center" vertical="center"/>
    </xf>
    <xf numFmtId="0" fontId="49" fillId="0" borderId="24" xfId="0" applyFont="1" applyBorder="1" applyAlignment="1">
      <alignment horizontal="left" vertical="top"/>
    </xf>
    <xf numFmtId="164" fontId="49" fillId="0" borderId="24" xfId="1" applyFont="1" applyBorder="1" applyAlignment="1">
      <alignment horizontal="right" vertical="top"/>
    </xf>
    <xf numFmtId="1" fontId="3" fillId="2" borderId="25" xfId="0" applyNumberFormat="1" applyFont="1" applyFill="1" applyBorder="1" applyAlignment="1">
      <alignment horizontal="center" vertical="top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8" fillId="5" borderId="26" xfId="0" applyFont="1" applyFill="1" applyBorder="1" applyAlignment="1">
      <alignment horizontal="left" vertical="top" wrapText="1"/>
    </xf>
    <xf numFmtId="164" fontId="49" fillId="0" borderId="26" xfId="1" applyFont="1" applyBorder="1" applyAlignment="1">
      <alignment horizontal="right" vertical="top" wrapText="1"/>
    </xf>
    <xf numFmtId="0" fontId="8" fillId="0" borderId="26" xfId="0" applyFont="1" applyBorder="1" applyAlignment="1">
      <alignment horizontal="left" vertical="top" wrapText="1"/>
    </xf>
    <xf numFmtId="164" fontId="49" fillId="0" borderId="26" xfId="1" applyFont="1" applyBorder="1" applyAlignment="1">
      <alignment vertical="top" wrapText="1"/>
    </xf>
    <xf numFmtId="0" fontId="8" fillId="2" borderId="26" xfId="0" applyFont="1" applyFill="1" applyBorder="1" applyAlignment="1">
      <alignment horizontal="left" vertical="top" wrapText="1"/>
    </xf>
    <xf numFmtId="164" fontId="49" fillId="0" borderId="4" xfId="1" applyFont="1" applyBorder="1" applyAlignment="1">
      <alignment vertical="top" wrapText="1"/>
    </xf>
    <xf numFmtId="164" fontId="8" fillId="0" borderId="26" xfId="1" applyFont="1" applyBorder="1" applyAlignment="1">
      <alignment vertical="top" wrapText="1"/>
    </xf>
    <xf numFmtId="164" fontId="8" fillId="0" borderId="22" xfId="1" applyFont="1" applyBorder="1" applyAlignment="1">
      <alignment vertical="top" wrapText="1"/>
    </xf>
    <xf numFmtId="164" fontId="8" fillId="0" borderId="27" xfId="1" applyFont="1" applyBorder="1" applyAlignment="1">
      <alignment vertical="top" wrapText="1"/>
    </xf>
    <xf numFmtId="1" fontId="8" fillId="2" borderId="26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top" wrapText="1"/>
    </xf>
    <xf numFmtId="49" fontId="8" fillId="2" borderId="24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164" fontId="49" fillId="0" borderId="24" xfId="1" applyFont="1" applyBorder="1" applyAlignment="1">
      <alignment horizontal="right" vertical="top" wrapText="1"/>
    </xf>
    <xf numFmtId="49" fontId="9" fillId="0" borderId="3" xfId="0" applyNumberFormat="1" applyFont="1" applyBorder="1" applyAlignment="1">
      <alignment horizontal="center" vertical="center" wrapText="1"/>
    </xf>
    <xf numFmtId="164" fontId="47" fillId="0" borderId="3" xfId="0" applyNumberFormat="1" applyFont="1" applyBorder="1"/>
    <xf numFmtId="164" fontId="52" fillId="0" borderId="3" xfId="1" applyFont="1" applyBorder="1" applyAlignment="1">
      <alignment vertical="top" wrapText="1"/>
    </xf>
    <xf numFmtId="164" fontId="47" fillId="0" borderId="3" xfId="1" applyFont="1" applyBorder="1"/>
    <xf numFmtId="4" fontId="47" fillId="0" borderId="3" xfId="0" applyNumberFormat="1" applyFont="1" applyBorder="1"/>
    <xf numFmtId="164" fontId="49" fillId="0" borderId="3" xfId="1" applyFont="1" applyBorder="1" applyAlignment="1">
      <alignment horizontal="right"/>
    </xf>
    <xf numFmtId="164" fontId="52" fillId="0" borderId="2" xfId="1" applyFont="1" applyBorder="1" applyAlignment="1" applyProtection="1">
      <protection locked="0"/>
    </xf>
    <xf numFmtId="164" fontId="52" fillId="0" borderId="3" xfId="1" applyFont="1" applyBorder="1" applyAlignment="1" applyProtection="1">
      <protection locked="0"/>
    </xf>
    <xf numFmtId="0" fontId="27" fillId="2" borderId="18" xfId="4" applyFont="1" applyFill="1" applyBorder="1" applyAlignment="1">
      <alignment horizontal="center" vertical="top" wrapText="1"/>
    </xf>
    <xf numFmtId="0" fontId="50" fillId="0" borderId="18" xfId="0" applyFont="1" applyBorder="1" applyAlignment="1">
      <alignment horizontal="center" vertical="top" wrapText="1"/>
    </xf>
    <xf numFmtId="1" fontId="3" fillId="2" borderId="23" xfId="0" applyNumberFormat="1" applyFont="1" applyFill="1" applyBorder="1" applyAlignment="1">
      <alignment horizontal="center" vertical="top" wrapText="1"/>
    </xf>
    <xf numFmtId="1" fontId="2" fillId="2" borderId="17" xfId="0" applyNumberFormat="1" applyFont="1" applyFill="1" applyBorder="1" applyAlignment="1">
      <alignment horizontal="center" vertical="top" wrapText="1"/>
    </xf>
    <xf numFmtId="49" fontId="9" fillId="5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9" fillId="2" borderId="7" xfId="0" applyNumberFormat="1" applyFont="1" applyFill="1" applyBorder="1" applyAlignment="1">
      <alignment horizontal="center" vertical="center" wrapText="1"/>
    </xf>
    <xf numFmtId="164" fontId="47" fillId="0" borderId="7" xfId="1" applyFont="1" applyBorder="1" applyAlignment="1">
      <alignment horizontal="right" vertical="top" wrapText="1"/>
    </xf>
    <xf numFmtId="164" fontId="47" fillId="0" borderId="28" xfId="1" applyFont="1" applyBorder="1" applyAlignment="1">
      <alignment horizontal="right" vertical="top" wrapText="1"/>
    </xf>
    <xf numFmtId="0" fontId="8" fillId="5" borderId="24" xfId="0" applyFont="1" applyFill="1" applyBorder="1" applyAlignment="1">
      <alignment horizontal="left" vertical="top" wrapText="1"/>
    </xf>
    <xf numFmtId="164" fontId="47" fillId="0" borderId="7" xfId="1" applyFont="1" applyBorder="1" applyAlignment="1">
      <alignment vertical="top" wrapText="1"/>
    </xf>
    <xf numFmtId="164" fontId="47" fillId="0" borderId="28" xfId="1" applyFont="1" applyBorder="1" applyAlignment="1">
      <alignment vertical="top" wrapText="1"/>
    </xf>
    <xf numFmtId="164" fontId="49" fillId="0" borderId="24" xfId="1" applyFont="1" applyBorder="1" applyAlignment="1">
      <alignment vertical="top" wrapText="1"/>
    </xf>
    <xf numFmtId="1" fontId="2" fillId="2" borderId="11" xfId="4" applyNumberFormat="1" applyFont="1" applyFill="1" applyBorder="1" applyAlignment="1">
      <alignment horizontal="center" vertical="top" wrapText="1"/>
    </xf>
    <xf numFmtId="1" fontId="3" fillId="0" borderId="11" xfId="4" applyNumberFormat="1" applyFont="1" applyBorder="1" applyAlignment="1">
      <alignment horizontal="center"/>
    </xf>
    <xf numFmtId="1" fontId="2" fillId="2" borderId="11" xfId="4" applyNumberFormat="1" applyFont="1" applyFill="1" applyBorder="1" applyAlignment="1">
      <alignment horizontal="center"/>
    </xf>
    <xf numFmtId="0" fontId="8" fillId="2" borderId="24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1" fontId="8" fillId="2" borderId="24" xfId="0" applyNumberFormat="1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top" wrapText="1"/>
    </xf>
    <xf numFmtId="164" fontId="48" fillId="0" borderId="10" xfId="1" applyFont="1" applyBorder="1" applyAlignment="1">
      <alignment horizontal="left" vertical="center"/>
    </xf>
    <xf numFmtId="1" fontId="2" fillId="0" borderId="11" xfId="4" applyNumberFormat="1" applyFont="1" applyBorder="1" applyAlignment="1">
      <alignment horizontal="center" vertical="top"/>
    </xf>
    <xf numFmtId="0" fontId="49" fillId="2" borderId="18" xfId="4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top" wrapText="1"/>
    </xf>
    <xf numFmtId="164" fontId="47" fillId="0" borderId="10" xfId="1" applyFont="1" applyBorder="1"/>
    <xf numFmtId="49" fontId="29" fillId="0" borderId="14" xfId="0" applyNumberFormat="1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0" fontId="50" fillId="0" borderId="2" xfId="0" applyFont="1" applyBorder="1" applyAlignment="1">
      <alignment vertical="center" wrapText="1"/>
    </xf>
    <xf numFmtId="164" fontId="47" fillId="0" borderId="2" xfId="1" applyFont="1" applyBorder="1" applyAlignment="1">
      <alignment horizontal="right" vertical="center" wrapText="1"/>
    </xf>
    <xf numFmtId="164" fontId="47" fillId="0" borderId="15" xfId="1" applyFont="1" applyBorder="1" applyAlignment="1">
      <alignment horizontal="right" vertical="center" wrapText="1"/>
    </xf>
    <xf numFmtId="0" fontId="47" fillId="0" borderId="2" xfId="0" applyFont="1" applyBorder="1" applyAlignment="1">
      <alignment vertical="center" wrapText="1"/>
    </xf>
    <xf numFmtId="0" fontId="47" fillId="0" borderId="15" xfId="0" applyFont="1" applyBorder="1" applyAlignment="1">
      <alignment vertical="center" wrapText="1"/>
    </xf>
    <xf numFmtId="164" fontId="47" fillId="0" borderId="2" xfId="1" applyFont="1" applyBorder="1" applyAlignment="1">
      <alignment vertical="center" wrapText="1"/>
    </xf>
    <xf numFmtId="164" fontId="47" fillId="0" borderId="15" xfId="1" applyFont="1" applyBorder="1" applyAlignment="1">
      <alignment vertical="center" wrapText="1"/>
    </xf>
    <xf numFmtId="10" fontId="11" fillId="0" borderId="29" xfId="0" applyNumberFormat="1" applyFont="1" applyBorder="1" applyAlignment="1" applyProtection="1">
      <alignment horizontal="center" vertical="center"/>
      <protection locked="0"/>
    </xf>
    <xf numFmtId="10" fontId="34" fillId="0" borderId="29" xfId="0" applyNumberFormat="1" applyFont="1" applyBorder="1" applyAlignment="1" applyProtection="1">
      <alignment horizontal="center"/>
      <protection locked="0"/>
    </xf>
    <xf numFmtId="0" fontId="24" fillId="0" borderId="0" xfId="0" applyFont="1"/>
    <xf numFmtId="0" fontId="48" fillId="0" borderId="3" xfId="0" applyFont="1" applyBorder="1" applyAlignment="1">
      <alignment horizontal="center"/>
    </xf>
    <xf numFmtId="0" fontId="48" fillId="0" borderId="3" xfId="0" applyFont="1" applyBorder="1" applyAlignment="1">
      <alignment horizontal="left"/>
    </xf>
    <xf numFmtId="3" fontId="12" fillId="0" borderId="3" xfId="0" applyNumberFormat="1" applyFont="1" applyBorder="1" applyAlignment="1">
      <alignment horizontal="center"/>
    </xf>
    <xf numFmtId="3" fontId="48" fillId="0" borderId="3" xfId="0" applyNumberFormat="1" applyFont="1" applyBorder="1" applyAlignment="1">
      <alignment horizontal="center"/>
    </xf>
    <xf numFmtId="4" fontId="48" fillId="0" borderId="3" xfId="0" applyNumberFormat="1" applyFont="1" applyBorder="1" applyAlignment="1">
      <alignment horizontal="center"/>
    </xf>
    <xf numFmtId="0" fontId="53" fillId="5" borderId="3" xfId="0" applyFont="1" applyFill="1" applyBorder="1" applyAlignment="1">
      <alignment horizontal="left" vertical="center"/>
    </xf>
    <xf numFmtId="0" fontId="53" fillId="0" borderId="3" xfId="0" applyFont="1" applyBorder="1" applyAlignment="1">
      <alignment horizontal="left" vertical="center"/>
    </xf>
    <xf numFmtId="16" fontId="48" fillId="0" borderId="3" xfId="0" applyNumberFormat="1" applyFont="1" applyBorder="1" applyAlignment="1">
      <alignment horizontal="center"/>
    </xf>
    <xf numFmtId="0" fontId="53" fillId="0" borderId="4" xfId="0" applyFont="1" applyBorder="1" applyAlignment="1">
      <alignment horizontal="left" vertical="center"/>
    </xf>
    <xf numFmtId="164" fontId="48" fillId="0" borderId="3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 applyAlignment="1">
      <alignment horizontal="left"/>
    </xf>
    <xf numFmtId="164" fontId="48" fillId="0" borderId="5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8" fillId="0" borderId="4" xfId="0" applyFont="1" applyBorder="1" applyAlignment="1">
      <alignment horizontal="left"/>
    </xf>
    <xf numFmtId="164" fontId="48" fillId="0" borderId="4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54" fillId="0" borderId="22" xfId="0" applyNumberFormat="1" applyFont="1" applyBorder="1" applyAlignment="1">
      <alignment horizontal="center"/>
    </xf>
    <xf numFmtId="164" fontId="54" fillId="0" borderId="27" xfId="0" applyNumberFormat="1" applyFont="1" applyBorder="1" applyAlignment="1">
      <alignment horizontal="center"/>
    </xf>
    <xf numFmtId="0" fontId="53" fillId="5" borderId="4" xfId="0" applyFont="1" applyFill="1" applyBorder="1" applyAlignment="1">
      <alignment horizontal="left" vertical="center"/>
    </xf>
    <xf numFmtId="0" fontId="54" fillId="0" borderId="22" xfId="0" applyFont="1" applyBorder="1" applyAlignment="1">
      <alignment horizontal="center"/>
    </xf>
    <xf numFmtId="0" fontId="48" fillId="0" borderId="22" xfId="0" applyFont="1" applyBorder="1"/>
    <xf numFmtId="0" fontId="54" fillId="0" borderId="14" xfId="0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54" fillId="0" borderId="15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0" fontId="48" fillId="0" borderId="13" xfId="0" applyFont="1" applyBorder="1" applyAlignment="1">
      <alignment horizontal="center"/>
    </xf>
    <xf numFmtId="164" fontId="12" fillId="0" borderId="30" xfId="0" applyNumberFormat="1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164" fontId="12" fillId="0" borderId="31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164" fontId="48" fillId="0" borderId="10" xfId="0" applyNumberFormat="1" applyFont="1" applyBorder="1" applyAlignment="1">
      <alignment horizontal="center"/>
    </xf>
    <xf numFmtId="0" fontId="48" fillId="0" borderId="17" xfId="0" applyFont="1" applyBorder="1" applyAlignment="1">
      <alignment horizontal="center"/>
    </xf>
    <xf numFmtId="0" fontId="53" fillId="5" borderId="7" xfId="0" applyFont="1" applyFill="1" applyBorder="1" applyAlignment="1">
      <alignment horizontal="left" vertical="center"/>
    </xf>
    <xf numFmtId="0" fontId="48" fillId="0" borderId="7" xfId="0" applyFont="1" applyBorder="1" applyAlignment="1">
      <alignment horizontal="center"/>
    </xf>
    <xf numFmtId="164" fontId="48" fillId="0" borderId="7" xfId="0" applyNumberFormat="1" applyFont="1" applyBorder="1" applyAlignment="1">
      <alignment horizontal="center"/>
    </xf>
    <xf numFmtId="164" fontId="48" fillId="0" borderId="28" xfId="0" applyNumberFormat="1" applyFont="1" applyBorder="1" applyAlignment="1">
      <alignment horizontal="center"/>
    </xf>
    <xf numFmtId="0" fontId="55" fillId="0" borderId="69" xfId="0" applyFont="1" applyBorder="1" applyAlignment="1">
      <alignment horizontal="center" vertical="center" wrapText="1"/>
    </xf>
    <xf numFmtId="0" fontId="55" fillId="0" borderId="70" xfId="0" applyFont="1" applyBorder="1" applyAlignment="1">
      <alignment vertical="center" wrapText="1"/>
    </xf>
    <xf numFmtId="0" fontId="55" fillId="0" borderId="70" xfId="0" applyFont="1" applyBorder="1" applyAlignment="1">
      <alignment horizontal="center" vertical="center" wrapText="1"/>
    </xf>
    <xf numFmtId="3" fontId="55" fillId="0" borderId="70" xfId="0" applyNumberFormat="1" applyFont="1" applyBorder="1" applyAlignment="1">
      <alignment horizontal="center" vertical="center" wrapText="1"/>
    </xf>
    <xf numFmtId="0" fontId="56" fillId="0" borderId="70" xfId="0" applyFont="1" applyBorder="1" applyAlignment="1">
      <alignment horizontal="center" vertical="center" wrapText="1"/>
    </xf>
    <xf numFmtId="0" fontId="55" fillId="0" borderId="70" xfId="0" applyFont="1" applyBorder="1" applyAlignment="1">
      <alignment horizontal="justify" vertical="center" wrapText="1"/>
    </xf>
    <xf numFmtId="0" fontId="56" fillId="0" borderId="71" xfId="0" applyFont="1" applyBorder="1" applyAlignment="1">
      <alignment vertical="center" wrapText="1"/>
    </xf>
    <xf numFmtId="0" fontId="56" fillId="0" borderId="72" xfId="0" applyFont="1" applyBorder="1" applyAlignment="1">
      <alignment horizontal="center" vertical="center" wrapText="1"/>
    </xf>
    <xf numFmtId="0" fontId="56" fillId="0" borderId="0" xfId="0" applyFont="1"/>
    <xf numFmtId="164" fontId="55" fillId="0" borderId="70" xfId="0" applyNumberFormat="1" applyFont="1" applyBorder="1" applyAlignment="1">
      <alignment horizontal="center" vertical="center" wrapText="1"/>
    </xf>
    <xf numFmtId="164" fontId="56" fillId="0" borderId="70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55" fillId="0" borderId="0" xfId="0" applyFont="1"/>
    <xf numFmtId="0" fontId="57" fillId="0" borderId="0" xfId="0" applyFont="1"/>
    <xf numFmtId="0" fontId="55" fillId="0" borderId="32" xfId="0" applyFont="1" applyBorder="1"/>
    <xf numFmtId="0" fontId="57" fillId="0" borderId="33" xfId="0" applyFont="1" applyBorder="1"/>
    <xf numFmtId="0" fontId="57" fillId="0" borderId="34" xfId="0" applyFont="1" applyBorder="1"/>
    <xf numFmtId="0" fontId="57" fillId="0" borderId="35" xfId="0" applyFont="1" applyBorder="1"/>
    <xf numFmtId="164" fontId="56" fillId="0" borderId="36" xfId="0" applyNumberFormat="1" applyFont="1" applyBorder="1"/>
    <xf numFmtId="164" fontId="56" fillId="0" borderId="37" xfId="0" applyNumberFormat="1" applyFont="1" applyBorder="1"/>
    <xf numFmtId="0" fontId="57" fillId="0" borderId="21" xfId="0" applyFont="1" applyBorder="1"/>
    <xf numFmtId="0" fontId="57" fillId="0" borderId="22" xfId="0" applyFont="1" applyBorder="1"/>
    <xf numFmtId="0" fontId="57" fillId="0" borderId="27" xfId="0" applyFont="1" applyBorder="1"/>
    <xf numFmtId="0" fontId="55" fillId="0" borderId="4" xfId="0" applyFont="1" applyBorder="1"/>
    <xf numFmtId="164" fontId="55" fillId="0" borderId="4" xfId="0" applyNumberFormat="1" applyFont="1" applyBorder="1"/>
    <xf numFmtId="0" fontId="55" fillId="0" borderId="5" xfId="0" applyFont="1" applyBorder="1"/>
    <xf numFmtId="164" fontId="55" fillId="0" borderId="5" xfId="0" applyNumberFormat="1" applyFont="1" applyBorder="1"/>
    <xf numFmtId="0" fontId="55" fillId="0" borderId="38" xfId="0" applyFont="1" applyBorder="1"/>
    <xf numFmtId="0" fontId="55" fillId="0" borderId="3" xfId="0" applyFont="1" applyBorder="1"/>
    <xf numFmtId="0" fontId="55" fillId="0" borderId="39" xfId="0" applyFont="1" applyBorder="1"/>
    <xf numFmtId="0" fontId="55" fillId="0" borderId="29" xfId="0" applyFont="1" applyBorder="1"/>
    <xf numFmtId="164" fontId="56" fillId="0" borderId="32" xfId="0" applyNumberFormat="1" applyFont="1" applyBorder="1"/>
    <xf numFmtId="164" fontId="56" fillId="0" borderId="39" xfId="0" applyNumberFormat="1" applyFont="1" applyBorder="1"/>
    <xf numFmtId="164" fontId="56" fillId="0" borderId="29" xfId="0" applyNumberFormat="1" applyFont="1" applyBorder="1"/>
    <xf numFmtId="0" fontId="56" fillId="0" borderId="40" xfId="0" applyFont="1" applyBorder="1"/>
    <xf numFmtId="0" fontId="56" fillId="0" borderId="36" xfId="0" applyFont="1" applyBorder="1"/>
    <xf numFmtId="0" fontId="58" fillId="6" borderId="3" xfId="0" applyFont="1" applyFill="1" applyBorder="1"/>
    <xf numFmtId="164" fontId="55" fillId="0" borderId="3" xfId="0" applyNumberFormat="1" applyFont="1" applyBorder="1"/>
    <xf numFmtId="0" fontId="58" fillId="6" borderId="5" xfId="0" applyFont="1" applyFill="1" applyBorder="1"/>
    <xf numFmtId="0" fontId="55" fillId="0" borderId="21" xfId="0" applyFont="1" applyBorder="1"/>
    <xf numFmtId="164" fontId="57" fillId="0" borderId="22" xfId="0" applyNumberFormat="1" applyFont="1" applyBorder="1"/>
    <xf numFmtId="164" fontId="57" fillId="0" borderId="27" xfId="0" applyNumberFormat="1" applyFont="1" applyBorder="1"/>
    <xf numFmtId="0" fontId="55" fillId="6" borderId="14" xfId="0" applyFont="1" applyFill="1" applyBorder="1"/>
    <xf numFmtId="0" fontId="58" fillId="6" borderId="2" xfId="0" applyFont="1" applyFill="1" applyBorder="1"/>
    <xf numFmtId="0" fontId="55" fillId="0" borderId="2" xfId="0" applyFont="1" applyBorder="1"/>
    <xf numFmtId="164" fontId="55" fillId="0" borderId="2" xfId="0" applyNumberFormat="1" applyFont="1" applyBorder="1"/>
    <xf numFmtId="164" fontId="55" fillId="0" borderId="15" xfId="0" applyNumberFormat="1" applyFont="1" applyBorder="1"/>
    <xf numFmtId="0" fontId="55" fillId="6" borderId="11" xfId="0" applyFont="1" applyFill="1" applyBorder="1"/>
    <xf numFmtId="164" fontId="55" fillId="0" borderId="10" xfId="0" applyNumberFormat="1" applyFont="1" applyBorder="1"/>
    <xf numFmtId="0" fontId="55" fillId="0" borderId="7" xfId="0" applyFont="1" applyBorder="1"/>
    <xf numFmtId="164" fontId="55" fillId="0" borderId="7" xfId="0" applyNumberFormat="1" applyFont="1" applyBorder="1"/>
    <xf numFmtId="164" fontId="55" fillId="0" borderId="28" xfId="0" applyNumberFormat="1" applyFont="1" applyBorder="1"/>
    <xf numFmtId="0" fontId="55" fillId="0" borderId="14" xfId="0" applyFont="1" applyBorder="1"/>
    <xf numFmtId="0" fontId="55" fillId="0" borderId="11" xfId="0" applyFont="1" applyBorder="1"/>
    <xf numFmtId="0" fontId="55" fillId="0" borderId="17" xfId="0" applyFont="1" applyBorder="1"/>
    <xf numFmtId="0" fontId="55" fillId="0" borderId="13" xfId="0" applyFont="1" applyBorder="1"/>
    <xf numFmtId="164" fontId="55" fillId="0" borderId="30" xfId="0" applyNumberFormat="1" applyFont="1" applyBorder="1"/>
    <xf numFmtId="0" fontId="55" fillId="0" borderId="41" xfId="0" applyFont="1" applyBorder="1"/>
    <xf numFmtId="164" fontId="57" fillId="0" borderId="32" xfId="0" applyNumberFormat="1" applyFont="1" applyBorder="1"/>
    <xf numFmtId="0" fontId="55" fillId="0" borderId="12" xfId="0" applyFont="1" applyBorder="1"/>
    <xf numFmtId="164" fontId="55" fillId="0" borderId="31" xfId="0" applyNumberFormat="1" applyFont="1" applyBorder="1"/>
    <xf numFmtId="164" fontId="56" fillId="0" borderId="24" xfId="0" applyNumberFormat="1" applyFont="1" applyBorder="1"/>
    <xf numFmtId="49" fontId="56" fillId="0" borderId="24" xfId="0" applyNumberFormat="1" applyFont="1" applyBorder="1" applyAlignment="1">
      <alignment horizontal="center"/>
    </xf>
    <xf numFmtId="164" fontId="56" fillId="0" borderId="42" xfId="0" applyNumberFormat="1" applyFont="1" applyBorder="1"/>
    <xf numFmtId="0" fontId="55" fillId="0" borderId="25" xfId="0" applyFont="1" applyBorder="1"/>
    <xf numFmtId="0" fontId="55" fillId="0" borderId="26" xfId="0" applyFont="1" applyBorder="1"/>
    <xf numFmtId="164" fontId="55" fillId="0" borderId="26" xfId="0" applyNumberFormat="1" applyFont="1" applyBorder="1"/>
    <xf numFmtId="164" fontId="55" fillId="0" borderId="43" xfId="0" applyNumberFormat="1" applyFont="1" applyBorder="1"/>
    <xf numFmtId="0" fontId="56" fillId="0" borderId="22" xfId="0" applyFont="1" applyBorder="1"/>
    <xf numFmtId="0" fontId="56" fillId="0" borderId="22" xfId="0" applyFont="1" applyBorder="1" applyAlignment="1">
      <alignment horizontal="center"/>
    </xf>
    <xf numFmtId="164" fontId="56" fillId="0" borderId="22" xfId="0" applyNumberFormat="1" applyFont="1" applyBorder="1"/>
    <xf numFmtId="164" fontId="56" fillId="0" borderId="27" xfId="0" applyNumberFormat="1" applyFont="1" applyBorder="1"/>
    <xf numFmtId="0" fontId="55" fillId="0" borderId="73" xfId="0" applyFont="1" applyBorder="1" applyAlignment="1">
      <alignment vertical="center" wrapText="1"/>
    </xf>
    <xf numFmtId="164" fontId="55" fillId="0" borderId="41" xfId="0" applyNumberFormat="1" applyFont="1" applyBorder="1"/>
    <xf numFmtId="164" fontId="55" fillId="0" borderId="44" xfId="0" applyNumberFormat="1" applyFont="1" applyBorder="1"/>
    <xf numFmtId="49" fontId="59" fillId="0" borderId="45" xfId="0" applyNumberFormat="1" applyFont="1" applyBorder="1"/>
    <xf numFmtId="164" fontId="59" fillId="0" borderId="0" xfId="0" applyNumberFormat="1" applyFont="1"/>
    <xf numFmtId="164" fontId="59" fillId="0" borderId="46" xfId="0" applyNumberFormat="1" applyFont="1" applyBorder="1"/>
    <xf numFmtId="164" fontId="57" fillId="0" borderId="1" xfId="0" applyNumberFormat="1" applyFont="1" applyBorder="1"/>
    <xf numFmtId="0" fontId="60" fillId="0" borderId="0" xfId="0" applyFont="1"/>
    <xf numFmtId="49" fontId="60" fillId="0" borderId="0" xfId="0" applyNumberFormat="1" applyFont="1"/>
    <xf numFmtId="164" fontId="60" fillId="0" borderId="0" xfId="0" applyNumberFormat="1" applyFont="1"/>
    <xf numFmtId="0" fontId="61" fillId="0" borderId="0" xfId="0" applyFont="1"/>
    <xf numFmtId="0" fontId="55" fillId="0" borderId="34" xfId="0" applyFont="1" applyBorder="1"/>
    <xf numFmtId="0" fontId="55" fillId="0" borderId="33" xfId="0" applyFont="1" applyBorder="1"/>
    <xf numFmtId="0" fontId="56" fillId="0" borderId="34" xfId="0" applyFont="1" applyBorder="1"/>
    <xf numFmtId="164" fontId="62" fillId="0" borderId="34" xfId="0" applyNumberFormat="1" applyFont="1" applyBorder="1"/>
    <xf numFmtId="164" fontId="62" fillId="0" borderId="35" xfId="0" applyNumberFormat="1" applyFont="1" applyBorder="1"/>
    <xf numFmtId="0" fontId="63" fillId="0" borderId="45" xfId="0" applyFont="1" applyBorder="1"/>
    <xf numFmtId="0" fontId="63" fillId="0" borderId="0" xfId="0" applyFont="1"/>
    <xf numFmtId="0" fontId="56" fillId="0" borderId="14" xfId="0" applyFont="1" applyBorder="1" applyAlignment="1">
      <alignment horizontal="center"/>
    </xf>
    <xf numFmtId="0" fontId="55" fillId="0" borderId="2" xfId="0" applyFont="1" applyBorder="1" applyAlignment="1">
      <alignment horizontal="left"/>
    </xf>
    <xf numFmtId="49" fontId="55" fillId="0" borderId="2" xfId="0" applyNumberFormat="1" applyFont="1" applyBorder="1"/>
    <xf numFmtId="49" fontId="55" fillId="0" borderId="5" xfId="0" applyNumberFormat="1" applyFont="1" applyBorder="1"/>
    <xf numFmtId="0" fontId="56" fillId="0" borderId="21" xfId="0" applyFont="1" applyBorder="1"/>
    <xf numFmtId="0" fontId="55" fillId="0" borderId="45" xfId="0" applyFont="1" applyBorder="1"/>
    <xf numFmtId="0" fontId="56" fillId="0" borderId="39" xfId="0" applyFont="1" applyBorder="1"/>
    <xf numFmtId="0" fontId="56" fillId="0" borderId="29" xfId="0" applyFont="1" applyBorder="1"/>
    <xf numFmtId="164" fontId="55" fillId="0" borderId="0" xfId="0" applyNumberFormat="1" applyFont="1"/>
    <xf numFmtId="164" fontId="56" fillId="0" borderId="0" xfId="0" applyNumberFormat="1" applyFont="1"/>
    <xf numFmtId="49" fontId="55" fillId="0" borderId="4" xfId="0" applyNumberFormat="1" applyFont="1" applyBorder="1"/>
    <xf numFmtId="49" fontId="55" fillId="0" borderId="3" xfId="0" applyNumberFormat="1" applyFont="1" applyBorder="1"/>
    <xf numFmtId="164" fontId="56" fillId="0" borderId="26" xfId="0" applyNumberFormat="1" applyFont="1" applyBorder="1"/>
    <xf numFmtId="0" fontId="55" fillId="0" borderId="26" xfId="0" applyFont="1" applyBorder="1" applyAlignment="1">
      <alignment horizontal="left"/>
    </xf>
    <xf numFmtId="0" fontId="56" fillId="0" borderId="26" xfId="0" applyFont="1" applyBorder="1"/>
    <xf numFmtId="164" fontId="56" fillId="0" borderId="43" xfId="0" applyNumberFormat="1" applyFont="1" applyBorder="1"/>
    <xf numFmtId="0" fontId="56" fillId="0" borderId="45" xfId="0" applyFont="1" applyBorder="1"/>
    <xf numFmtId="0" fontId="64" fillId="0" borderId="33" xfId="0" applyFont="1" applyBorder="1"/>
    <xf numFmtId="0" fontId="64" fillId="0" borderId="34" xfId="0" applyFont="1" applyBorder="1"/>
    <xf numFmtId="0" fontId="64" fillId="0" borderId="35" xfId="0" applyFont="1" applyBorder="1"/>
    <xf numFmtId="0" fontId="63" fillId="0" borderId="14" xfId="0" applyFont="1" applyBorder="1"/>
    <xf numFmtId="0" fontId="63" fillId="0" borderId="11" xfId="0" applyFont="1" applyBorder="1"/>
    <xf numFmtId="49" fontId="55" fillId="0" borderId="7" xfId="0" applyNumberFormat="1" applyFont="1" applyBorder="1"/>
    <xf numFmtId="0" fontId="63" fillId="0" borderId="13" xfId="0" applyFont="1" applyBorder="1"/>
    <xf numFmtId="0" fontId="62" fillId="0" borderId="41" xfId="0" applyFont="1" applyBorder="1"/>
    <xf numFmtId="164" fontId="62" fillId="0" borderId="41" xfId="0" applyNumberFormat="1" applyFont="1" applyBorder="1"/>
    <xf numFmtId="164" fontId="62" fillId="0" borderId="44" xfId="0" applyNumberFormat="1" applyFont="1" applyBorder="1"/>
    <xf numFmtId="0" fontId="55" fillId="0" borderId="13" xfId="0" applyFont="1" applyBorder="1" applyAlignment="1">
      <alignment horizontal="right"/>
    </xf>
    <xf numFmtId="0" fontId="55" fillId="0" borderId="14" xfId="0" applyFont="1" applyBorder="1" applyAlignment="1">
      <alignment horizontal="right"/>
    </xf>
    <xf numFmtId="0" fontId="55" fillId="0" borderId="3" xfId="0" applyFont="1" applyBorder="1" applyAlignment="1">
      <alignment horizontal="left"/>
    </xf>
    <xf numFmtId="0" fontId="55" fillId="0" borderId="11" xfId="0" applyFont="1" applyBorder="1" applyAlignment="1">
      <alignment horizontal="right"/>
    </xf>
    <xf numFmtId="0" fontId="55" fillId="0" borderId="17" xfId="0" applyFont="1" applyBorder="1" applyAlignment="1">
      <alignment horizontal="right"/>
    </xf>
    <xf numFmtId="0" fontId="50" fillId="0" borderId="0" xfId="0" applyFont="1"/>
    <xf numFmtId="0" fontId="65" fillId="0" borderId="0" xfId="0" applyFont="1"/>
    <xf numFmtId="0" fontId="66" fillId="0" borderId="0" xfId="0" applyFont="1"/>
    <xf numFmtId="0" fontId="56" fillId="0" borderId="21" xfId="0" applyFont="1" applyBorder="1" applyAlignment="1">
      <alignment horizontal="center" vertical="center"/>
    </xf>
    <xf numFmtId="0" fontId="56" fillId="0" borderId="22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top" wrapText="1"/>
    </xf>
    <xf numFmtId="0" fontId="55" fillId="0" borderId="26" xfId="0" applyFont="1" applyBorder="1" applyAlignment="1">
      <alignment horizontal="justify" vertical="top" wrapText="1"/>
    </xf>
    <xf numFmtId="0" fontId="55" fillId="0" borderId="26" xfId="0" quotePrefix="1" applyFont="1" applyBorder="1" applyAlignment="1">
      <alignment horizontal="center" vertical="top" wrapText="1"/>
    </xf>
    <xf numFmtId="164" fontId="55" fillId="0" borderId="26" xfId="0" applyNumberFormat="1" applyFont="1" applyBorder="1" applyAlignment="1">
      <alignment horizontal="center" vertical="center" wrapText="1"/>
    </xf>
    <xf numFmtId="164" fontId="55" fillId="0" borderId="2" xfId="0" applyNumberFormat="1" applyFont="1" applyBorder="1" applyAlignment="1">
      <alignment vertical="center"/>
    </xf>
    <xf numFmtId="164" fontId="55" fillId="0" borderId="15" xfId="0" applyNumberFormat="1" applyFont="1" applyBorder="1" applyAlignment="1">
      <alignment vertical="center"/>
    </xf>
    <xf numFmtId="164" fontId="56" fillId="0" borderId="41" xfId="0" applyNumberFormat="1" applyFont="1" applyBorder="1" applyAlignment="1">
      <alignment horizontal="center" vertical="top" wrapText="1"/>
    </xf>
    <xf numFmtId="0" fontId="55" fillId="0" borderId="14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justify" vertical="top" wrapText="1"/>
    </xf>
    <xf numFmtId="0" fontId="55" fillId="0" borderId="2" xfId="0" quotePrefix="1" applyFont="1" applyBorder="1" applyAlignment="1">
      <alignment horizontal="center" vertical="top" wrapText="1"/>
    </xf>
    <xf numFmtId="164" fontId="55" fillId="0" borderId="2" xfId="0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top" wrapText="1"/>
    </xf>
    <xf numFmtId="0" fontId="55" fillId="0" borderId="7" xfId="0" applyFont="1" applyBorder="1" applyAlignment="1">
      <alignment horizontal="justify" vertical="top" wrapText="1"/>
    </xf>
    <xf numFmtId="0" fontId="55" fillId="0" borderId="7" xfId="0" quotePrefix="1" applyFont="1" applyBorder="1" applyAlignment="1">
      <alignment horizontal="center" vertical="top" wrapText="1"/>
    </xf>
    <xf numFmtId="164" fontId="55" fillId="0" borderId="7" xfId="0" applyNumberFormat="1" applyFont="1" applyBorder="1" applyAlignment="1">
      <alignment horizontal="center" vertical="center" wrapText="1"/>
    </xf>
    <xf numFmtId="164" fontId="56" fillId="0" borderId="24" xfId="0" applyNumberFormat="1" applyFont="1" applyBorder="1" applyAlignment="1">
      <alignment horizontal="center" vertical="top" wrapText="1"/>
    </xf>
    <xf numFmtId="0" fontId="67" fillId="0" borderId="0" xfId="0" applyFont="1"/>
    <xf numFmtId="0" fontId="56" fillId="0" borderId="38" xfId="0" applyFont="1" applyBorder="1" applyAlignment="1">
      <alignment horizontal="center"/>
    </xf>
    <xf numFmtId="0" fontId="56" fillId="0" borderId="41" xfId="0" applyFont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" xfId="0" applyFont="1" applyBorder="1" applyAlignment="1">
      <alignment horizontal="center"/>
    </xf>
    <xf numFmtId="164" fontId="55" fillId="0" borderId="2" xfId="0" applyNumberFormat="1" applyFont="1" applyBorder="1" applyAlignment="1">
      <alignment horizontal="center" vertical="top" wrapText="1"/>
    </xf>
    <xf numFmtId="0" fontId="55" fillId="0" borderId="11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164" fontId="55" fillId="0" borderId="3" xfId="0" applyNumberFormat="1" applyFont="1" applyBorder="1" applyAlignment="1">
      <alignment horizontal="center" vertical="top" wrapText="1"/>
    </xf>
    <xf numFmtId="164" fontId="55" fillId="0" borderId="5" xfId="0" applyNumberFormat="1" applyFont="1" applyBorder="1" applyAlignment="1">
      <alignment horizontal="center" vertical="top" wrapText="1"/>
    </xf>
    <xf numFmtId="164" fontId="56" fillId="0" borderId="22" xfId="0" applyNumberFormat="1" applyFont="1" applyBorder="1" applyAlignment="1">
      <alignment horizontal="center" vertical="top" wrapText="1"/>
    </xf>
    <xf numFmtId="0" fontId="55" fillId="0" borderId="12" xfId="0" applyFont="1" applyBorder="1" applyAlignment="1">
      <alignment horizontal="center" vertical="top" wrapText="1"/>
    </xf>
    <xf numFmtId="0" fontId="55" fillId="0" borderId="4" xfId="0" applyFont="1" applyBorder="1" applyAlignment="1">
      <alignment horizontal="justify" vertical="top" wrapText="1"/>
    </xf>
    <xf numFmtId="2" fontId="55" fillId="0" borderId="4" xfId="0" quotePrefix="1" applyNumberFormat="1" applyFont="1" applyBorder="1" applyAlignment="1">
      <alignment horizontal="center" vertical="top" wrapText="1"/>
    </xf>
    <xf numFmtId="164" fontId="55" fillId="0" borderId="4" xfId="0" applyNumberFormat="1" applyFont="1" applyBorder="1" applyAlignment="1">
      <alignment horizontal="center" vertical="top" wrapText="1"/>
    </xf>
    <xf numFmtId="0" fontId="55" fillId="0" borderId="11" xfId="0" applyFont="1" applyBorder="1" applyAlignment="1">
      <alignment horizontal="center" vertical="top" wrapText="1"/>
    </xf>
    <xf numFmtId="0" fontId="55" fillId="0" borderId="3" xfId="0" applyFont="1" applyBorder="1" applyAlignment="1">
      <alignment horizontal="justify" vertical="top" wrapText="1"/>
    </xf>
    <xf numFmtId="164" fontId="55" fillId="0" borderId="7" xfId="0" applyNumberFormat="1" applyFont="1" applyBorder="1" applyAlignment="1">
      <alignment horizontal="center" vertical="top" wrapText="1"/>
    </xf>
    <xf numFmtId="0" fontId="55" fillId="0" borderId="3" xfId="0" quotePrefix="1" applyFont="1" applyBorder="1" applyAlignment="1">
      <alignment horizontal="center" vertical="top" wrapText="1"/>
    </xf>
    <xf numFmtId="164" fontId="56" fillId="0" borderId="21" xfId="0" applyNumberFormat="1" applyFont="1" applyBorder="1" applyAlignment="1">
      <alignment horizontal="center" vertical="top" wrapText="1"/>
    </xf>
    <xf numFmtId="0" fontId="55" fillId="0" borderId="13" xfId="0" applyFont="1" applyBorder="1" applyAlignment="1">
      <alignment horizontal="center" vertical="top" wrapText="1"/>
    </xf>
    <xf numFmtId="0" fontId="55" fillId="0" borderId="5" xfId="0" applyFont="1" applyBorder="1" applyAlignment="1">
      <alignment horizontal="justify" vertical="top" wrapText="1"/>
    </xf>
    <xf numFmtId="164" fontId="55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vertical="center"/>
    </xf>
    <xf numFmtId="164" fontId="55" fillId="0" borderId="10" xfId="0" applyNumberFormat="1" applyFont="1" applyBorder="1" applyAlignment="1">
      <alignment vertical="center"/>
    </xf>
    <xf numFmtId="164" fontId="55" fillId="0" borderId="7" xfId="0" applyNumberFormat="1" applyFont="1" applyBorder="1" applyAlignment="1">
      <alignment vertical="center"/>
    </xf>
    <xf numFmtId="164" fontId="55" fillId="0" borderId="28" xfId="0" applyNumberFormat="1" applyFont="1" applyBorder="1" applyAlignment="1">
      <alignment vertical="center"/>
    </xf>
    <xf numFmtId="0" fontId="56" fillId="0" borderId="47" xfId="0" applyFont="1" applyBorder="1" applyAlignment="1">
      <alignment horizontal="center"/>
    </xf>
    <xf numFmtId="164" fontId="55" fillId="0" borderId="48" xfId="0" applyNumberFormat="1" applyFont="1" applyBorder="1" applyAlignment="1">
      <alignment horizontal="center" vertical="top" wrapText="1"/>
    </xf>
    <xf numFmtId="164" fontId="55" fillId="0" borderId="49" xfId="0" applyNumberFormat="1" applyFont="1" applyBorder="1" applyAlignment="1">
      <alignment horizontal="center" vertical="top" wrapText="1"/>
    </xf>
    <xf numFmtId="164" fontId="55" fillId="0" borderId="50" xfId="0" applyNumberFormat="1" applyFont="1" applyBorder="1" applyAlignment="1">
      <alignment horizontal="center" vertical="top" wrapText="1"/>
    </xf>
    <xf numFmtId="164" fontId="55" fillId="0" borderId="51" xfId="0" applyNumberFormat="1" applyFont="1" applyBorder="1" applyAlignment="1">
      <alignment horizontal="center" vertical="top" wrapText="1"/>
    </xf>
    <xf numFmtId="164" fontId="55" fillId="0" borderId="52" xfId="0" applyNumberFormat="1" applyFont="1" applyBorder="1" applyAlignment="1">
      <alignment horizontal="center" vertical="top" wrapText="1"/>
    </xf>
    <xf numFmtId="0" fontId="67" fillId="0" borderId="53" xfId="0" applyFont="1" applyBorder="1"/>
    <xf numFmtId="2" fontId="55" fillId="0" borderId="5" xfId="0" quotePrefix="1" applyNumberFormat="1" applyFont="1" applyBorder="1" applyAlignment="1">
      <alignment horizontal="center" vertical="top" wrapText="1"/>
    </xf>
    <xf numFmtId="164" fontId="55" fillId="0" borderId="47" xfId="0" applyNumberFormat="1" applyFont="1" applyBorder="1" applyAlignment="1">
      <alignment horizontal="center" vertical="top" wrapText="1"/>
    </xf>
    <xf numFmtId="0" fontId="56" fillId="0" borderId="26" xfId="0" applyFont="1" applyBorder="1" applyAlignment="1">
      <alignment horizontal="center"/>
    </xf>
    <xf numFmtId="164" fontId="56" fillId="0" borderId="23" xfId="0" applyNumberFormat="1" applyFont="1" applyBorder="1" applyAlignment="1">
      <alignment horizontal="center" vertical="top" wrapText="1"/>
    </xf>
    <xf numFmtId="0" fontId="56" fillId="0" borderId="3" xfId="0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5" fillId="0" borderId="7" xfId="0" applyFont="1" applyBorder="1" applyAlignment="1">
      <alignment horizontal="left" vertical="top" wrapText="1"/>
    </xf>
    <xf numFmtId="0" fontId="56" fillId="0" borderId="17" xfId="0" applyFont="1" applyBorder="1" applyAlignment="1">
      <alignment horizontal="center"/>
    </xf>
    <xf numFmtId="0" fontId="55" fillId="0" borderId="7" xfId="0" applyFont="1" applyBorder="1" applyAlignment="1">
      <alignment horizontal="left"/>
    </xf>
    <xf numFmtId="0" fontId="55" fillId="0" borderId="7" xfId="0" applyFont="1" applyBorder="1" applyAlignment="1">
      <alignment horizontal="center"/>
    </xf>
    <xf numFmtId="164" fontId="60" fillId="0" borderId="54" xfId="0" applyNumberFormat="1" applyFont="1" applyBorder="1"/>
    <xf numFmtId="164" fontId="56" fillId="0" borderId="26" xfId="0" applyNumberFormat="1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4" fillId="2" borderId="1" xfId="4" applyFont="1" applyFill="1" applyBorder="1" applyAlignment="1">
      <alignment horizontal="center" vertical="top" wrapText="1"/>
    </xf>
    <xf numFmtId="0" fontId="68" fillId="0" borderId="1" xfId="0" applyFont="1" applyBorder="1" applyAlignment="1">
      <alignment horizontal="left" vertical="top" wrapText="1"/>
    </xf>
    <xf numFmtId="1" fontId="15" fillId="2" borderId="14" xfId="0" applyNumberFormat="1" applyFont="1" applyFill="1" applyBorder="1" applyAlignment="1">
      <alignment horizontal="center" vertical="top" wrapText="1"/>
    </xf>
    <xf numFmtId="49" fontId="16" fillId="2" borderId="3" xfId="0" applyNumberFormat="1" applyFont="1" applyFill="1" applyBorder="1" applyAlignment="1">
      <alignment horizontal="center" vertical="top" wrapText="1"/>
    </xf>
    <xf numFmtId="49" fontId="16" fillId="2" borderId="2" xfId="0" applyNumberFormat="1" applyFont="1" applyFill="1" applyBorder="1" applyAlignment="1">
      <alignment horizontal="center" vertical="top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top" wrapText="1"/>
    </xf>
    <xf numFmtId="164" fontId="26" fillId="0" borderId="2" xfId="1" applyFont="1" applyBorder="1" applyAlignment="1">
      <alignment horizontal="right" vertical="top" wrapText="1"/>
    </xf>
    <xf numFmtId="1" fontId="15" fillId="2" borderId="11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left" vertical="top" wrapText="1"/>
    </xf>
    <xf numFmtId="164" fontId="26" fillId="0" borderId="3" xfId="1" applyFont="1" applyBorder="1" applyAlignment="1">
      <alignment horizontal="right" vertical="top" wrapText="1"/>
    </xf>
    <xf numFmtId="1" fontId="15" fillId="2" borderId="13" xfId="0" applyNumberFormat="1" applyFont="1" applyFill="1" applyBorder="1" applyAlignment="1">
      <alignment horizontal="center" vertical="top" wrapText="1"/>
    </xf>
    <xf numFmtId="164" fontId="26" fillId="0" borderId="5" xfId="1" applyFont="1" applyBorder="1"/>
    <xf numFmtId="1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164" fontId="15" fillId="2" borderId="1" xfId="1" applyFont="1" applyFill="1" applyBorder="1" applyAlignment="1">
      <alignment vertical="center" wrapText="1"/>
    </xf>
    <xf numFmtId="1" fontId="16" fillId="2" borderId="3" xfId="4" applyNumberFormat="1" applyFont="1" applyFill="1" applyBorder="1" applyAlignment="1">
      <alignment horizontal="center" vertical="top"/>
    </xf>
    <xf numFmtId="49" fontId="16" fillId="2" borderId="3" xfId="4" applyNumberFormat="1" applyFont="1" applyFill="1" applyBorder="1" applyAlignment="1">
      <alignment horizontal="center" vertical="top"/>
    </xf>
    <xf numFmtId="1" fontId="15" fillId="0" borderId="3" xfId="4" applyNumberFormat="1" applyFont="1" applyBorder="1" applyAlignment="1">
      <alignment horizontal="center" vertical="top"/>
    </xf>
    <xf numFmtId="1" fontId="16" fillId="2" borderId="3" xfId="4" applyNumberFormat="1" applyFont="1" applyFill="1" applyBorder="1" applyAlignment="1">
      <alignment horizontal="center" vertical="top" wrapText="1"/>
    </xf>
    <xf numFmtId="0" fontId="16" fillId="0" borderId="3" xfId="4" applyFont="1" applyBorder="1" applyAlignment="1">
      <alignment horizontal="justify" vertical="top" wrapText="1"/>
    </xf>
    <xf numFmtId="1" fontId="16" fillId="2" borderId="5" xfId="4" applyNumberFormat="1" applyFont="1" applyFill="1" applyBorder="1" applyAlignment="1">
      <alignment horizontal="center" vertical="top"/>
    </xf>
    <xf numFmtId="0" fontId="16" fillId="0" borderId="5" xfId="4" applyFont="1" applyBorder="1" applyAlignment="1">
      <alignment horizontal="justify" vertical="top" wrapText="1"/>
    </xf>
    <xf numFmtId="49" fontId="15" fillId="2" borderId="3" xfId="0" applyNumberFormat="1" applyFont="1" applyFill="1" applyBorder="1" applyAlignment="1">
      <alignment horizontal="center" vertical="top" wrapText="1"/>
    </xf>
    <xf numFmtId="0" fontId="26" fillId="2" borderId="0" xfId="0" applyFont="1" applyFill="1" applyAlignment="1">
      <alignment vertical="top"/>
    </xf>
    <xf numFmtId="0" fontId="6" fillId="4" borderId="3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/>
    <xf numFmtId="49" fontId="6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49" fontId="25" fillId="0" borderId="0" xfId="0" applyNumberFormat="1" applyFont="1" applyAlignment="1">
      <alignment horizontal="center" wrapText="1"/>
    </xf>
    <xf numFmtId="0" fontId="25" fillId="0" borderId="0" xfId="0" applyFont="1" applyAlignment="1">
      <alignment horizontal="left" wrapText="1"/>
    </xf>
    <xf numFmtId="49" fontId="0" fillId="0" borderId="3" xfId="0" applyNumberFormat="1" applyBorder="1" applyAlignment="1">
      <alignment horizontal="center" wrapText="1"/>
    </xf>
    <xf numFmtId="164" fontId="34" fillId="0" borderId="3" xfId="1" applyFont="1" applyBorder="1" applyAlignment="1">
      <alignment horizontal="right" vertical="top"/>
    </xf>
    <xf numFmtId="164" fontId="34" fillId="0" borderId="3" xfId="1" applyFont="1" applyBorder="1" applyAlignment="1">
      <alignment horizontal="right" vertical="top" wrapText="1"/>
    </xf>
    <xf numFmtId="164" fontId="34" fillId="0" borderId="5" xfId="1" applyFont="1" applyBorder="1" applyAlignment="1">
      <alignment horizontal="right" vertical="top"/>
    </xf>
    <xf numFmtId="164" fontId="34" fillId="0" borderId="30" xfId="1" applyFont="1" applyBorder="1" applyAlignment="1">
      <alignment horizontal="right" vertical="top" wrapText="1"/>
    </xf>
    <xf numFmtId="164" fontId="26" fillId="0" borderId="30" xfId="1" applyFont="1" applyBorder="1" applyAlignment="1">
      <alignment horizontal="right" vertical="top" wrapText="1"/>
    </xf>
    <xf numFmtId="164" fontId="26" fillId="0" borderId="5" xfId="1" applyFont="1" applyBorder="1" applyAlignment="1">
      <alignment horizontal="right" vertical="top"/>
    </xf>
    <xf numFmtId="49" fontId="16" fillId="2" borderId="5" xfId="0" applyNumberFormat="1" applyFont="1" applyFill="1" applyBorder="1" applyAlignment="1">
      <alignment horizontal="center" vertical="top" wrapText="1"/>
    </xf>
    <xf numFmtId="1" fontId="16" fillId="2" borderId="5" xfId="4" applyNumberFormat="1" applyFont="1" applyFill="1" applyBorder="1" applyAlignment="1">
      <alignment horizontal="center" vertical="top" wrapText="1"/>
    </xf>
    <xf numFmtId="0" fontId="69" fillId="0" borderId="3" xfId="0" applyFont="1" applyBorder="1" applyAlignment="1">
      <alignment horizontal="justify" vertical="center" wrapText="1"/>
    </xf>
    <xf numFmtId="49" fontId="15" fillId="2" borderId="14" xfId="0" applyNumberFormat="1" applyFont="1" applyFill="1" applyBorder="1" applyAlignment="1">
      <alignment horizontal="center" vertical="top" wrapText="1"/>
    </xf>
    <xf numFmtId="49" fontId="15" fillId="2" borderId="2" xfId="0" applyNumberFormat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top" wrapText="1"/>
    </xf>
    <xf numFmtId="0" fontId="26" fillId="0" borderId="2" xfId="0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49" fontId="15" fillId="2" borderId="11" xfId="0" applyNumberFormat="1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left" vertical="top" wrapText="1"/>
    </xf>
    <xf numFmtId="0" fontId="26" fillId="0" borderId="3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164" fontId="34" fillId="0" borderId="3" xfId="0" applyNumberFormat="1" applyFont="1" applyBorder="1" applyAlignment="1">
      <alignment vertical="top" wrapText="1"/>
    </xf>
    <xf numFmtId="49" fontId="16" fillId="2" borderId="11" xfId="0" applyNumberFormat="1" applyFont="1" applyFill="1" applyBorder="1" applyAlignment="1">
      <alignment horizontal="center" vertical="top" wrapText="1"/>
    </xf>
    <xf numFmtId="49" fontId="16" fillId="5" borderId="3" xfId="0" applyNumberFormat="1" applyFont="1" applyFill="1" applyBorder="1" applyAlignment="1">
      <alignment horizontal="center" vertical="top" wrapText="1"/>
    </xf>
    <xf numFmtId="0" fontId="69" fillId="0" borderId="3" xfId="0" applyFont="1" applyBorder="1" applyAlignment="1">
      <alignment horizontal="left" vertical="top" wrapText="1"/>
    </xf>
    <xf numFmtId="164" fontId="26" fillId="0" borderId="3" xfId="1" applyFont="1" applyBorder="1" applyAlignment="1">
      <alignment horizontal="right" vertical="top"/>
    </xf>
    <xf numFmtId="164" fontId="26" fillId="0" borderId="10" xfId="1" applyFont="1" applyBorder="1" applyAlignment="1">
      <alignment horizontal="right" vertical="top"/>
    </xf>
    <xf numFmtId="164" fontId="26" fillId="0" borderId="10" xfId="1" applyFont="1" applyBorder="1" applyAlignment="1">
      <alignment horizontal="right" vertical="top" wrapText="1"/>
    </xf>
    <xf numFmtId="0" fontId="16" fillId="0" borderId="3" xfId="0" applyFont="1" applyBorder="1" applyAlignment="1">
      <alignment horizontal="left" vertical="top" wrapText="1"/>
    </xf>
    <xf numFmtId="164" fontId="26" fillId="0" borderId="3" xfId="1" applyFont="1" applyBorder="1" applyAlignment="1">
      <alignment vertical="top"/>
    </xf>
    <xf numFmtId="49" fontId="26" fillId="0" borderId="3" xfId="0" applyNumberFormat="1" applyFont="1" applyBorder="1" applyAlignment="1">
      <alignment horizontal="center" vertical="center" wrapText="1"/>
    </xf>
    <xf numFmtId="1" fontId="16" fillId="2" borderId="11" xfId="4" applyNumberFormat="1" applyFont="1" applyFill="1" applyBorder="1" applyAlignment="1">
      <alignment horizontal="center" vertical="top"/>
    </xf>
    <xf numFmtId="0" fontId="16" fillId="0" borderId="3" xfId="4" applyFont="1" applyBorder="1" applyAlignment="1">
      <alignment vertical="top" wrapText="1"/>
    </xf>
    <xf numFmtId="0" fontId="16" fillId="2" borderId="3" xfId="4" applyFont="1" applyFill="1" applyBorder="1" applyAlignment="1">
      <alignment vertical="top" wrapText="1"/>
    </xf>
    <xf numFmtId="164" fontId="26" fillId="2" borderId="3" xfId="1" applyFont="1" applyFill="1" applyBorder="1" applyAlignment="1">
      <alignment horizontal="right" vertical="top"/>
    </xf>
    <xf numFmtId="164" fontId="34" fillId="2" borderId="3" xfId="1" applyFont="1" applyFill="1" applyBorder="1" applyAlignment="1">
      <alignment horizontal="right" vertical="top" wrapText="1"/>
    </xf>
    <xf numFmtId="164" fontId="34" fillId="2" borderId="10" xfId="1" applyFont="1" applyFill="1" applyBorder="1" applyAlignment="1">
      <alignment horizontal="right" vertical="top" wrapText="1"/>
    </xf>
    <xf numFmtId="0" fontId="26" fillId="0" borderId="3" xfId="0" applyFont="1" applyBorder="1" applyAlignment="1">
      <alignment vertical="top"/>
    </xf>
    <xf numFmtId="0" fontId="26" fillId="0" borderId="3" xfId="4" applyFont="1" applyBorder="1" applyAlignment="1">
      <alignment vertical="top" wrapText="1"/>
    </xf>
    <xf numFmtId="164" fontId="26" fillId="0" borderId="5" xfId="1" applyFont="1" applyBorder="1" applyAlignment="1">
      <alignment horizontal="right" vertical="top" wrapText="1"/>
    </xf>
    <xf numFmtId="1" fontId="16" fillId="2" borderId="13" xfId="4" applyNumberFormat="1" applyFont="1" applyFill="1" applyBorder="1" applyAlignment="1">
      <alignment horizontal="center" vertical="top"/>
    </xf>
    <xf numFmtId="0" fontId="34" fillId="0" borderId="5" xfId="0" applyFont="1" applyBorder="1" applyAlignment="1">
      <alignment vertical="top"/>
    </xf>
    <xf numFmtId="49" fontId="15" fillId="2" borderId="5" xfId="0" applyNumberFormat="1" applyFont="1" applyFill="1" applyBorder="1" applyAlignment="1">
      <alignment horizontal="center" vertical="top" wrapText="1"/>
    </xf>
    <xf numFmtId="49" fontId="15" fillId="2" borderId="21" xfId="0" applyNumberFormat="1" applyFont="1" applyFill="1" applyBorder="1" applyAlignment="1">
      <alignment horizontal="center" vertical="top" wrapText="1"/>
    </xf>
    <xf numFmtId="49" fontId="15" fillId="2" borderId="22" xfId="0" applyNumberFormat="1" applyFont="1" applyFill="1" applyBorder="1" applyAlignment="1">
      <alignment horizontal="center" vertical="top" wrapText="1"/>
    </xf>
    <xf numFmtId="49" fontId="16" fillId="2" borderId="22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64" fontId="34" fillId="0" borderId="1" xfId="1" applyFont="1" applyBorder="1" applyAlignment="1">
      <alignment horizontal="right" vertical="top" wrapText="1"/>
    </xf>
    <xf numFmtId="164" fontId="34" fillId="0" borderId="2" xfId="1" applyFont="1" applyBorder="1" applyAlignment="1">
      <alignment horizontal="right" vertical="top" wrapText="1"/>
    </xf>
    <xf numFmtId="164" fontId="26" fillId="0" borderId="15" xfId="1" applyFont="1" applyBorder="1" applyAlignment="1">
      <alignment horizontal="right" vertical="top" wrapText="1"/>
    </xf>
    <xf numFmtId="0" fontId="13" fillId="2" borderId="3" xfId="0" applyFont="1" applyFill="1" applyBorder="1" applyAlignment="1">
      <alignment horizontal="left" vertical="top" wrapText="1"/>
    </xf>
    <xf numFmtId="164" fontId="26" fillId="2" borderId="10" xfId="1" applyFont="1" applyFill="1" applyBorder="1" applyAlignment="1">
      <alignment horizontal="right" vertical="top" wrapText="1"/>
    </xf>
    <xf numFmtId="0" fontId="16" fillId="2" borderId="3" xfId="4" applyFont="1" applyFill="1" applyBorder="1" applyAlignment="1">
      <alignment horizontal="justify" vertical="top" wrapText="1"/>
    </xf>
    <xf numFmtId="0" fontId="16" fillId="0" borderId="3" xfId="4" applyFont="1" applyBorder="1" applyAlignment="1">
      <alignment horizontal="left" vertical="top" wrapText="1"/>
    </xf>
    <xf numFmtId="0" fontId="26" fillId="0" borderId="3" xfId="4" applyFont="1" applyBorder="1" applyAlignment="1">
      <alignment horizontal="left" vertical="top" wrapText="1"/>
    </xf>
    <xf numFmtId="1" fontId="15" fillId="2" borderId="3" xfId="4" applyNumberFormat="1" applyFont="1" applyFill="1" applyBorder="1" applyAlignment="1">
      <alignment horizontal="center" vertical="top"/>
    </xf>
    <xf numFmtId="1" fontId="16" fillId="2" borderId="38" xfId="4" applyNumberFormat="1" applyFont="1" applyFill="1" applyBorder="1" applyAlignment="1">
      <alignment horizontal="center" vertical="top"/>
    </xf>
    <xf numFmtId="1" fontId="16" fillId="2" borderId="41" xfId="4" applyNumberFormat="1" applyFont="1" applyFill="1" applyBorder="1" applyAlignment="1">
      <alignment horizontal="center" vertical="top"/>
    </xf>
    <xf numFmtId="0" fontId="15" fillId="0" borderId="41" xfId="0" applyFont="1" applyBorder="1" applyAlignment="1">
      <alignment horizontal="left" vertical="top" wrapText="1"/>
    </xf>
    <xf numFmtId="164" fontId="34" fillId="0" borderId="41" xfId="1" applyFont="1" applyBorder="1" applyAlignment="1">
      <alignment horizontal="right" vertical="top" wrapText="1"/>
    </xf>
    <xf numFmtId="0" fontId="15" fillId="0" borderId="3" xfId="4" applyFont="1" applyBorder="1" applyAlignment="1">
      <alignment horizontal="left" vertical="top" wrapText="1"/>
    </xf>
    <xf numFmtId="1" fontId="16" fillId="7" borderId="3" xfId="4" applyNumberFormat="1" applyFont="1" applyFill="1" applyBorder="1" applyAlignment="1">
      <alignment horizontal="center" vertical="top"/>
    </xf>
    <xf numFmtId="1" fontId="16" fillId="7" borderId="3" xfId="4" applyNumberFormat="1" applyFont="1" applyFill="1" applyBorder="1" applyAlignment="1">
      <alignment horizontal="center" vertical="top" wrapText="1"/>
    </xf>
    <xf numFmtId="164" fontId="26" fillId="7" borderId="3" xfId="1" applyFont="1" applyFill="1" applyBorder="1" applyAlignment="1">
      <alignment horizontal="right" vertical="top"/>
    </xf>
    <xf numFmtId="164" fontId="34" fillId="7" borderId="3" xfId="1" applyFont="1" applyFill="1" applyBorder="1" applyAlignment="1">
      <alignment horizontal="right" vertical="top" wrapText="1"/>
    </xf>
    <xf numFmtId="1" fontId="15" fillId="0" borderId="14" xfId="4" applyNumberFormat="1" applyFont="1" applyBorder="1" applyAlignment="1">
      <alignment horizontal="center" vertical="top"/>
    </xf>
    <xf numFmtId="1" fontId="15" fillId="0" borderId="2" xfId="4" applyNumberFormat="1" applyFont="1" applyBorder="1" applyAlignment="1">
      <alignment horizontal="center" vertical="top"/>
    </xf>
    <xf numFmtId="0" fontId="15" fillId="0" borderId="2" xfId="4" applyFont="1" applyBorder="1" applyAlignment="1">
      <alignment vertical="top"/>
    </xf>
    <xf numFmtId="164" fontId="26" fillId="0" borderId="2" xfId="1" applyFont="1" applyBorder="1" applyAlignment="1">
      <alignment horizontal="right" vertical="top"/>
    </xf>
    <xf numFmtId="1" fontId="15" fillId="0" borderId="11" xfId="4" applyNumberFormat="1" applyFont="1" applyBorder="1" applyAlignment="1">
      <alignment horizontal="center" vertical="top"/>
    </xf>
    <xf numFmtId="164" fontId="34" fillId="0" borderId="10" xfId="1" applyFont="1" applyBorder="1" applyAlignment="1">
      <alignment horizontal="right" vertical="top" wrapText="1"/>
    </xf>
    <xf numFmtId="1" fontId="16" fillId="7" borderId="11" xfId="4" applyNumberFormat="1" applyFont="1" applyFill="1" applyBorder="1" applyAlignment="1">
      <alignment horizontal="center" vertical="top"/>
    </xf>
    <xf numFmtId="1" fontId="16" fillId="2" borderId="17" xfId="4" applyNumberFormat="1" applyFont="1" applyFill="1" applyBorder="1" applyAlignment="1">
      <alignment horizontal="center" vertical="top"/>
    </xf>
    <xf numFmtId="1" fontId="16" fillId="2" borderId="7" xfId="4" applyNumberFormat="1" applyFont="1" applyFill="1" applyBorder="1" applyAlignment="1">
      <alignment horizontal="center" vertical="top"/>
    </xf>
    <xf numFmtId="0" fontId="16" fillId="0" borderId="7" xfId="4" applyFont="1" applyBorder="1" applyAlignment="1">
      <alignment vertical="top" wrapText="1"/>
    </xf>
    <xf numFmtId="164" fontId="34" fillId="0" borderId="7" xfId="1" applyFont="1" applyBorder="1" applyAlignment="1">
      <alignment horizontal="right" vertical="top"/>
    </xf>
    <xf numFmtId="164" fontId="26" fillId="0" borderId="7" xfId="1" applyFont="1" applyBorder="1" applyAlignment="1">
      <alignment horizontal="right" vertical="top" wrapText="1"/>
    </xf>
    <xf numFmtId="164" fontId="26" fillId="0" borderId="28" xfId="1" applyFont="1" applyBorder="1" applyAlignment="1">
      <alignment horizontal="right" vertical="top" wrapText="1"/>
    </xf>
    <xf numFmtId="1" fontId="16" fillId="2" borderId="23" xfId="4" applyNumberFormat="1" applyFont="1" applyFill="1" applyBorder="1" applyAlignment="1">
      <alignment horizontal="center" vertical="top"/>
    </xf>
    <xf numFmtId="1" fontId="16" fillId="2" borderId="24" xfId="4" applyNumberFormat="1" applyFont="1" applyFill="1" applyBorder="1" applyAlignment="1">
      <alignment horizontal="center" vertical="top"/>
    </xf>
    <xf numFmtId="0" fontId="15" fillId="0" borderId="8" xfId="0" applyFont="1" applyBorder="1" applyAlignment="1">
      <alignment horizontal="left" vertical="top" wrapText="1"/>
    </xf>
    <xf numFmtId="164" fontId="34" fillId="0" borderId="36" xfId="1" applyFont="1" applyBorder="1" applyAlignment="1">
      <alignment horizontal="right" vertical="top" wrapText="1"/>
    </xf>
    <xf numFmtId="1" fontId="15" fillId="0" borderId="4" xfId="4" applyNumberFormat="1" applyFont="1" applyBorder="1" applyAlignment="1">
      <alignment horizontal="center" vertical="top"/>
    </xf>
    <xf numFmtId="0" fontId="15" fillId="0" borderId="4" xfId="4" applyFont="1" applyBorder="1" applyAlignment="1">
      <alignment horizontal="left" vertical="top" wrapText="1"/>
    </xf>
    <xf numFmtId="164" fontId="26" fillId="0" borderId="55" xfId="1" applyFont="1" applyBorder="1" applyAlignment="1">
      <alignment horizontal="right" vertical="top" wrapText="1"/>
    </xf>
    <xf numFmtId="164" fontId="26" fillId="0" borderId="56" xfId="1" applyFont="1" applyBorder="1" applyAlignment="1">
      <alignment horizontal="right" vertical="top" wrapText="1"/>
    </xf>
    <xf numFmtId="164" fontId="26" fillId="0" borderId="4" xfId="1" applyFont="1" applyBorder="1" applyAlignment="1">
      <alignment horizontal="right" vertical="top"/>
    </xf>
    <xf numFmtId="164" fontId="26" fillId="0" borderId="16" xfId="1" applyFont="1" applyBorder="1" applyAlignment="1">
      <alignment horizontal="right" vertical="top" wrapText="1"/>
    </xf>
    <xf numFmtId="0" fontId="16" fillId="2" borderId="3" xfId="4" applyFont="1" applyFill="1" applyBorder="1" applyAlignment="1">
      <alignment horizontal="left" vertical="top" wrapText="1"/>
    </xf>
    <xf numFmtId="164" fontId="26" fillId="2" borderId="3" xfId="1" applyFont="1" applyFill="1" applyBorder="1" applyAlignment="1">
      <alignment horizontal="right" vertical="top" wrapText="1"/>
    </xf>
    <xf numFmtId="49" fontId="34" fillId="0" borderId="21" xfId="0" applyNumberFormat="1" applyFont="1" applyBorder="1" applyAlignment="1">
      <alignment vertical="top"/>
    </xf>
    <xf numFmtId="49" fontId="34" fillId="0" borderId="22" xfId="0" applyNumberFormat="1" applyFont="1" applyBorder="1" applyAlignment="1">
      <alignment vertical="top"/>
    </xf>
    <xf numFmtId="49" fontId="26" fillId="0" borderId="22" xfId="0" applyNumberFormat="1" applyFont="1" applyBorder="1" applyAlignment="1">
      <alignment vertical="top"/>
    </xf>
    <xf numFmtId="0" fontId="68" fillId="0" borderId="22" xfId="0" applyFont="1" applyBorder="1" applyAlignment="1">
      <alignment horizontal="left" vertical="top" wrapText="1"/>
    </xf>
    <xf numFmtId="164" fontId="34" fillId="0" borderId="22" xfId="1" applyFont="1" applyBorder="1" applyAlignment="1">
      <alignment horizontal="right" vertical="top"/>
    </xf>
    <xf numFmtId="1" fontId="15" fillId="0" borderId="4" xfId="4" applyNumberFormat="1" applyFont="1" applyBorder="1" applyAlignment="1">
      <alignment horizontal="center"/>
    </xf>
    <xf numFmtId="0" fontId="15" fillId="0" borderId="4" xfId="4" applyFont="1" applyBorder="1"/>
    <xf numFmtId="0" fontId="70" fillId="0" borderId="4" xfId="0" applyFont="1" applyBorder="1"/>
    <xf numFmtId="0" fontId="70" fillId="0" borderId="55" xfId="0" applyFont="1" applyBorder="1"/>
    <xf numFmtId="1" fontId="15" fillId="0" borderId="3" xfId="4" applyNumberFormat="1" applyFont="1" applyBorder="1" applyAlignment="1">
      <alignment horizontal="center"/>
    </xf>
    <xf numFmtId="0" fontId="15" fillId="0" borderId="3" xfId="4" applyFont="1" applyBorder="1" applyAlignment="1">
      <alignment horizontal="justify" vertical="center" wrapText="1"/>
    </xf>
    <xf numFmtId="0" fontId="26" fillId="0" borderId="3" xfId="0" applyFont="1" applyBorder="1"/>
    <xf numFmtId="0" fontId="26" fillId="0" borderId="16" xfId="0" applyFont="1" applyBorder="1"/>
    <xf numFmtId="1" fontId="16" fillId="2" borderId="3" xfId="4" applyNumberFormat="1" applyFont="1" applyFill="1" applyBorder="1" applyAlignment="1">
      <alignment horizontal="center"/>
    </xf>
    <xf numFmtId="1" fontId="16" fillId="0" borderId="3" xfId="4" applyNumberFormat="1" applyFont="1" applyBorder="1" applyAlignment="1">
      <alignment horizontal="center"/>
    </xf>
    <xf numFmtId="0" fontId="16" fillId="0" borderId="3" xfId="4" applyFont="1" applyBorder="1" applyAlignment="1">
      <alignment horizontal="justify" vertical="center" wrapText="1"/>
    </xf>
    <xf numFmtId="164" fontId="26" fillId="0" borderId="57" xfId="1" applyFont="1" applyBorder="1" applyAlignment="1">
      <alignment horizontal="right" vertical="top" wrapText="1"/>
    </xf>
    <xf numFmtId="49" fontId="16" fillId="2" borderId="3" xfId="4" quotePrefix="1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0" fontId="26" fillId="0" borderId="3" xfId="4" applyFont="1" applyBorder="1"/>
    <xf numFmtId="164" fontId="26" fillId="0" borderId="26" xfId="1" applyFont="1" applyBorder="1" applyAlignment="1">
      <alignment horizontal="right" vertical="top" wrapText="1"/>
    </xf>
    <xf numFmtId="164" fontId="26" fillId="0" borderId="3" xfId="1" applyFont="1" applyBorder="1"/>
    <xf numFmtId="0" fontId="26" fillId="0" borderId="49" xfId="0" applyFont="1" applyBorder="1"/>
    <xf numFmtId="164" fontId="26" fillId="0" borderId="9" xfId="1" applyFont="1" applyBorder="1" applyAlignment="1">
      <alignment horizontal="right" vertical="top" wrapText="1"/>
    </xf>
    <xf numFmtId="0" fontId="34" fillId="0" borderId="3" xfId="4" applyFont="1" applyBorder="1"/>
    <xf numFmtId="1" fontId="16" fillId="0" borderId="5" xfId="4" applyNumberFormat="1" applyFont="1" applyBorder="1" applyAlignment="1">
      <alignment horizontal="center"/>
    </xf>
    <xf numFmtId="0" fontId="26" fillId="0" borderId="5" xfId="4" applyFont="1" applyBorder="1"/>
    <xf numFmtId="164" fontId="26" fillId="0" borderId="5" xfId="0" applyNumberFormat="1" applyFont="1" applyBorder="1"/>
    <xf numFmtId="0" fontId="26" fillId="0" borderId="21" xfId="0" applyFont="1" applyBorder="1"/>
    <xf numFmtId="0" fontId="26" fillId="0" borderId="22" xfId="0" applyFont="1" applyBorder="1"/>
    <xf numFmtId="0" fontId="68" fillId="0" borderId="22" xfId="0" applyFont="1" applyBorder="1" applyAlignment="1">
      <alignment horizontal="right" vertical="center" wrapText="1"/>
    </xf>
    <xf numFmtId="0" fontId="68" fillId="0" borderId="22" xfId="0" applyFont="1" applyBorder="1" applyAlignment="1">
      <alignment horizontal="left" vertical="center" wrapText="1"/>
    </xf>
    <xf numFmtId="0" fontId="26" fillId="0" borderId="4" xfId="0" applyFont="1" applyBorder="1"/>
    <xf numFmtId="0" fontId="34" fillId="0" borderId="4" xfId="0" applyFont="1" applyBorder="1" applyAlignment="1">
      <alignment horizontal="right" wrapText="1"/>
    </xf>
    <xf numFmtId="0" fontId="34" fillId="0" borderId="4" xfId="0" applyFont="1" applyBorder="1" applyAlignment="1">
      <alignment horizontal="left" wrapText="1"/>
    </xf>
    <xf numFmtId="0" fontId="34" fillId="2" borderId="18" xfId="4" applyFont="1" applyFill="1" applyBorder="1" applyAlignment="1">
      <alignment horizontal="center" vertical="top" wrapText="1"/>
    </xf>
    <xf numFmtId="0" fontId="68" fillId="0" borderId="18" xfId="0" applyFont="1" applyBorder="1" applyAlignment="1">
      <alignment horizontal="left" vertical="top" wrapText="1"/>
    </xf>
    <xf numFmtId="164" fontId="47" fillId="2" borderId="3" xfId="1" applyFont="1" applyFill="1" applyBorder="1" applyAlignment="1">
      <alignment horizontal="right" vertical="top" wrapText="1"/>
    </xf>
    <xf numFmtId="0" fontId="34" fillId="2" borderId="1" xfId="4" applyFont="1" applyFill="1" applyBorder="1" applyAlignment="1" applyProtection="1">
      <alignment horizontal="center" vertical="top" wrapText="1"/>
      <protection locked="0"/>
    </xf>
    <xf numFmtId="49" fontId="26" fillId="0" borderId="14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wrapText="1"/>
    </xf>
    <xf numFmtId="164" fontId="26" fillId="0" borderId="2" xfId="1" applyFont="1" applyBorder="1" applyAlignment="1" applyProtection="1">
      <alignment wrapText="1"/>
      <protection locked="0"/>
    </xf>
    <xf numFmtId="164" fontId="26" fillId="0" borderId="2" xfId="1" applyFont="1" applyBorder="1" applyAlignment="1" applyProtection="1">
      <protection locked="0"/>
    </xf>
    <xf numFmtId="164" fontId="26" fillId="0" borderId="15" xfId="1" applyFont="1" applyBorder="1" applyAlignment="1" applyProtection="1">
      <protection locked="0"/>
    </xf>
    <xf numFmtId="49" fontId="26" fillId="0" borderId="11" xfId="0" applyNumberFormat="1" applyFont="1" applyBorder="1" applyAlignment="1">
      <alignment horizontal="left"/>
    </xf>
    <xf numFmtId="49" fontId="26" fillId="0" borderId="3" xfId="0" applyNumberFormat="1" applyFont="1" applyBorder="1" applyAlignment="1">
      <alignment horizontal="center" vertical="center"/>
    </xf>
    <xf numFmtId="164" fontId="26" fillId="0" borderId="3" xfId="1" applyFont="1" applyBorder="1" applyAlignment="1" applyProtection="1">
      <protection locked="0"/>
    </xf>
    <xf numFmtId="164" fontId="26" fillId="0" borderId="10" xfId="1" applyFont="1" applyBorder="1" applyAlignment="1" applyProtection="1">
      <protection locked="0"/>
    </xf>
    <xf numFmtId="0" fontId="34" fillId="0" borderId="3" xfId="0" applyFont="1" applyBorder="1"/>
    <xf numFmtId="164" fontId="34" fillId="0" borderId="3" xfId="1" applyFont="1" applyBorder="1" applyAlignment="1" applyProtection="1">
      <protection locked="0"/>
    </xf>
    <xf numFmtId="164" fontId="26" fillId="0" borderId="3" xfId="1" applyFont="1" applyBorder="1" applyAlignment="1" applyProtection="1">
      <alignment vertical="top"/>
      <protection locked="0"/>
    </xf>
    <xf numFmtId="164" fontId="26" fillId="0" borderId="10" xfId="1" applyFont="1" applyBorder="1" applyAlignment="1" applyProtection="1">
      <alignment vertical="top"/>
      <protection locked="0"/>
    </xf>
    <xf numFmtId="164" fontId="26" fillId="2" borderId="3" xfId="1" applyFont="1" applyFill="1" applyBorder="1" applyAlignment="1" applyProtection="1">
      <protection locked="0"/>
    </xf>
    <xf numFmtId="0" fontId="26" fillId="0" borderId="3" xfId="0" applyFont="1" applyBorder="1" applyAlignment="1">
      <alignment wrapText="1"/>
    </xf>
    <xf numFmtId="49" fontId="26" fillId="0" borderId="17" xfId="0" applyNumberFormat="1" applyFont="1" applyBorder="1" applyAlignment="1">
      <alignment horizontal="left"/>
    </xf>
    <xf numFmtId="49" fontId="26" fillId="0" borderId="7" xfId="0" applyNumberFormat="1" applyFont="1" applyBorder="1" applyAlignment="1">
      <alignment horizontal="center" vertical="center"/>
    </xf>
    <xf numFmtId="0" fontId="26" fillId="0" borderId="7" xfId="0" applyFont="1" applyBorder="1"/>
    <xf numFmtId="164" fontId="26" fillId="0" borderId="7" xfId="1" applyFont="1" applyBorder="1" applyAlignment="1" applyProtection="1">
      <protection locked="0"/>
    </xf>
    <xf numFmtId="49" fontId="34" fillId="0" borderId="1" xfId="0" applyNumberFormat="1" applyFont="1" applyBorder="1" applyAlignment="1">
      <alignment horizontal="left"/>
    </xf>
    <xf numFmtId="49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/>
    <xf numFmtId="164" fontId="34" fillId="0" borderId="1" xfId="1" applyFont="1" applyBorder="1" applyAlignment="1" applyProtection="1">
      <protection locked="0"/>
    </xf>
    <xf numFmtId="49" fontId="26" fillId="0" borderId="12" xfId="0" applyNumberFormat="1" applyFont="1" applyBorder="1" applyAlignment="1">
      <alignment horizontal="left"/>
    </xf>
    <xf numFmtId="49" fontId="26" fillId="0" borderId="4" xfId="0" applyNumberFormat="1" applyFont="1" applyBorder="1" applyAlignment="1">
      <alignment horizontal="center" vertical="center"/>
    </xf>
    <xf numFmtId="0" fontId="34" fillId="0" borderId="4" xfId="0" applyFont="1" applyBorder="1"/>
    <xf numFmtId="164" fontId="34" fillId="0" borderId="4" xfId="1" applyFont="1" applyBorder="1" applyAlignment="1" applyProtection="1">
      <protection locked="0"/>
    </xf>
    <xf numFmtId="164" fontId="26" fillId="0" borderId="4" xfId="1" applyFont="1" applyBorder="1" applyAlignment="1" applyProtection="1">
      <alignment vertical="top"/>
      <protection locked="0"/>
    </xf>
    <xf numFmtId="164" fontId="26" fillId="0" borderId="31" xfId="1" applyFont="1" applyBorder="1" applyAlignment="1" applyProtection="1">
      <alignment vertical="top"/>
      <protection locked="0"/>
    </xf>
    <xf numFmtId="49" fontId="26" fillId="0" borderId="13" xfId="0" applyNumberFormat="1" applyFont="1" applyBorder="1" applyAlignment="1">
      <alignment horizontal="left"/>
    </xf>
    <xf numFmtId="0" fontId="26" fillId="0" borderId="5" xfId="0" applyFont="1" applyBorder="1"/>
    <xf numFmtId="164" fontId="26" fillId="0" borderId="5" xfId="1" applyFont="1" applyBorder="1" applyAlignment="1" applyProtection="1">
      <protection locked="0"/>
    </xf>
    <xf numFmtId="49" fontId="34" fillId="0" borderId="1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/>
      <protection locked="0"/>
    </xf>
    <xf numFmtId="49" fontId="34" fillId="0" borderId="32" xfId="0" applyNumberFormat="1" applyFont="1" applyBorder="1" applyAlignment="1" applyProtection="1">
      <alignment horizontal="left"/>
      <protection locked="0"/>
    </xf>
    <xf numFmtId="0" fontId="34" fillId="0" borderId="29" xfId="0" applyFont="1" applyBorder="1" applyProtection="1">
      <protection locked="0"/>
    </xf>
    <xf numFmtId="49" fontId="34" fillId="0" borderId="29" xfId="0" applyNumberFormat="1" applyFont="1" applyBorder="1" applyAlignment="1" applyProtection="1">
      <alignment horizontal="left"/>
      <protection locked="0"/>
    </xf>
    <xf numFmtId="164" fontId="26" fillId="0" borderId="4" xfId="1" applyFont="1" applyBorder="1" applyAlignment="1" applyProtection="1">
      <protection locked="0"/>
    </xf>
    <xf numFmtId="49" fontId="34" fillId="0" borderId="32" xfId="0" applyNumberFormat="1" applyFont="1" applyBorder="1" applyAlignment="1" applyProtection="1">
      <alignment horizontal="center"/>
      <protection locked="0"/>
    </xf>
    <xf numFmtId="164" fontId="34" fillId="0" borderId="39" xfId="1" applyFont="1" applyBorder="1" applyAlignment="1" applyProtection="1">
      <alignment horizontal="center" vertical="center"/>
      <protection locked="0"/>
    </xf>
    <xf numFmtId="49" fontId="34" fillId="0" borderId="29" xfId="0" applyNumberFormat="1" applyFont="1" applyBorder="1" applyAlignment="1" applyProtection="1">
      <alignment horizontal="center"/>
      <protection locked="0"/>
    </xf>
    <xf numFmtId="0" fontId="34" fillId="2" borderId="1" xfId="4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top"/>
      <protection locked="0"/>
    </xf>
    <xf numFmtId="49" fontId="26" fillId="0" borderId="14" xfId="0" applyNumberFormat="1" applyFont="1" applyBorder="1" applyAlignment="1" applyProtection="1">
      <alignment horizontal="center"/>
      <protection locked="0"/>
    </xf>
    <xf numFmtId="0" fontId="26" fillId="0" borderId="2" xfId="0" applyFont="1" applyBorder="1"/>
    <xf numFmtId="49" fontId="26" fillId="0" borderId="11" xfId="0" applyNumberFormat="1" applyFont="1" applyBorder="1" applyAlignment="1" applyProtection="1">
      <alignment horizontal="center"/>
      <protection locked="0"/>
    </xf>
    <xf numFmtId="49" fontId="26" fillId="0" borderId="3" xfId="0" applyNumberFormat="1" applyFont="1" applyBorder="1" applyAlignment="1" applyProtection="1">
      <alignment horizontal="center" vertical="center"/>
      <protection locked="0"/>
    </xf>
    <xf numFmtId="49" fontId="1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>
      <alignment horizontal="left" vertical="top" wrapText="1"/>
    </xf>
    <xf numFmtId="49" fontId="26" fillId="0" borderId="13" xfId="0" applyNumberFormat="1" applyFont="1" applyBorder="1" applyAlignment="1" applyProtection="1">
      <alignment horizontal="center"/>
      <protection locked="0"/>
    </xf>
    <xf numFmtId="49" fontId="26" fillId="0" borderId="5" xfId="0" applyNumberFormat="1" applyFont="1" applyBorder="1" applyAlignment="1" applyProtection="1">
      <alignment horizontal="center" vertical="center"/>
      <protection locked="0"/>
    </xf>
    <xf numFmtId="49" fontId="34" fillId="0" borderId="1" xfId="0" applyNumberFormat="1" applyFont="1" applyBorder="1" applyAlignment="1" applyProtection="1">
      <alignment horizontal="left"/>
      <protection locked="0"/>
    </xf>
    <xf numFmtId="0" fontId="34" fillId="0" borderId="1" xfId="0" applyFont="1" applyBorder="1" applyProtection="1">
      <protection locked="0"/>
    </xf>
    <xf numFmtId="49" fontId="26" fillId="0" borderId="12" xfId="0" applyNumberFormat="1" applyFont="1" applyBorder="1" applyAlignment="1" applyProtection="1">
      <alignment horizontal="center"/>
      <protection locked="0"/>
    </xf>
    <xf numFmtId="0" fontId="26" fillId="0" borderId="4" xfId="0" applyFont="1" applyBorder="1" applyProtection="1">
      <protection locked="0"/>
    </xf>
    <xf numFmtId="0" fontId="26" fillId="0" borderId="3" xfId="0" applyFont="1" applyBorder="1" applyProtection="1">
      <protection locked="0"/>
    </xf>
    <xf numFmtId="0" fontId="26" fillId="0" borderId="5" xfId="0" applyFont="1" applyBorder="1" applyProtection="1">
      <protection locked="0"/>
    </xf>
    <xf numFmtId="49" fontId="68" fillId="0" borderId="14" xfId="0" applyNumberFormat="1" applyFont="1" applyBorder="1" applyAlignment="1">
      <alignment horizontal="center" vertical="top" wrapText="1"/>
    </xf>
    <xf numFmtId="49" fontId="68" fillId="0" borderId="2" xfId="0" applyNumberFormat="1" applyFont="1" applyBorder="1" applyAlignment="1">
      <alignment horizontal="center" vertical="top" wrapText="1"/>
    </xf>
    <xf numFmtId="0" fontId="68" fillId="0" borderId="2" xfId="0" applyFont="1" applyBorder="1" applyAlignment="1">
      <alignment horizontal="left" vertical="top" wrapText="1"/>
    </xf>
    <xf numFmtId="3" fontId="26" fillId="0" borderId="2" xfId="0" applyNumberFormat="1" applyFont="1" applyBorder="1" applyAlignment="1">
      <alignment vertical="top" wrapText="1"/>
    </xf>
    <xf numFmtId="49" fontId="68" fillId="0" borderId="11" xfId="0" applyNumberFormat="1" applyFont="1" applyBorder="1" applyAlignment="1">
      <alignment horizontal="center" vertical="top" wrapText="1"/>
    </xf>
    <xf numFmtId="49" fontId="68" fillId="0" borderId="3" xfId="0" applyNumberFormat="1" applyFont="1" applyBorder="1" applyAlignment="1">
      <alignment horizontal="center" vertical="top" wrapText="1"/>
    </xf>
    <xf numFmtId="0" fontId="68" fillId="0" borderId="3" xfId="0" applyFont="1" applyBorder="1" applyAlignment="1">
      <alignment horizontal="left" vertical="top" wrapText="1"/>
    </xf>
    <xf numFmtId="3" fontId="26" fillId="0" borderId="3" xfId="0" applyNumberFormat="1" applyFont="1" applyBorder="1" applyAlignment="1">
      <alignment vertical="top" wrapText="1"/>
    </xf>
    <xf numFmtId="49" fontId="69" fillId="0" borderId="11" xfId="0" applyNumberFormat="1" applyFont="1" applyBorder="1" applyAlignment="1">
      <alignment horizontal="center" vertical="top" wrapText="1"/>
    </xf>
    <xf numFmtId="49" fontId="69" fillId="0" borderId="3" xfId="0" applyNumberFormat="1" applyFont="1" applyBorder="1" applyAlignment="1">
      <alignment horizontal="center" vertical="top" wrapText="1"/>
    </xf>
    <xf numFmtId="164" fontId="26" fillId="0" borderId="3" xfId="0" applyNumberFormat="1" applyFont="1" applyBorder="1"/>
    <xf numFmtId="164" fontId="26" fillId="0" borderId="10" xfId="0" applyNumberFormat="1" applyFont="1" applyBorder="1" applyProtection="1">
      <protection locked="0"/>
    </xf>
    <xf numFmtId="164" fontId="26" fillId="0" borderId="3" xfId="1" applyFont="1" applyBorder="1" applyAlignment="1">
      <alignment horizontal="right" wrapText="1"/>
    </xf>
    <xf numFmtId="164" fontId="26" fillId="0" borderId="10" xfId="1" applyFont="1" applyBorder="1" applyAlignment="1">
      <alignment horizontal="right" wrapText="1"/>
    </xf>
    <xf numFmtId="49" fontId="16" fillId="0" borderId="11" xfId="0" applyNumberFormat="1" applyFont="1" applyBorder="1" applyAlignment="1">
      <alignment horizontal="center"/>
    </xf>
    <xf numFmtId="164" fontId="26" fillId="0" borderId="3" xfId="1" applyFont="1" applyBorder="1" applyAlignment="1"/>
    <xf numFmtId="49" fontId="15" fillId="0" borderId="11" xfId="0" applyNumberFormat="1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164" fontId="26" fillId="0" borderId="3" xfId="1" applyFont="1" applyBorder="1" applyAlignment="1" applyProtection="1">
      <alignment horizontal="right"/>
      <protection locked="0"/>
    </xf>
    <xf numFmtId="0" fontId="69" fillId="0" borderId="5" xfId="0" applyFont="1" applyBorder="1" applyAlignment="1">
      <alignment horizontal="left" vertical="top" wrapText="1"/>
    </xf>
    <xf numFmtId="164" fontId="26" fillId="0" borderId="5" xfId="1" applyFont="1" applyBorder="1" applyAlignment="1">
      <alignment horizontal="right" wrapText="1"/>
    </xf>
    <xf numFmtId="49" fontId="69" fillId="0" borderId="2" xfId="0" applyNumberFormat="1" applyFont="1" applyBorder="1" applyAlignment="1">
      <alignment horizontal="center" vertical="top" wrapText="1"/>
    </xf>
    <xf numFmtId="164" fontId="26" fillId="0" borderId="2" xfId="1" applyFont="1" applyBorder="1" applyAlignment="1">
      <alignment wrapText="1"/>
    </xf>
    <xf numFmtId="164" fontId="26" fillId="0" borderId="2" xfId="1" applyFont="1" applyBorder="1" applyAlignment="1">
      <alignment horizontal="right" wrapText="1"/>
    </xf>
    <xf numFmtId="164" fontId="26" fillId="0" borderId="15" xfId="1" applyFont="1" applyBorder="1" applyAlignment="1">
      <alignment wrapText="1"/>
    </xf>
    <xf numFmtId="164" fontId="26" fillId="0" borderId="3" xfId="1" applyFont="1" applyBorder="1" applyAlignment="1">
      <alignment wrapText="1"/>
    </xf>
    <xf numFmtId="164" fontId="26" fillId="0" borderId="10" xfId="1" applyFont="1" applyBorder="1" applyAlignment="1">
      <alignment wrapText="1"/>
    </xf>
    <xf numFmtId="49" fontId="69" fillId="0" borderId="17" xfId="0" applyNumberFormat="1" applyFont="1" applyBorder="1" applyAlignment="1">
      <alignment horizontal="center" vertical="top" wrapText="1"/>
    </xf>
    <xf numFmtId="49" fontId="69" fillId="0" borderId="7" xfId="0" applyNumberFormat="1" applyFont="1" applyBorder="1" applyAlignment="1">
      <alignment horizontal="center" vertical="top" wrapText="1"/>
    </xf>
    <xf numFmtId="49" fontId="16" fillId="2" borderId="7" xfId="0" applyNumberFormat="1" applyFont="1" applyFill="1" applyBorder="1" applyAlignment="1">
      <alignment horizontal="center" vertical="center" wrapText="1"/>
    </xf>
    <xf numFmtId="0" fontId="69" fillId="0" borderId="7" xfId="0" applyFont="1" applyBorder="1" applyAlignment="1">
      <alignment horizontal="left" vertical="top" wrapText="1"/>
    </xf>
    <xf numFmtId="164" fontId="26" fillId="0" borderId="7" xfId="1" applyFont="1" applyBorder="1" applyAlignment="1">
      <alignment horizontal="right" wrapText="1"/>
    </xf>
    <xf numFmtId="164" fontId="26" fillId="0" borderId="28" xfId="1" applyFont="1" applyBorder="1" applyAlignment="1">
      <alignment horizontal="right" wrapText="1"/>
    </xf>
    <xf numFmtId="49" fontId="68" fillId="0" borderId="6" xfId="0" applyNumberFormat="1" applyFont="1" applyBorder="1" applyAlignment="1">
      <alignment horizontal="center" vertical="top" wrapText="1"/>
    </xf>
    <xf numFmtId="0" fontId="68" fillId="0" borderId="6" xfId="0" applyFont="1" applyBorder="1" applyAlignment="1">
      <alignment horizontal="left" vertical="top" wrapText="1"/>
    </xf>
    <xf numFmtId="164" fontId="34" fillId="0" borderId="6" xfId="1" applyFont="1" applyBorder="1" applyAlignment="1">
      <alignment horizontal="right" wrapText="1"/>
    </xf>
    <xf numFmtId="4" fontId="26" fillId="0" borderId="3" xfId="0" applyNumberFormat="1" applyFont="1" applyBorder="1"/>
    <xf numFmtId="164" fontId="26" fillId="0" borderId="7" xfId="1" applyFont="1" applyBorder="1" applyAlignment="1">
      <alignment wrapText="1"/>
    </xf>
    <xf numFmtId="164" fontId="26" fillId="0" borderId="28" xfId="1" applyFont="1" applyBorder="1" applyAlignment="1">
      <alignment wrapText="1"/>
    </xf>
    <xf numFmtId="49" fontId="68" fillId="0" borderId="18" xfId="0" applyNumberFormat="1" applyFont="1" applyBorder="1" applyAlignment="1">
      <alignment horizontal="center" vertical="top" wrapText="1"/>
    </xf>
    <xf numFmtId="164" fontId="34" fillId="0" borderId="18" xfId="1" applyFont="1" applyBorder="1" applyAlignment="1">
      <alignment horizontal="right" wrapText="1"/>
    </xf>
    <xf numFmtId="164" fontId="26" fillId="0" borderId="10" xfId="1" applyFont="1" applyBorder="1" applyAlignment="1"/>
    <xf numFmtId="49" fontId="16" fillId="0" borderId="1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164" fontId="26" fillId="0" borderId="3" xfId="1" applyFont="1" applyBorder="1" applyAlignment="1">
      <alignment horizontal="right"/>
    </xf>
    <xf numFmtId="164" fontId="26" fillId="0" borderId="10" xfId="1" applyFont="1" applyBorder="1" applyAlignment="1">
      <alignment horizontal="right"/>
    </xf>
    <xf numFmtId="49" fontId="69" fillId="0" borderId="1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64" fontId="26" fillId="0" borderId="3" xfId="1" applyFont="1" applyBorder="1" applyAlignment="1">
      <alignment vertical="center"/>
    </xf>
    <xf numFmtId="164" fontId="26" fillId="0" borderId="10" xfId="1" applyFont="1" applyBorder="1" applyAlignment="1">
      <alignment vertical="center"/>
    </xf>
    <xf numFmtId="49" fontId="69" fillId="0" borderId="3" xfId="0" applyNumberFormat="1" applyFont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left" vertical="top" wrapText="1"/>
    </xf>
    <xf numFmtId="164" fontId="26" fillId="0" borderId="7" xfId="1" applyFont="1" applyBorder="1" applyAlignment="1"/>
    <xf numFmtId="164" fontId="26" fillId="0" borderId="28" xfId="1" applyFont="1" applyBorder="1" applyAlignment="1"/>
    <xf numFmtId="49" fontId="34" fillId="0" borderId="14" xfId="0" applyNumberFormat="1" applyFont="1" applyBorder="1" applyAlignment="1">
      <alignment horizontal="center" vertical="top" wrapText="1"/>
    </xf>
    <xf numFmtId="49" fontId="34" fillId="0" borderId="2" xfId="0" applyNumberFormat="1" applyFont="1" applyBorder="1" applyAlignment="1">
      <alignment horizontal="center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164" fontId="26" fillId="0" borderId="7" xfId="1" applyFont="1" applyBorder="1" applyAlignment="1">
      <alignment horizontal="right"/>
    </xf>
    <xf numFmtId="164" fontId="26" fillId="0" borderId="28" xfId="1" applyFont="1" applyBorder="1" applyAlignment="1">
      <alignment horizontal="right"/>
    </xf>
    <xf numFmtId="49" fontId="69" fillId="0" borderId="6" xfId="0" applyNumberFormat="1" applyFont="1" applyBorder="1" applyAlignment="1">
      <alignment horizontal="center" vertical="top" wrapText="1"/>
    </xf>
    <xf numFmtId="49" fontId="26" fillId="0" borderId="2" xfId="0" applyNumberFormat="1" applyFont="1" applyBorder="1" applyAlignment="1">
      <alignment horizontal="center" vertical="top" wrapText="1"/>
    </xf>
    <xf numFmtId="49" fontId="16" fillId="0" borderId="17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164" fontId="70" fillId="0" borderId="7" xfId="1" applyFont="1" applyBorder="1" applyAlignment="1">
      <alignment horizontal="right" vertical="top" wrapText="1"/>
    </xf>
    <xf numFmtId="164" fontId="70" fillId="0" borderId="28" xfId="1" applyFont="1" applyBorder="1" applyAlignment="1">
      <alignment horizontal="right" vertical="top" wrapText="1"/>
    </xf>
    <xf numFmtId="0" fontId="34" fillId="0" borderId="2" xfId="0" applyFont="1" applyBorder="1" applyAlignment="1">
      <alignment horizontal="left" vertical="top" wrapText="1"/>
    </xf>
    <xf numFmtId="164" fontId="26" fillId="0" borderId="15" xfId="1" applyFont="1" applyBorder="1" applyAlignment="1">
      <alignment horizontal="right" wrapText="1"/>
    </xf>
    <xf numFmtId="49" fontId="68" fillId="0" borderId="8" xfId="0" applyNumberFormat="1" applyFont="1" applyBorder="1" applyAlignment="1">
      <alignment horizontal="center" vertical="top" wrapText="1"/>
    </xf>
    <xf numFmtId="49" fontId="69" fillId="0" borderId="8" xfId="0" applyNumberFormat="1" applyFont="1" applyBorder="1" applyAlignment="1">
      <alignment horizontal="center" vertical="top" wrapText="1"/>
    </xf>
    <xf numFmtId="0" fontId="68" fillId="0" borderId="8" xfId="0" applyFont="1" applyBorder="1" applyAlignment="1">
      <alignment horizontal="left" vertical="top" wrapText="1"/>
    </xf>
    <xf numFmtId="164" fontId="34" fillId="0" borderId="8" xfId="1" applyFont="1" applyBorder="1" applyAlignment="1">
      <alignment horizontal="right" wrapText="1"/>
    </xf>
    <xf numFmtId="49" fontId="68" fillId="0" borderId="12" xfId="0" applyNumberFormat="1" applyFont="1" applyBorder="1" applyAlignment="1">
      <alignment horizontal="center" vertical="top" wrapText="1"/>
    </xf>
    <xf numFmtId="49" fontId="68" fillId="0" borderId="4" xfId="0" applyNumberFormat="1" applyFont="1" applyBorder="1" applyAlignment="1">
      <alignment horizontal="center" vertical="top" wrapText="1"/>
    </xf>
    <xf numFmtId="49" fontId="69" fillId="0" borderId="4" xfId="0" applyNumberFormat="1" applyFont="1" applyBorder="1" applyAlignment="1">
      <alignment horizontal="center" vertical="top" wrapText="1"/>
    </xf>
    <xf numFmtId="0" fontId="68" fillId="0" borderId="4" xfId="0" applyFont="1" applyBorder="1" applyAlignment="1">
      <alignment horizontal="left" vertical="top" wrapText="1"/>
    </xf>
    <xf numFmtId="164" fontId="26" fillId="0" borderId="4" xfId="1" applyFont="1" applyBorder="1" applyAlignment="1">
      <alignment horizontal="right" wrapText="1"/>
    </xf>
    <xf numFmtId="49" fontId="69" fillId="0" borderId="13" xfId="0" applyNumberFormat="1" applyFont="1" applyBorder="1" applyAlignment="1">
      <alignment horizontal="center" vertical="top" wrapText="1"/>
    </xf>
    <xf numFmtId="49" fontId="69" fillId="0" borderId="5" xfId="0" applyNumberFormat="1" applyFont="1" applyBorder="1" applyAlignment="1">
      <alignment horizontal="center" vertical="top" wrapText="1"/>
    </xf>
    <xf numFmtId="49" fontId="68" fillId="0" borderId="1" xfId="0" applyNumberFormat="1" applyFont="1" applyBorder="1" applyAlignment="1">
      <alignment horizontal="center" vertical="top" wrapText="1"/>
    </xf>
    <xf numFmtId="49" fontId="69" fillId="0" borderId="1" xfId="0" applyNumberFormat="1" applyFont="1" applyBorder="1" applyAlignment="1">
      <alignment horizontal="center" vertical="top" wrapText="1"/>
    </xf>
    <xf numFmtId="164" fontId="34" fillId="0" borderId="1" xfId="1" applyFont="1" applyBorder="1" applyAlignment="1">
      <alignment horizontal="right" wrapText="1"/>
    </xf>
    <xf numFmtId="49" fontId="34" fillId="0" borderId="12" xfId="0" applyNumberFormat="1" applyFont="1" applyBorder="1" applyAlignment="1">
      <alignment horizontal="center" vertical="top" wrapText="1"/>
    </xf>
    <xf numFmtId="49" fontId="34" fillId="0" borderId="4" xfId="0" applyNumberFormat="1" applyFont="1" applyBorder="1" applyAlignment="1">
      <alignment horizontal="center" vertical="top" wrapText="1"/>
    </xf>
    <xf numFmtId="49" fontId="26" fillId="0" borderId="4" xfId="0" applyNumberFormat="1" applyFont="1" applyBorder="1" applyAlignment="1">
      <alignment horizontal="center" vertical="top" wrapText="1"/>
    </xf>
    <xf numFmtId="164" fontId="26" fillId="0" borderId="4" xfId="1" applyFont="1" applyBorder="1" applyAlignment="1">
      <alignment wrapText="1"/>
    </xf>
    <xf numFmtId="0" fontId="26" fillId="0" borderId="5" xfId="0" applyFont="1" applyBorder="1" applyAlignment="1">
      <alignment horizontal="left" vertical="top" wrapText="1"/>
    </xf>
    <xf numFmtId="164" fontId="26" fillId="0" borderId="5" xfId="1" applyFont="1" applyBorder="1" applyAlignment="1">
      <alignment wrapText="1"/>
    </xf>
    <xf numFmtId="49" fontId="69" fillId="0" borderId="18" xfId="0" applyNumberFormat="1" applyFont="1" applyBorder="1" applyAlignment="1">
      <alignment horizontal="center" vertical="top" wrapText="1"/>
    </xf>
    <xf numFmtId="49" fontId="15" fillId="2" borderId="12" xfId="0" applyNumberFormat="1" applyFont="1" applyFill="1" applyBorder="1" applyAlignment="1">
      <alignment horizontal="center" vertical="top" wrapText="1"/>
    </xf>
    <xf numFmtId="49" fontId="15" fillId="2" borderId="4" xfId="0" applyNumberFormat="1" applyFont="1" applyFill="1" applyBorder="1" applyAlignment="1">
      <alignment horizontal="center" vertical="top" wrapText="1"/>
    </xf>
    <xf numFmtId="49" fontId="16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left" vertical="top" wrapText="1"/>
    </xf>
    <xf numFmtId="49" fontId="69" fillId="0" borderId="16" xfId="0" applyNumberFormat="1" applyFont="1" applyBorder="1" applyAlignment="1">
      <alignment horizontal="center" vertical="top" wrapText="1"/>
    </xf>
    <xf numFmtId="49" fontId="16" fillId="2" borderId="13" xfId="0" applyNumberFormat="1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left" vertical="top" wrapText="1"/>
    </xf>
    <xf numFmtId="49" fontId="16" fillId="2" borderId="17" xfId="0" applyNumberFormat="1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center" vertical="top" wrapText="1"/>
    </xf>
    <xf numFmtId="0" fontId="34" fillId="0" borderId="1" xfId="0" applyFont="1" applyBorder="1" applyAlignment="1">
      <alignment horizontal="left"/>
    </xf>
    <xf numFmtId="164" fontId="71" fillId="0" borderId="32" xfId="1" applyFont="1" applyBorder="1" applyAlignment="1" applyProtection="1">
      <alignment horizontal="center" vertical="center"/>
      <protection locked="0"/>
    </xf>
    <xf numFmtId="1" fontId="3" fillId="2" borderId="8" xfId="0" applyNumberFormat="1" applyFont="1" applyFill="1" applyBorder="1" applyAlignment="1">
      <alignment horizontal="center" vertical="top" wrapText="1"/>
    </xf>
    <xf numFmtId="1" fontId="8" fillId="2" borderId="8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164" fontId="8" fillId="0" borderId="2" xfId="1" applyFont="1" applyBorder="1" applyAlignment="1">
      <alignment vertical="top" wrapText="1"/>
    </xf>
    <xf numFmtId="164" fontId="8" fillId="0" borderId="15" xfId="1" applyFont="1" applyBorder="1" applyAlignment="1">
      <alignment vertical="top" wrapText="1"/>
    </xf>
    <xf numFmtId="1" fontId="3" fillId="2" borderId="17" xfId="0" applyNumberFormat="1" applyFont="1" applyFill="1" applyBorder="1" applyAlignment="1">
      <alignment horizontal="center" vertical="top" wrapText="1"/>
    </xf>
    <xf numFmtId="164" fontId="8" fillId="0" borderId="7" xfId="1" applyFont="1" applyBorder="1" applyAlignment="1">
      <alignment vertical="top" wrapText="1"/>
    </xf>
    <xf numFmtId="164" fontId="8" fillId="0" borderId="28" xfId="1" applyFont="1" applyBorder="1" applyAlignment="1">
      <alignment vertical="top" wrapText="1"/>
    </xf>
    <xf numFmtId="1" fontId="2" fillId="2" borderId="13" xfId="0" applyNumberFormat="1" applyFont="1" applyFill="1" applyBorder="1" applyAlignment="1">
      <alignment horizontal="center" vertical="top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top" wrapText="1"/>
    </xf>
    <xf numFmtId="164" fontId="47" fillId="0" borderId="5" xfId="1" applyFont="1" applyBorder="1" applyAlignment="1">
      <alignment horizontal="right" vertical="top" wrapText="1"/>
    </xf>
    <xf numFmtId="164" fontId="47" fillId="0" borderId="30" xfId="1" applyFont="1" applyBorder="1" applyAlignment="1">
      <alignment horizontal="right" vertical="top" wrapText="1"/>
    </xf>
    <xf numFmtId="164" fontId="49" fillId="0" borderId="2" xfId="1" applyFont="1" applyBorder="1" applyAlignment="1">
      <alignment horizontal="right" vertical="top" wrapText="1"/>
    </xf>
    <xf numFmtId="164" fontId="49" fillId="0" borderId="15" xfId="1" applyFont="1" applyBorder="1" applyAlignment="1">
      <alignment horizontal="right" vertical="top" wrapText="1"/>
    </xf>
    <xf numFmtId="164" fontId="49" fillId="0" borderId="7" xfId="1" applyFont="1" applyBorder="1" applyAlignment="1">
      <alignment horizontal="right" vertical="top" wrapText="1"/>
    </xf>
    <xf numFmtId="164" fontId="49" fillId="0" borderId="28" xfId="1" applyFont="1" applyBorder="1" applyAlignment="1">
      <alignment horizontal="right" vertical="top" wrapText="1"/>
    </xf>
    <xf numFmtId="164" fontId="47" fillId="0" borderId="5" xfId="1" applyFont="1" applyBorder="1" applyAlignment="1">
      <alignment vertical="top" wrapText="1"/>
    </xf>
    <xf numFmtId="164" fontId="27" fillId="0" borderId="8" xfId="1" applyFont="1" applyBorder="1" applyAlignment="1">
      <alignment horizontal="center"/>
    </xf>
    <xf numFmtId="49" fontId="49" fillId="0" borderId="8" xfId="1" applyNumberFormat="1" applyFont="1" applyBorder="1" applyAlignment="1">
      <alignment vertical="center"/>
    </xf>
    <xf numFmtId="49" fontId="27" fillId="0" borderId="8" xfId="1" applyNumberFormat="1" applyFont="1" applyBorder="1"/>
    <xf numFmtId="49" fontId="49" fillId="0" borderId="8" xfId="1" applyNumberFormat="1" applyFont="1" applyBorder="1" applyAlignment="1">
      <alignment horizontal="center" vertical="center"/>
    </xf>
    <xf numFmtId="164" fontId="8" fillId="0" borderId="8" xfId="1" applyFont="1" applyFill="1" applyBorder="1" applyAlignment="1">
      <alignment horizontal="left" vertical="top" wrapText="1"/>
    </xf>
    <xf numFmtId="164" fontId="49" fillId="0" borderId="8" xfId="1" applyFont="1" applyBorder="1" applyAlignment="1">
      <alignment horizontal="right" vertical="top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164" fontId="47" fillId="0" borderId="30" xfId="1" applyFont="1" applyBorder="1" applyAlignment="1">
      <alignment vertical="top" wrapText="1"/>
    </xf>
    <xf numFmtId="0" fontId="28" fillId="0" borderId="8" xfId="0" applyFont="1" applyBorder="1" applyAlignment="1">
      <alignment horizontal="center"/>
    </xf>
    <xf numFmtId="49" fontId="47" fillId="0" borderId="8" xfId="0" applyNumberFormat="1" applyFont="1" applyBorder="1" applyAlignment="1">
      <alignment vertical="center"/>
    </xf>
    <xf numFmtId="49" fontId="28" fillId="0" borderId="8" xfId="0" applyNumberFormat="1" applyFont="1" applyBorder="1"/>
    <xf numFmtId="49" fontId="47" fillId="0" borderId="8" xfId="0" applyNumberFormat="1" applyFont="1" applyBorder="1" applyAlignment="1">
      <alignment horizontal="center" vertical="center"/>
    </xf>
    <xf numFmtId="0" fontId="49" fillId="0" borderId="8" xfId="0" applyFont="1" applyBorder="1" applyAlignment="1">
      <alignment horizontal="left"/>
    </xf>
    <xf numFmtId="164" fontId="49" fillId="0" borderId="8" xfId="1" applyFont="1" applyBorder="1"/>
    <xf numFmtId="164" fontId="49" fillId="0" borderId="2" xfId="1" applyFont="1" applyBorder="1" applyAlignment="1">
      <alignment vertical="top" wrapText="1"/>
    </xf>
    <xf numFmtId="164" fontId="49" fillId="0" borderId="15" xfId="1" applyFont="1" applyBorder="1" applyAlignment="1">
      <alignment vertical="top" wrapText="1"/>
    </xf>
    <xf numFmtId="164" fontId="49" fillId="0" borderId="7" xfId="1" applyFont="1" applyBorder="1" applyAlignment="1">
      <alignment vertical="top" wrapText="1"/>
    </xf>
    <xf numFmtId="164" fontId="49" fillId="0" borderId="28" xfId="1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1" fontId="2" fillId="2" borderId="13" xfId="4" applyNumberFormat="1" applyFont="1" applyFill="1" applyBorder="1" applyAlignment="1">
      <alignment horizontal="center"/>
    </xf>
    <xf numFmtId="0" fontId="47" fillId="0" borderId="5" xfId="4" applyFont="1" applyBorder="1" applyAlignment="1">
      <alignment horizontal="justify" vertical="center" wrapText="1"/>
    </xf>
    <xf numFmtId="0" fontId="27" fillId="0" borderId="8" xfId="0" applyFont="1" applyBorder="1" applyAlignment="1">
      <alignment horizontal="center" vertical="top"/>
    </xf>
    <xf numFmtId="49" fontId="49" fillId="0" borderId="8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vertical="top"/>
    </xf>
    <xf numFmtId="49" fontId="49" fillId="0" borderId="8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top" wrapText="1"/>
    </xf>
    <xf numFmtId="164" fontId="49" fillId="0" borderId="8" xfId="1" applyFont="1" applyBorder="1" applyAlignment="1">
      <alignment vertical="top"/>
    </xf>
    <xf numFmtId="0" fontId="27" fillId="0" borderId="8" xfId="0" applyFont="1" applyBorder="1" applyAlignment="1">
      <alignment horizontal="center"/>
    </xf>
    <xf numFmtId="49" fontId="27" fillId="0" borderId="8" xfId="0" applyNumberFormat="1" applyFont="1" applyBorder="1"/>
    <xf numFmtId="164" fontId="49" fillId="0" borderId="8" xfId="1" applyFont="1" applyBorder="1" applyAlignment="1">
      <alignment horizontal="right"/>
    </xf>
    <xf numFmtId="164" fontId="3" fillId="2" borderId="8" xfId="1" applyFont="1" applyFill="1" applyBorder="1" applyAlignment="1">
      <alignment horizontal="center" vertical="top" wrapText="1"/>
    </xf>
    <xf numFmtId="49" fontId="8" fillId="2" borderId="8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top" wrapText="1"/>
    </xf>
    <xf numFmtId="164" fontId="8" fillId="0" borderId="8" xfId="1" applyFont="1" applyBorder="1" applyAlignment="1">
      <alignment horizontal="left" vertical="top" wrapText="1"/>
    </xf>
    <xf numFmtId="164" fontId="49" fillId="0" borderId="8" xfId="1" applyFont="1" applyBorder="1" applyAlignment="1">
      <alignment horizontal="right" vertical="top" wrapText="1"/>
    </xf>
    <xf numFmtId="49" fontId="9" fillId="5" borderId="5" xfId="0" applyNumberFormat="1" applyFont="1" applyFill="1" applyBorder="1" applyAlignment="1">
      <alignment horizontal="center" vertical="top" wrapText="1"/>
    </xf>
    <xf numFmtId="164" fontId="47" fillId="0" borderId="5" xfId="1" applyFont="1" applyBorder="1" applyAlignment="1">
      <alignment horizontal="right" vertical="center" wrapText="1"/>
    </xf>
    <xf numFmtId="164" fontId="47" fillId="0" borderId="30" xfId="1" applyFont="1" applyBorder="1" applyAlignment="1">
      <alignment horizontal="right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49" fontId="30" fillId="0" borderId="5" xfId="0" applyNumberFormat="1" applyFont="1" applyBorder="1" applyAlignment="1">
      <alignment horizontal="center" vertical="top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50" fillId="0" borderId="4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top" wrapText="1"/>
    </xf>
    <xf numFmtId="1" fontId="2" fillId="2" borderId="13" xfId="0" applyNumberFormat="1" applyFont="1" applyFill="1" applyBorder="1" applyAlignment="1">
      <alignment horizontal="center" wrapText="1"/>
    </xf>
    <xf numFmtId="164" fontId="47" fillId="0" borderId="5" xfId="1" applyFont="1" applyBorder="1" applyAlignment="1">
      <alignment horizontal="right" wrapText="1"/>
    </xf>
    <xf numFmtId="49" fontId="2" fillId="2" borderId="13" xfId="0" applyNumberFormat="1" applyFont="1" applyFill="1" applyBorder="1" applyAlignment="1">
      <alignment horizontal="center" vertical="top" wrapText="1"/>
    </xf>
    <xf numFmtId="49" fontId="27" fillId="0" borderId="8" xfId="0" applyNumberFormat="1" applyFont="1" applyBorder="1" applyAlignment="1">
      <alignment horizontal="center"/>
    </xf>
    <xf numFmtId="0" fontId="9" fillId="5" borderId="5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164" fontId="49" fillId="0" borderId="5" xfId="1" applyFont="1" applyBorder="1" applyAlignment="1">
      <alignment horizontal="right" vertical="top" wrapText="1"/>
    </xf>
    <xf numFmtId="164" fontId="49" fillId="0" borderId="30" xfId="1" applyFont="1" applyBorder="1" applyAlignment="1">
      <alignment horizontal="right" vertical="top" wrapText="1"/>
    </xf>
    <xf numFmtId="49" fontId="27" fillId="0" borderId="21" xfId="0" applyNumberFormat="1" applyFont="1" applyBorder="1" applyAlignment="1">
      <alignment horizontal="center" vertical="top" wrapText="1"/>
    </xf>
    <xf numFmtId="49" fontId="49" fillId="0" borderId="22" xfId="0" applyNumberFormat="1" applyFont="1" applyBorder="1" applyAlignment="1">
      <alignment horizontal="center" vertical="center" wrapText="1"/>
    </xf>
    <xf numFmtId="49" fontId="27" fillId="0" borderId="22" xfId="0" applyNumberFormat="1" applyFont="1" applyBorder="1" applyAlignment="1">
      <alignment horizontal="center" vertical="top" wrapText="1"/>
    </xf>
    <xf numFmtId="0" fontId="49" fillId="0" borderId="22" xfId="0" applyFont="1" applyBorder="1" applyAlignment="1">
      <alignment horizontal="left" vertical="top" wrapText="1"/>
    </xf>
    <xf numFmtId="164" fontId="49" fillId="0" borderId="27" xfId="1" applyFont="1" applyBorder="1" applyAlignment="1">
      <alignment horizontal="right" vertical="top" wrapText="1"/>
    </xf>
    <xf numFmtId="0" fontId="9" fillId="2" borderId="5" xfId="0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9" fillId="2" borderId="8" xfId="0" applyNumberFormat="1" applyFont="1" applyFill="1" applyBorder="1" applyAlignment="1">
      <alignment horizontal="center" vertical="center" wrapText="1"/>
    </xf>
    <xf numFmtId="164" fontId="49" fillId="0" borderId="8" xfId="1" applyFont="1" applyBorder="1" applyAlignment="1">
      <alignment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164" fontId="47" fillId="0" borderId="5" xfId="1" applyFont="1" applyBorder="1" applyAlignment="1">
      <alignment horizontal="center" vertical="top" wrapText="1"/>
    </xf>
    <xf numFmtId="49" fontId="28" fillId="0" borderId="8" xfId="0" applyNumberFormat="1" applyFont="1" applyBorder="1" applyAlignment="1">
      <alignment horizontal="center"/>
    </xf>
    <xf numFmtId="49" fontId="47" fillId="0" borderId="40" xfId="0" applyNumberFormat="1" applyFont="1" applyBorder="1" applyAlignment="1">
      <alignment horizontal="center" vertical="center"/>
    </xf>
    <xf numFmtId="164" fontId="49" fillId="0" borderId="8" xfId="1" applyFont="1" applyBorder="1" applyAlignment="1">
      <alignment horizontal="center"/>
    </xf>
    <xf numFmtId="49" fontId="8" fillId="2" borderId="14" xfId="0" applyNumberFormat="1" applyFont="1" applyFill="1" applyBorder="1" applyAlignment="1">
      <alignment horizontal="center" vertical="top" wrapText="1"/>
    </xf>
    <xf numFmtId="164" fontId="49" fillId="0" borderId="7" xfId="1" applyFont="1" applyBorder="1" applyAlignment="1">
      <alignment horizontal="center" vertical="top" wrapText="1"/>
    </xf>
    <xf numFmtId="164" fontId="49" fillId="0" borderId="28" xfId="1" applyFont="1" applyBorder="1" applyAlignment="1">
      <alignment horizontal="center" vertical="top" wrapText="1"/>
    </xf>
    <xf numFmtId="49" fontId="49" fillId="0" borderId="8" xfId="0" applyNumberFormat="1" applyFont="1" applyBorder="1" applyAlignment="1">
      <alignment horizontal="right" vertical="center"/>
    </xf>
    <xf numFmtId="49" fontId="27" fillId="0" borderId="8" xfId="0" applyNumberFormat="1" applyFont="1" applyBorder="1" applyAlignment="1">
      <alignment horizontal="right"/>
    </xf>
    <xf numFmtId="164" fontId="47" fillId="0" borderId="5" xfId="1" applyFont="1" applyBorder="1" applyAlignment="1">
      <alignment horizontal="left" vertical="center"/>
    </xf>
    <xf numFmtId="164" fontId="47" fillId="0" borderId="5" xfId="0" applyNumberFormat="1" applyFont="1" applyBorder="1"/>
    <xf numFmtId="49" fontId="27" fillId="0" borderId="8" xfId="0" applyNumberFormat="1" applyFont="1" applyBorder="1" applyAlignment="1">
      <alignment horizontal="center" vertical="top" wrapText="1"/>
    </xf>
    <xf numFmtId="49" fontId="49" fillId="0" borderId="8" xfId="0" applyNumberFormat="1" applyFont="1" applyBorder="1" applyAlignment="1">
      <alignment horizontal="center" vertical="center" wrapText="1"/>
    </xf>
    <xf numFmtId="0" fontId="49" fillId="0" borderId="8" xfId="0" applyFont="1" applyBorder="1" applyAlignment="1">
      <alignment horizontal="left" vertical="top" wrapText="1"/>
    </xf>
    <xf numFmtId="49" fontId="27" fillId="0" borderId="17" xfId="0" applyNumberFormat="1" applyFont="1" applyBorder="1" applyAlignment="1">
      <alignment horizontal="center"/>
    </xf>
    <xf numFmtId="49" fontId="49" fillId="0" borderId="7" xfId="0" applyNumberFormat="1" applyFont="1" applyBorder="1" applyAlignment="1">
      <alignment vertical="center"/>
    </xf>
    <xf numFmtId="49" fontId="27" fillId="0" borderId="7" xfId="0" applyNumberFormat="1" applyFont="1" applyBorder="1"/>
    <xf numFmtId="49" fontId="49" fillId="0" borderId="7" xfId="0" applyNumberFormat="1" applyFont="1" applyBorder="1" applyAlignment="1">
      <alignment horizontal="center" vertical="center"/>
    </xf>
    <xf numFmtId="0" fontId="49" fillId="0" borderId="7" xfId="0" applyFont="1" applyBorder="1" applyAlignment="1">
      <alignment horizontal="left" wrapText="1"/>
    </xf>
    <xf numFmtId="164" fontId="49" fillId="0" borderId="7" xfId="1" applyFont="1" applyBorder="1" applyAlignment="1">
      <alignment horizontal="right"/>
    </xf>
    <xf numFmtId="164" fontId="49" fillId="0" borderId="28" xfId="1" applyFont="1" applyBorder="1" applyAlignment="1">
      <alignment horizontal="right"/>
    </xf>
    <xf numFmtId="164" fontId="47" fillId="0" borderId="30" xfId="1" applyFont="1" applyBorder="1" applyAlignment="1">
      <alignment horizontal="right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49" fontId="8" fillId="2" borderId="8" xfId="0" applyNumberFormat="1" applyFont="1" applyFill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49" fontId="27" fillId="0" borderId="8" xfId="0" applyNumberFormat="1" applyFont="1" applyBorder="1" applyAlignment="1">
      <alignment vertical="center"/>
    </xf>
    <xf numFmtId="49" fontId="49" fillId="0" borderId="37" xfId="0" applyNumberFormat="1" applyFont="1" applyBorder="1" applyAlignment="1">
      <alignment vertical="center"/>
    </xf>
    <xf numFmtId="49" fontId="27" fillId="0" borderId="37" xfId="0" applyNumberFormat="1" applyFont="1" applyBorder="1" applyAlignment="1">
      <alignment vertical="center"/>
    </xf>
    <xf numFmtId="49" fontId="49" fillId="0" borderId="3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justify" vertical="center" wrapText="1"/>
    </xf>
    <xf numFmtId="164" fontId="49" fillId="0" borderId="4" xfId="1" applyFont="1" applyBorder="1" applyAlignment="1">
      <alignment horizontal="right" vertic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164" fontId="49" fillId="0" borderId="15" xfId="1" applyFont="1" applyBorder="1" applyAlignment="1">
      <alignment horizontal="right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164" fontId="49" fillId="0" borderId="7" xfId="0" applyNumberFormat="1" applyFont="1" applyBorder="1"/>
    <xf numFmtId="164" fontId="49" fillId="0" borderId="28" xfId="0" applyNumberFormat="1" applyFont="1" applyBorder="1"/>
    <xf numFmtId="164" fontId="49" fillId="0" borderId="8" xfId="1" applyFont="1" applyBorder="1" applyAlignment="1">
      <alignment horizontal="right" vertical="center"/>
    </xf>
    <xf numFmtId="164" fontId="49" fillId="0" borderId="7" xfId="1" applyFont="1" applyBorder="1" applyAlignment="1">
      <alignment horizontal="right" vertical="center" wrapText="1"/>
    </xf>
    <xf numFmtId="164" fontId="49" fillId="0" borderId="28" xfId="1" applyFont="1" applyBorder="1" applyAlignment="1">
      <alignment horizontal="right" vertical="center" wrapText="1"/>
    </xf>
    <xf numFmtId="0" fontId="8" fillId="5" borderId="8" xfId="0" applyFont="1" applyFill="1" applyBorder="1" applyAlignment="1">
      <alignment vertical="center" wrapText="1"/>
    </xf>
    <xf numFmtId="164" fontId="26" fillId="8" borderId="10" xfId="1" applyFont="1" applyFill="1" applyBorder="1" applyAlignment="1">
      <alignment horizontal="right" vertical="top" wrapText="1"/>
    </xf>
    <xf numFmtId="164" fontId="26" fillId="0" borderId="0" xfId="0" applyNumberFormat="1" applyFont="1" applyAlignment="1">
      <alignment vertical="top"/>
    </xf>
    <xf numFmtId="1" fontId="16" fillId="2" borderId="5" xfId="4" applyNumberFormat="1" applyFont="1" applyFill="1" applyBorder="1" applyAlignment="1">
      <alignment horizontal="center"/>
    </xf>
    <xf numFmtId="0" fontId="16" fillId="0" borderId="5" xfId="4" applyFont="1" applyBorder="1"/>
    <xf numFmtId="0" fontId="26" fillId="0" borderId="19" xfId="0" applyFont="1" applyBorder="1"/>
    <xf numFmtId="0" fontId="34" fillId="0" borderId="4" xfId="4" applyFont="1" applyBorder="1" applyAlignment="1">
      <alignment horizontal="left"/>
    </xf>
    <xf numFmtId="0" fontId="26" fillId="0" borderId="55" xfId="0" applyFont="1" applyBorder="1"/>
    <xf numFmtId="1" fontId="16" fillId="2" borderId="21" xfId="4" applyNumberFormat="1" applyFont="1" applyFill="1" applyBorder="1" applyAlignment="1">
      <alignment horizontal="center"/>
    </xf>
    <xf numFmtId="1" fontId="16" fillId="2" borderId="22" xfId="4" applyNumberFormat="1" applyFont="1" applyFill="1" applyBorder="1" applyAlignment="1">
      <alignment horizontal="center"/>
    </xf>
    <xf numFmtId="0" fontId="26" fillId="0" borderId="4" xfId="4" applyFont="1" applyBorder="1" applyAlignment="1">
      <alignment horizontal="left"/>
    </xf>
    <xf numFmtId="49" fontId="26" fillId="0" borderId="26" xfId="0" applyNumberFormat="1" applyFont="1" applyBorder="1"/>
    <xf numFmtId="49" fontId="16" fillId="2" borderId="4" xfId="0" applyNumberFormat="1" applyFont="1" applyFill="1" applyBorder="1" applyAlignment="1">
      <alignment horizontal="center" vertical="center" wrapText="1"/>
    </xf>
    <xf numFmtId="49" fontId="26" fillId="0" borderId="3" xfId="0" applyNumberFormat="1" applyFont="1" applyBorder="1"/>
    <xf numFmtId="164" fontId="72" fillId="0" borderId="22" xfId="0" applyNumberFormat="1" applyFont="1" applyBorder="1"/>
    <xf numFmtId="164" fontId="72" fillId="0" borderId="4" xfId="0" applyNumberFormat="1" applyFont="1" applyBorder="1"/>
    <xf numFmtId="0" fontId="30" fillId="2" borderId="3" xfId="0" applyFont="1" applyFill="1" applyBorder="1" applyAlignment="1">
      <alignment horizontal="center" vertical="center" wrapText="1"/>
    </xf>
    <xf numFmtId="0" fontId="50" fillId="0" borderId="3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vertical="center" wrapText="1"/>
    </xf>
    <xf numFmtId="164" fontId="26" fillId="8" borderId="10" xfId="1" applyFont="1" applyFill="1" applyBorder="1" applyAlignment="1"/>
    <xf numFmtId="0" fontId="55" fillId="0" borderId="25" xfId="0" applyFont="1" applyBorder="1" applyAlignment="1">
      <alignment horizontal="right"/>
    </xf>
    <xf numFmtId="49" fontId="9" fillId="5" borderId="26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top" wrapText="1"/>
    </xf>
    <xf numFmtId="49" fontId="9" fillId="2" borderId="26" xfId="0" applyNumberFormat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top" wrapText="1"/>
    </xf>
    <xf numFmtId="0" fontId="72" fillId="2" borderId="18" xfId="4" applyFont="1" applyFill="1" applyBorder="1" applyAlignment="1">
      <alignment horizontal="center" vertical="top" wrapText="1"/>
    </xf>
    <xf numFmtId="0" fontId="73" fillId="2" borderId="3" xfId="0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horizontal="left" vertical="center" wrapText="1"/>
    </xf>
    <xf numFmtId="164" fontId="26" fillId="0" borderId="3" xfId="1" applyFont="1" applyBorder="1" applyAlignment="1">
      <alignment horizontal="right" vertical="center" wrapText="1"/>
    </xf>
    <xf numFmtId="164" fontId="26" fillId="0" borderId="10" xfId="1" applyFont="1" applyBorder="1" applyAlignment="1">
      <alignment horizontal="right" vertical="center" wrapText="1"/>
    </xf>
    <xf numFmtId="0" fontId="69" fillId="0" borderId="3" xfId="0" applyFont="1" applyBorder="1" applyAlignment="1">
      <alignment horizontal="left" vertical="center" wrapText="1"/>
    </xf>
    <xf numFmtId="0" fontId="30" fillId="2" borderId="16" xfId="0" applyFont="1" applyFill="1" applyBorder="1" applyAlignment="1">
      <alignment horizontal="center" vertical="center" wrapText="1"/>
    </xf>
    <xf numFmtId="164" fontId="74" fillId="0" borderId="10" xfId="1" applyFont="1" applyBorder="1" applyAlignment="1">
      <alignment horizontal="right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164" fontId="49" fillId="0" borderId="31" xfId="1" applyFont="1" applyBorder="1" applyAlignment="1">
      <alignment horizontal="right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center" wrapText="1"/>
    </xf>
    <xf numFmtId="164" fontId="47" fillId="0" borderId="7" xfId="1" applyFont="1" applyBorder="1" applyAlignment="1">
      <alignment horizontal="right" vertical="center" wrapText="1"/>
    </xf>
    <xf numFmtId="164" fontId="47" fillId="0" borderId="28" xfId="1" applyFont="1" applyBorder="1" applyAlignment="1">
      <alignment horizontal="right" vertical="center" wrapText="1"/>
    </xf>
    <xf numFmtId="0" fontId="8" fillId="5" borderId="4" xfId="0" applyFont="1" applyFill="1" applyBorder="1" applyAlignment="1">
      <alignment horizontal="left" vertical="top" wrapText="1"/>
    </xf>
    <xf numFmtId="164" fontId="49" fillId="0" borderId="31" xfId="1" applyFont="1" applyBorder="1" applyAlignment="1">
      <alignment vertical="top" wrapText="1"/>
    </xf>
    <xf numFmtId="1" fontId="9" fillId="2" borderId="17" xfId="0" applyNumberFormat="1" applyFont="1" applyFill="1" applyBorder="1" applyAlignment="1">
      <alignment horizontal="center" vertical="top" wrapText="1"/>
    </xf>
    <xf numFmtId="49" fontId="9" fillId="2" borderId="7" xfId="4" quotePrefix="1" applyNumberFormat="1" applyFont="1" applyFill="1" applyBorder="1" applyAlignment="1">
      <alignment horizontal="center" vertical="top" wrapText="1"/>
    </xf>
    <xf numFmtId="0" fontId="51" fillId="0" borderId="7" xfId="0" applyFont="1" applyBorder="1" applyAlignment="1">
      <alignment horizontal="center" vertical="top" wrapText="1"/>
    </xf>
    <xf numFmtId="49" fontId="47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left" vertical="top" wrapText="1"/>
    </xf>
    <xf numFmtId="164" fontId="47" fillId="0" borderId="28" xfId="1" applyFont="1" applyBorder="1" applyAlignment="1">
      <alignment horizontal="left" vertical="center"/>
    </xf>
    <xf numFmtId="164" fontId="49" fillId="0" borderId="31" xfId="1" applyFont="1" applyBorder="1" applyAlignment="1">
      <alignment horizontal="right" vertical="top" wrapText="1"/>
    </xf>
    <xf numFmtId="1" fontId="16" fillId="0" borderId="11" xfId="4" applyNumberFormat="1" applyFont="1" applyBorder="1" applyAlignment="1">
      <alignment horizontal="center" vertical="top"/>
    </xf>
    <xf numFmtId="1" fontId="16" fillId="0" borderId="3" xfId="4" applyNumberFormat="1" applyFont="1" applyBorder="1" applyAlignment="1">
      <alignment horizontal="center" vertical="top"/>
    </xf>
    <xf numFmtId="1" fontId="16" fillId="0" borderId="3" xfId="4" applyNumberFormat="1" applyFont="1" applyBorder="1" applyAlignment="1">
      <alignment horizontal="center" vertical="top" wrapText="1"/>
    </xf>
    <xf numFmtId="164" fontId="26" fillId="0" borderId="3" xfId="1" applyFont="1" applyFill="1" applyBorder="1" applyAlignment="1">
      <alignment horizontal="right" vertical="top"/>
    </xf>
    <xf numFmtId="164" fontId="26" fillId="0" borderId="3" xfId="1" applyFont="1" applyFill="1" applyBorder="1" applyAlignment="1">
      <alignment horizontal="right" vertical="top" wrapText="1"/>
    </xf>
    <xf numFmtId="164" fontId="47" fillId="0" borderId="10" xfId="1" applyFont="1" applyBorder="1" applyAlignment="1">
      <alignment horizontal="right"/>
    </xf>
    <xf numFmtId="164" fontId="26" fillId="0" borderId="3" xfId="0" applyNumberFormat="1" applyFont="1" applyBorder="1" applyProtection="1">
      <protection locked="0"/>
    </xf>
    <xf numFmtId="49" fontId="68" fillId="0" borderId="25" xfId="0" applyNumberFormat="1" applyFont="1" applyBorder="1" applyAlignment="1">
      <alignment horizontal="center" vertical="top" wrapText="1"/>
    </xf>
    <xf numFmtId="49" fontId="68" fillId="0" borderId="26" xfId="0" applyNumberFormat="1" applyFont="1" applyBorder="1" applyAlignment="1">
      <alignment horizontal="center" vertical="top" wrapText="1"/>
    </xf>
    <xf numFmtId="0" fontId="68" fillId="0" borderId="26" xfId="0" applyFont="1" applyBorder="1" applyAlignment="1">
      <alignment horizontal="left" vertical="top" wrapText="1"/>
    </xf>
    <xf numFmtId="164" fontId="34" fillId="0" borderId="26" xfId="1" applyFont="1" applyBorder="1" applyAlignment="1">
      <alignment horizontal="right" wrapText="1"/>
    </xf>
    <xf numFmtId="164" fontId="34" fillId="0" borderId="43" xfId="1" applyFont="1" applyBorder="1" applyAlignment="1">
      <alignment horizontal="right" wrapText="1"/>
    </xf>
    <xf numFmtId="164" fontId="26" fillId="8" borderId="3" xfId="1" applyFont="1" applyFill="1" applyBorder="1" applyAlignment="1"/>
    <xf numFmtId="0" fontId="26" fillId="0" borderId="5" xfId="4" applyFont="1" applyBorder="1" applyAlignment="1">
      <alignment wrapText="1"/>
    </xf>
    <xf numFmtId="164" fontId="26" fillId="0" borderId="10" xfId="1" applyFont="1" applyFill="1" applyBorder="1" applyAlignment="1">
      <alignment horizontal="right" vertical="top" wrapText="1"/>
    </xf>
    <xf numFmtId="164" fontId="34" fillId="0" borderId="22" xfId="0" applyNumberFormat="1" applyFont="1" applyBorder="1"/>
    <xf numFmtId="0" fontId="12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/>
    </xf>
    <xf numFmtId="164" fontId="12" fillId="0" borderId="3" xfId="1" applyFont="1" applyBorder="1" applyAlignment="1">
      <alignment vertical="center"/>
    </xf>
    <xf numFmtId="164" fontId="48" fillId="0" borderId="0" xfId="1" applyFont="1" applyAlignment="1">
      <alignment vertical="center"/>
    </xf>
    <xf numFmtId="164" fontId="48" fillId="0" borderId="0" xfId="0" applyNumberFormat="1" applyFont="1" applyAlignment="1">
      <alignment vertical="center"/>
    </xf>
    <xf numFmtId="164" fontId="12" fillId="0" borderId="2" xfId="1" applyFont="1" applyBorder="1" applyAlignment="1">
      <alignment vertical="center"/>
    </xf>
    <xf numFmtId="164" fontId="12" fillId="0" borderId="15" xfId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164" fontId="18" fillId="0" borderId="0" xfId="1" applyFont="1" applyBorder="1" applyAlignment="1">
      <alignment vertical="center"/>
    </xf>
    <xf numFmtId="164" fontId="19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64" fontId="12" fillId="0" borderId="10" xfId="1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164" fontId="12" fillId="0" borderId="7" xfId="1" applyFont="1" applyBorder="1" applyAlignment="1">
      <alignment vertical="center"/>
    </xf>
    <xf numFmtId="164" fontId="12" fillId="0" borderId="28" xfId="1" applyFont="1" applyBorder="1" applyAlignment="1">
      <alignment vertical="center"/>
    </xf>
    <xf numFmtId="0" fontId="16" fillId="7" borderId="3" xfId="4" applyFont="1" applyFill="1" applyBorder="1" applyAlignment="1">
      <alignment horizontal="justify" vertical="top" wrapText="1"/>
    </xf>
    <xf numFmtId="164" fontId="26" fillId="7" borderId="10" xfId="1" applyFont="1" applyFill="1" applyBorder="1" applyAlignment="1">
      <alignment horizontal="right" vertical="top" wrapText="1"/>
    </xf>
    <xf numFmtId="1" fontId="20" fillId="2" borderId="3" xfId="4" applyNumberFormat="1" applyFont="1" applyFill="1" applyBorder="1" applyAlignment="1">
      <alignment horizontal="center" vertical="top"/>
    </xf>
    <xf numFmtId="49" fontId="20" fillId="2" borderId="3" xfId="0" applyNumberFormat="1" applyFont="1" applyFill="1" applyBorder="1" applyAlignment="1">
      <alignment horizontal="center" vertical="top" wrapText="1"/>
    </xf>
    <xf numFmtId="1" fontId="20" fillId="2" borderId="3" xfId="4" applyNumberFormat="1" applyFont="1" applyFill="1" applyBorder="1" applyAlignment="1">
      <alignment horizontal="center" vertical="top" wrapText="1"/>
    </xf>
    <xf numFmtId="0" fontId="21" fillId="0" borderId="3" xfId="4" applyFont="1" applyBorder="1" applyAlignment="1">
      <alignment horizontal="justify" vertical="top" wrapText="1"/>
    </xf>
    <xf numFmtId="164" fontId="75" fillId="0" borderId="5" xfId="1" applyFont="1" applyBorder="1" applyAlignment="1">
      <alignment horizontal="right" vertical="top"/>
    </xf>
    <xf numFmtId="164" fontId="75" fillId="0" borderId="30" xfId="1" applyFont="1" applyBorder="1" applyAlignment="1">
      <alignment horizontal="right" vertical="top" wrapText="1"/>
    </xf>
    <xf numFmtId="0" fontId="22" fillId="2" borderId="3" xfId="0" applyFont="1" applyFill="1" applyBorder="1" applyAlignment="1">
      <alignment horizontal="left" vertical="top" wrapText="1"/>
    </xf>
    <xf numFmtId="1" fontId="21" fillId="2" borderId="11" xfId="4" applyNumberFormat="1" applyFont="1" applyFill="1" applyBorder="1" applyAlignment="1">
      <alignment horizontal="center" vertical="top"/>
    </xf>
    <xf numFmtId="49" fontId="21" fillId="2" borderId="3" xfId="0" applyNumberFormat="1" applyFont="1" applyFill="1" applyBorder="1" applyAlignment="1">
      <alignment horizontal="center" vertical="top" wrapText="1"/>
    </xf>
    <xf numFmtId="1" fontId="21" fillId="2" borderId="3" xfId="4" applyNumberFormat="1" applyFont="1" applyFill="1" applyBorder="1" applyAlignment="1">
      <alignment horizontal="center" vertical="top"/>
    </xf>
    <xf numFmtId="1" fontId="21" fillId="2" borderId="3" xfId="4" applyNumberFormat="1" applyFont="1" applyFill="1" applyBorder="1" applyAlignment="1">
      <alignment horizontal="center" vertical="top" wrapText="1"/>
    </xf>
    <xf numFmtId="0" fontId="21" fillId="2" borderId="3" xfId="4" applyFont="1" applyFill="1" applyBorder="1" applyAlignment="1">
      <alignment vertical="top" wrapText="1"/>
    </xf>
    <xf numFmtId="164" fontId="75" fillId="2" borderId="3" xfId="1" applyFont="1" applyFill="1" applyBorder="1" applyAlignment="1">
      <alignment horizontal="right" vertical="top"/>
    </xf>
    <xf numFmtId="164" fontId="75" fillId="2" borderId="10" xfId="1" applyFont="1" applyFill="1" applyBorder="1" applyAlignment="1">
      <alignment horizontal="right" vertical="top" wrapText="1"/>
    </xf>
    <xf numFmtId="0" fontId="21" fillId="7" borderId="3" xfId="4" applyFont="1" applyFill="1" applyBorder="1" applyAlignment="1">
      <alignment horizontal="justify" vertical="top" wrapText="1"/>
    </xf>
    <xf numFmtId="164" fontId="75" fillId="7" borderId="3" xfId="1" applyFont="1" applyFill="1" applyBorder="1" applyAlignment="1">
      <alignment horizontal="right" vertical="top" wrapText="1"/>
    </xf>
    <xf numFmtId="164" fontId="75" fillId="7" borderId="10" xfId="1" applyFont="1" applyFill="1" applyBorder="1" applyAlignment="1">
      <alignment horizontal="right" vertical="top" wrapText="1"/>
    </xf>
    <xf numFmtId="1" fontId="21" fillId="7" borderId="11" xfId="4" applyNumberFormat="1" applyFont="1" applyFill="1" applyBorder="1" applyAlignment="1">
      <alignment horizontal="center" vertical="top"/>
    </xf>
    <xf numFmtId="1" fontId="21" fillId="7" borderId="3" xfId="4" applyNumberFormat="1" applyFont="1" applyFill="1" applyBorder="1" applyAlignment="1">
      <alignment horizontal="center" vertical="top"/>
    </xf>
    <xf numFmtId="1" fontId="21" fillId="7" borderId="3" xfId="4" applyNumberFormat="1" applyFont="1" applyFill="1" applyBorder="1" applyAlignment="1">
      <alignment horizontal="center" vertical="top" wrapText="1"/>
    </xf>
    <xf numFmtId="164" fontId="75" fillId="7" borderId="3" xfId="1" applyFont="1" applyFill="1" applyBorder="1" applyAlignment="1">
      <alignment horizontal="right" vertical="top"/>
    </xf>
    <xf numFmtId="1" fontId="21" fillId="7" borderId="11" xfId="4" applyNumberFormat="1" applyFont="1" applyFill="1" applyBorder="1" applyAlignment="1">
      <alignment horizontal="center"/>
    </xf>
    <xf numFmtId="49" fontId="21" fillId="7" borderId="3" xfId="0" applyNumberFormat="1" applyFont="1" applyFill="1" applyBorder="1" applyAlignment="1">
      <alignment horizontal="center" vertical="center" wrapText="1"/>
    </xf>
    <xf numFmtId="49" fontId="21" fillId="7" borderId="3" xfId="0" applyNumberFormat="1" applyFont="1" applyFill="1" applyBorder="1" applyAlignment="1">
      <alignment horizontal="center" vertical="top" wrapText="1"/>
    </xf>
    <xf numFmtId="0" fontId="21" fillId="7" borderId="3" xfId="4" applyFont="1" applyFill="1" applyBorder="1"/>
    <xf numFmtId="164" fontId="75" fillId="0" borderId="3" xfId="1" applyFont="1" applyBorder="1" applyAlignment="1">
      <alignment horizontal="right" vertical="top" wrapText="1"/>
    </xf>
    <xf numFmtId="164" fontId="75" fillId="0" borderId="10" xfId="1" applyFont="1" applyBorder="1" applyAlignment="1">
      <alignment horizontal="right" vertical="top" wrapText="1"/>
    </xf>
    <xf numFmtId="49" fontId="21" fillId="5" borderId="3" xfId="0" applyNumberFormat="1" applyFont="1" applyFill="1" applyBorder="1" applyAlignment="1">
      <alignment horizontal="center" vertical="top" wrapText="1"/>
    </xf>
    <xf numFmtId="164" fontId="75" fillId="0" borderId="3" xfId="1" applyFont="1" applyBorder="1" applyAlignment="1">
      <alignment horizontal="right" vertical="top"/>
    </xf>
    <xf numFmtId="1" fontId="21" fillId="0" borderId="5" xfId="4" applyNumberFormat="1" applyFont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 wrapText="1"/>
    </xf>
    <xf numFmtId="1" fontId="21" fillId="2" borderId="3" xfId="4" applyNumberFormat="1" applyFont="1" applyFill="1" applyBorder="1" applyAlignment="1">
      <alignment horizontal="center" vertical="center"/>
    </xf>
    <xf numFmtId="1" fontId="21" fillId="2" borderId="3" xfId="4" applyNumberFormat="1" applyFont="1" applyFill="1" applyBorder="1" applyAlignment="1">
      <alignment horizontal="center" vertical="center" wrapText="1"/>
    </xf>
    <xf numFmtId="0" fontId="75" fillId="0" borderId="5" xfId="4" applyFont="1" applyBorder="1" applyAlignment="1">
      <alignment vertical="center" wrapText="1"/>
    </xf>
    <xf numFmtId="164" fontId="75" fillId="0" borderId="5" xfId="0" applyNumberFormat="1" applyFont="1" applyBorder="1" applyAlignment="1">
      <alignment vertical="center"/>
    </xf>
    <xf numFmtId="0" fontId="21" fillId="0" borderId="3" xfId="4" applyFont="1" applyBorder="1" applyAlignment="1">
      <alignment horizontal="left" vertical="top" wrapText="1"/>
    </xf>
    <xf numFmtId="164" fontId="75" fillId="2" borderId="3" xfId="1" applyFont="1" applyFill="1" applyBorder="1" applyAlignment="1">
      <alignment horizontal="right" vertical="top" wrapText="1"/>
    </xf>
    <xf numFmtId="0" fontId="21" fillId="7" borderId="3" xfId="4" applyFont="1" applyFill="1" applyBorder="1" applyAlignment="1">
      <alignment vertical="top" wrapText="1"/>
    </xf>
    <xf numFmtId="0" fontId="21" fillId="7" borderId="3" xfId="0" applyFont="1" applyFill="1" applyBorder="1" applyAlignment="1">
      <alignment horizontal="justify" vertical="center" wrapText="1"/>
    </xf>
    <xf numFmtId="164" fontId="75" fillId="7" borderId="3" xfId="1" applyFont="1" applyFill="1" applyBorder="1" applyAlignment="1">
      <alignment horizontal="right" vertical="center" wrapText="1"/>
    </xf>
    <xf numFmtId="164" fontId="75" fillId="7" borderId="10" xfId="1" applyFont="1" applyFill="1" applyBorder="1" applyAlignment="1">
      <alignment horizontal="right" vertical="center" wrapText="1"/>
    </xf>
    <xf numFmtId="49" fontId="21" fillId="7" borderId="11" xfId="0" applyNumberFormat="1" applyFont="1" applyFill="1" applyBorder="1" applyAlignment="1">
      <alignment horizontal="center" vertical="center" wrapText="1"/>
    </xf>
    <xf numFmtId="49" fontId="76" fillId="7" borderId="3" xfId="0" applyNumberFormat="1" applyFont="1" applyFill="1" applyBorder="1" applyAlignment="1">
      <alignment horizontal="center" vertical="top" wrapText="1"/>
    </xf>
    <xf numFmtId="0" fontId="21" fillId="7" borderId="26" xfId="0" applyFont="1" applyFill="1" applyBorder="1" applyAlignment="1">
      <alignment horizontal="left" vertical="top" wrapText="1"/>
    </xf>
    <xf numFmtId="164" fontId="75" fillId="7" borderId="26" xfId="1" applyFont="1" applyFill="1" applyBorder="1" applyAlignment="1">
      <alignment horizontal="right" vertical="top" wrapText="1"/>
    </xf>
    <xf numFmtId="1" fontId="21" fillId="7" borderId="25" xfId="0" applyNumberFormat="1" applyFont="1" applyFill="1" applyBorder="1" applyAlignment="1">
      <alignment horizontal="center" vertical="top" wrapText="1"/>
    </xf>
    <xf numFmtId="49" fontId="21" fillId="7" borderId="26" xfId="0" applyNumberFormat="1" applyFont="1" applyFill="1" applyBorder="1" applyAlignment="1">
      <alignment horizontal="center" vertical="center" wrapText="1"/>
    </xf>
    <xf numFmtId="49" fontId="21" fillId="7" borderId="26" xfId="0" applyNumberFormat="1" applyFont="1" applyFill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9" fillId="0" borderId="74" xfId="0" applyFont="1" applyBorder="1" applyAlignment="1">
      <alignment vertical="center" wrapText="1"/>
    </xf>
    <xf numFmtId="0" fontId="49" fillId="0" borderId="75" xfId="0" applyFont="1" applyBorder="1" applyAlignment="1">
      <alignment vertical="center" wrapText="1"/>
    </xf>
    <xf numFmtId="0" fontId="49" fillId="0" borderId="76" xfId="0" applyFont="1" applyBorder="1" applyAlignment="1">
      <alignment vertical="center" wrapText="1"/>
    </xf>
    <xf numFmtId="0" fontId="47" fillId="0" borderId="3" xfId="0" applyFont="1" applyBorder="1" applyAlignment="1">
      <alignment vertical="center"/>
    </xf>
    <xf numFmtId="164" fontId="47" fillId="0" borderId="3" xfId="0" quotePrefix="1" applyNumberFormat="1" applyFont="1" applyBorder="1" applyAlignment="1">
      <alignment vertical="center"/>
    </xf>
    <xf numFmtId="164" fontId="47" fillId="0" borderId="3" xfId="0" applyNumberFormat="1" applyFont="1" applyBorder="1" applyAlignment="1">
      <alignment vertical="center"/>
    </xf>
    <xf numFmtId="164" fontId="47" fillId="0" borderId="5" xfId="0" applyNumberFormat="1" applyFont="1" applyBorder="1" applyAlignment="1">
      <alignment vertical="center"/>
    </xf>
    <xf numFmtId="43" fontId="49" fillId="0" borderId="77" xfId="0" applyNumberFormat="1" applyFont="1" applyBorder="1" applyAlignment="1">
      <alignment vertical="center"/>
    </xf>
    <xf numFmtId="164" fontId="47" fillId="0" borderId="4" xfId="0" quotePrefix="1" applyNumberFormat="1" applyFont="1" applyBorder="1" applyAlignment="1">
      <alignment vertical="center"/>
    </xf>
    <xf numFmtId="164" fontId="47" fillId="0" borderId="4" xfId="0" applyNumberFormat="1" applyFont="1" applyBorder="1" applyAlignment="1">
      <alignment vertical="center"/>
    </xf>
    <xf numFmtId="164" fontId="47" fillId="0" borderId="26" xfId="0" applyNumberFormat="1" applyFont="1" applyBorder="1" applyAlignment="1">
      <alignment vertical="center"/>
    </xf>
    <xf numFmtId="0" fontId="47" fillId="0" borderId="77" xfId="0" applyFont="1" applyBorder="1" applyAlignment="1">
      <alignment vertical="center"/>
    </xf>
    <xf numFmtId="0" fontId="25" fillId="0" borderId="5" xfId="0" applyFont="1" applyBorder="1"/>
    <xf numFmtId="0" fontId="25" fillId="0" borderId="4" xfId="0" applyFont="1" applyBorder="1"/>
    <xf numFmtId="0" fontId="47" fillId="0" borderId="5" xfId="0" applyFont="1" applyBorder="1"/>
    <xf numFmtId="164" fontId="49" fillId="0" borderId="22" xfId="0" applyNumberFormat="1" applyFont="1" applyBorder="1"/>
    <xf numFmtId="0" fontId="47" fillId="0" borderId="4" xfId="0" applyFont="1" applyBorder="1"/>
    <xf numFmtId="164" fontId="47" fillId="0" borderId="5" xfId="0" quotePrefix="1" applyNumberFormat="1" applyFont="1" applyBorder="1" applyAlignment="1">
      <alignment vertical="center"/>
    </xf>
    <xf numFmtId="164" fontId="47" fillId="0" borderId="22" xfId="0" applyNumberFormat="1" applyFont="1" applyBorder="1"/>
    <xf numFmtId="164" fontId="47" fillId="0" borderId="27" xfId="0" applyNumberFormat="1" applyFont="1" applyBorder="1"/>
    <xf numFmtId="0" fontId="49" fillId="0" borderId="3" xfId="0" applyFont="1" applyBorder="1" applyAlignment="1">
      <alignment vertical="center"/>
    </xf>
    <xf numFmtId="164" fontId="49" fillId="0" borderId="3" xfId="0" quotePrefix="1" applyNumberFormat="1" applyFont="1" applyBorder="1" applyAlignment="1">
      <alignment vertical="center"/>
    </xf>
    <xf numFmtId="0" fontId="49" fillId="0" borderId="3" xfId="0" applyFont="1" applyBorder="1" applyAlignment="1">
      <alignment wrapText="1"/>
    </xf>
    <xf numFmtId="0" fontId="47" fillId="0" borderId="0" xfId="0" applyFont="1" applyAlignment="1">
      <alignment horizontal="left"/>
    </xf>
    <xf numFmtId="0" fontId="47" fillId="0" borderId="4" xfId="0" applyFont="1" applyBorder="1" applyAlignment="1">
      <alignment horizontal="left"/>
    </xf>
    <xf numFmtId="0" fontId="47" fillId="0" borderId="26" xfId="0" applyFont="1" applyBorder="1"/>
    <xf numFmtId="0" fontId="47" fillId="0" borderId="3" xfId="0" applyFont="1" applyBorder="1" applyAlignment="1">
      <alignment horizontal="center"/>
    </xf>
    <xf numFmtId="0" fontId="47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47" fillId="0" borderId="3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 applyAlignment="1">
      <alignment horizontal="left"/>
    </xf>
    <xf numFmtId="164" fontId="47" fillId="0" borderId="5" xfId="0" applyNumberFormat="1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164" fontId="49" fillId="0" borderId="22" xfId="0" applyNumberFormat="1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164" fontId="47" fillId="0" borderId="4" xfId="0" applyNumberFormat="1" applyFont="1" applyBorder="1" applyAlignment="1">
      <alignment horizontal="center"/>
    </xf>
    <xf numFmtId="3" fontId="47" fillId="0" borderId="3" xfId="0" applyNumberFormat="1" applyFont="1" applyBorder="1" applyAlignment="1">
      <alignment horizontal="center"/>
    </xf>
    <xf numFmtId="0" fontId="51" fillId="5" borderId="4" xfId="0" applyFont="1" applyFill="1" applyBorder="1" applyAlignment="1">
      <alignment horizontal="left" vertical="center"/>
    </xf>
    <xf numFmtId="0" fontId="51" fillId="0" borderId="3" xfId="0" applyFont="1" applyBorder="1" applyAlignment="1">
      <alignment horizontal="left" vertical="center"/>
    </xf>
    <xf numFmtId="0" fontId="51" fillId="5" borderId="3" xfId="0" applyFont="1" applyFill="1" applyBorder="1" applyAlignment="1">
      <alignment horizontal="left" vertical="center"/>
    </xf>
    <xf numFmtId="0" fontId="49" fillId="0" borderId="3" xfId="0" applyFont="1" applyBorder="1" applyAlignment="1">
      <alignment horizontal="center"/>
    </xf>
    <xf numFmtId="164" fontId="49" fillId="0" borderId="3" xfId="0" applyNumberFormat="1" applyFont="1" applyBorder="1" applyAlignment="1">
      <alignment horizontal="center"/>
    </xf>
    <xf numFmtId="0" fontId="49" fillId="0" borderId="58" xfId="0" applyFont="1" applyBorder="1" applyAlignment="1">
      <alignment horizontal="center"/>
    </xf>
    <xf numFmtId="0" fontId="56" fillId="0" borderId="38" xfId="0" applyFont="1" applyBorder="1"/>
    <xf numFmtId="0" fontId="56" fillId="0" borderId="41" xfId="0" applyFont="1" applyBorder="1"/>
    <xf numFmtId="0" fontId="47" fillId="0" borderId="22" xfId="0" applyFont="1" applyBorder="1"/>
    <xf numFmtId="164" fontId="49" fillId="0" borderId="3" xfId="0" applyNumberFormat="1" applyFont="1" applyBorder="1"/>
    <xf numFmtId="164" fontId="49" fillId="0" borderId="27" xfId="0" applyNumberFormat="1" applyFont="1" applyBorder="1"/>
    <xf numFmtId="164" fontId="49" fillId="0" borderId="21" xfId="0" applyNumberFormat="1" applyFont="1" applyBorder="1"/>
    <xf numFmtId="164" fontId="49" fillId="0" borderId="41" xfId="0" applyNumberFormat="1" applyFont="1" applyBorder="1"/>
    <xf numFmtId="0" fontId="47" fillId="0" borderId="0" xfId="0" applyFont="1" applyAlignment="1">
      <alignment horizontal="center"/>
    </xf>
    <xf numFmtId="0" fontId="49" fillId="0" borderId="20" xfId="0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164" fontId="47" fillId="0" borderId="24" xfId="0" applyNumberFormat="1" applyFont="1" applyBorder="1"/>
    <xf numFmtId="164" fontId="47" fillId="0" borderId="49" xfId="1" applyFont="1" applyBorder="1" applyAlignment="1">
      <alignment vertical="top" wrapText="1"/>
    </xf>
    <xf numFmtId="164" fontId="49" fillId="0" borderId="22" xfId="0" quotePrefix="1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47" fillId="0" borderId="22" xfId="0" applyNumberFormat="1" applyFont="1" applyBorder="1" applyAlignment="1">
      <alignment horizontal="center"/>
    </xf>
    <xf numFmtId="0" fontId="47" fillId="0" borderId="59" xfId="0" applyFont="1" applyBorder="1"/>
    <xf numFmtId="0" fontId="0" fillId="0" borderId="29" xfId="0" applyBorder="1"/>
    <xf numFmtId="164" fontId="18" fillId="0" borderId="15" xfId="1" applyFont="1" applyBorder="1" applyAlignment="1">
      <alignment vertical="center"/>
    </xf>
    <xf numFmtId="164" fontId="9" fillId="0" borderId="15" xfId="1" applyFont="1" applyBorder="1" applyAlignment="1">
      <alignment vertical="center"/>
    </xf>
    <xf numFmtId="164" fontId="18" fillId="0" borderId="31" xfId="1" applyFont="1" applyBorder="1" applyAlignment="1">
      <alignment vertical="center"/>
    </xf>
    <xf numFmtId="164" fontId="26" fillId="0" borderId="49" xfId="0" applyNumberFormat="1" applyFont="1" applyBorder="1"/>
    <xf numFmtId="49" fontId="90" fillId="2" borderId="11" xfId="0" applyNumberFormat="1" applyFont="1" applyFill="1" applyBorder="1" applyAlignment="1">
      <alignment horizontal="center" vertical="top" wrapText="1"/>
    </xf>
    <xf numFmtId="49" fontId="90" fillId="2" borderId="3" xfId="0" applyNumberFormat="1" applyFont="1" applyFill="1" applyBorder="1" applyAlignment="1">
      <alignment horizontal="center" vertical="top" wrapText="1"/>
    </xf>
    <xf numFmtId="49" fontId="90" fillId="5" borderId="3" xfId="0" applyNumberFormat="1" applyFont="1" applyFill="1" applyBorder="1" applyAlignment="1">
      <alignment horizontal="center" vertical="top" wrapText="1"/>
    </xf>
    <xf numFmtId="0" fontId="89" fillId="0" borderId="3" xfId="0" applyFont="1" applyBorder="1" applyAlignment="1">
      <alignment horizontal="left" vertical="top" wrapText="1"/>
    </xf>
    <xf numFmtId="164" fontId="91" fillId="0" borderId="3" xfId="1" applyFont="1" applyBorder="1" applyAlignment="1">
      <alignment horizontal="right" vertical="top"/>
    </xf>
    <xf numFmtId="164" fontId="91" fillId="0" borderId="10" xfId="1" applyFont="1" applyBorder="1" applyAlignment="1">
      <alignment horizontal="right" vertical="top" wrapText="1"/>
    </xf>
    <xf numFmtId="0" fontId="91" fillId="0" borderId="0" xfId="0" applyFont="1" applyAlignment="1">
      <alignment vertical="top"/>
    </xf>
    <xf numFmtId="49" fontId="90" fillId="5" borderId="3" xfId="0" applyNumberFormat="1" applyFont="1" applyFill="1" applyBorder="1" applyAlignment="1">
      <alignment horizontal="center" vertical="center" wrapText="1"/>
    </xf>
    <xf numFmtId="49" fontId="90" fillId="2" borderId="3" xfId="0" applyNumberFormat="1" applyFont="1" applyFill="1" applyBorder="1" applyAlignment="1">
      <alignment horizontal="center" vertical="center" wrapText="1"/>
    </xf>
    <xf numFmtId="0" fontId="90" fillId="0" borderId="3" xfId="4" applyFont="1" applyBorder="1"/>
    <xf numFmtId="164" fontId="91" fillId="0" borderId="3" xfId="1" applyFont="1" applyBorder="1" applyAlignment="1">
      <alignment horizontal="right" vertical="top" wrapText="1"/>
    </xf>
    <xf numFmtId="164" fontId="91" fillId="0" borderId="10" xfId="1" applyFont="1" applyBorder="1" applyAlignment="1">
      <alignment horizontal="right" wrapText="1"/>
    </xf>
    <xf numFmtId="0" fontId="91" fillId="0" borderId="0" xfId="0" applyFont="1"/>
    <xf numFmtId="1" fontId="90" fillId="0" borderId="11" xfId="4" applyNumberFormat="1" applyFont="1" applyBorder="1" applyAlignment="1">
      <alignment horizontal="center"/>
    </xf>
    <xf numFmtId="49" fontId="89" fillId="0" borderId="3" xfId="0" applyNumberFormat="1" applyFont="1" applyBorder="1" applyAlignment="1">
      <alignment horizontal="center" vertical="top" wrapText="1"/>
    </xf>
    <xf numFmtId="0" fontId="77" fillId="0" borderId="40" xfId="0" applyFont="1" applyBorder="1" applyAlignment="1" applyProtection="1">
      <alignment horizontal="center" vertical="center" wrapText="1"/>
      <protection locked="0"/>
    </xf>
    <xf numFmtId="0" fontId="77" fillId="0" borderId="36" xfId="0" applyFont="1" applyBorder="1" applyAlignment="1" applyProtection="1">
      <alignment horizontal="center" vertical="center" wrapText="1"/>
      <protection locked="0"/>
    </xf>
    <xf numFmtId="0" fontId="77" fillId="0" borderId="37" xfId="0" applyFont="1" applyBorder="1" applyAlignment="1" applyProtection="1">
      <alignment horizontal="center" vertical="center" wrapText="1"/>
      <protection locked="0"/>
    </xf>
    <xf numFmtId="49" fontId="34" fillId="0" borderId="32" xfId="0" applyNumberFormat="1" applyFont="1" applyBorder="1" applyAlignment="1" applyProtection="1">
      <alignment horizontal="center" vertical="center"/>
      <protection locked="0"/>
    </xf>
    <xf numFmtId="49" fontId="34" fillId="0" borderId="39" xfId="0" applyNumberFormat="1" applyFont="1" applyBorder="1" applyAlignment="1" applyProtection="1">
      <alignment horizontal="center" vertical="center"/>
      <protection locked="0"/>
    </xf>
    <xf numFmtId="49" fontId="34" fillId="0" borderId="29" xfId="0" applyNumberFormat="1" applyFont="1" applyBorder="1" applyAlignment="1" applyProtection="1">
      <alignment horizontal="center" vertical="center"/>
      <protection locked="0"/>
    </xf>
    <xf numFmtId="0" fontId="34" fillId="0" borderId="32" xfId="0" applyFont="1" applyBorder="1" applyAlignment="1" applyProtection="1">
      <alignment horizontal="left"/>
      <protection locked="0"/>
    </xf>
    <xf numFmtId="0" fontId="34" fillId="0" borderId="39" xfId="0" applyFont="1" applyBorder="1" applyAlignment="1" applyProtection="1">
      <alignment horizontal="left"/>
      <protection locked="0"/>
    </xf>
    <xf numFmtId="0" fontId="34" fillId="0" borderId="29" xfId="0" applyFont="1" applyBorder="1" applyAlignment="1" applyProtection="1">
      <alignment horizontal="left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164" fontId="34" fillId="0" borderId="32" xfId="1" applyFont="1" applyBorder="1" applyAlignment="1" applyProtection="1">
      <alignment horizontal="center"/>
      <protection locked="0"/>
    </xf>
    <xf numFmtId="164" fontId="34" fillId="0" borderId="39" xfId="1" applyFont="1" applyBorder="1" applyAlignment="1" applyProtection="1">
      <alignment horizontal="center"/>
      <protection locked="0"/>
    </xf>
    <xf numFmtId="0" fontId="34" fillId="0" borderId="34" xfId="0" applyFont="1" applyBorder="1" applyAlignment="1" applyProtection="1">
      <alignment horizontal="center"/>
      <protection locked="0"/>
    </xf>
    <xf numFmtId="0" fontId="34" fillId="0" borderId="35" xfId="0" applyFont="1" applyBorder="1" applyAlignment="1" applyProtection="1">
      <alignment horizont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77" fillId="0" borderId="45" xfId="0" applyFont="1" applyBorder="1" applyAlignment="1" applyProtection="1">
      <alignment horizontal="center" vertical="center" wrapText="1"/>
      <protection locked="0"/>
    </xf>
    <xf numFmtId="0" fontId="77" fillId="0" borderId="0" xfId="0" applyFont="1" applyAlignment="1" applyProtection="1">
      <alignment horizontal="center" vertical="center" wrapText="1"/>
      <protection locked="0"/>
    </xf>
    <xf numFmtId="0" fontId="77" fillId="0" borderId="46" xfId="0" applyFont="1" applyBorder="1" applyAlignment="1" applyProtection="1">
      <alignment horizontal="center" vertical="center" wrapText="1"/>
      <protection locked="0"/>
    </xf>
    <xf numFmtId="164" fontId="34" fillId="0" borderId="29" xfId="1" applyFont="1" applyBorder="1" applyAlignment="1" applyProtection="1">
      <alignment horizontal="center"/>
      <protection locked="0"/>
    </xf>
    <xf numFmtId="0" fontId="14" fillId="2" borderId="33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77" fillId="0" borderId="40" xfId="0" applyFont="1" applyBorder="1" applyAlignment="1">
      <alignment horizontal="center" vertical="top" wrapText="1"/>
    </xf>
    <xf numFmtId="0" fontId="77" fillId="0" borderId="36" xfId="0" applyFont="1" applyBorder="1" applyAlignment="1">
      <alignment horizontal="center" vertical="top" wrapText="1"/>
    </xf>
    <xf numFmtId="0" fontId="77" fillId="0" borderId="37" xfId="0" applyFont="1" applyBorder="1" applyAlignment="1">
      <alignment horizontal="center" vertical="top" wrapText="1"/>
    </xf>
    <xf numFmtId="0" fontId="35" fillId="0" borderId="32" xfId="0" applyFont="1" applyBorder="1" applyAlignment="1">
      <alignment horizontal="center" vertical="top" wrapText="1"/>
    </xf>
    <xf numFmtId="0" fontId="35" fillId="0" borderId="39" xfId="0" applyFont="1" applyBorder="1" applyAlignment="1">
      <alignment horizontal="center" vertical="top" wrapText="1"/>
    </xf>
    <xf numFmtId="0" fontId="35" fillId="0" borderId="29" xfId="0" applyFont="1" applyBorder="1" applyAlignment="1">
      <alignment horizontal="center" vertical="top" wrapText="1"/>
    </xf>
    <xf numFmtId="0" fontId="7" fillId="2" borderId="4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49" fillId="0" borderId="32" xfId="0" applyFont="1" applyBorder="1" applyAlignment="1">
      <alignment vertical="top" wrapText="1"/>
    </xf>
    <xf numFmtId="0" fontId="49" fillId="0" borderId="39" xfId="0" applyFont="1" applyBorder="1" applyAlignment="1">
      <alignment vertical="top" wrapText="1"/>
    </xf>
    <xf numFmtId="0" fontId="49" fillId="0" borderId="29" xfId="0" applyFont="1" applyBorder="1" applyAlignment="1">
      <alignment vertical="top" wrapText="1"/>
    </xf>
    <xf numFmtId="0" fontId="7" fillId="2" borderId="3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9" fillId="0" borderId="29" xfId="0" applyFont="1" applyBorder="1" applyAlignment="1">
      <alignment horizontal="center" vertical="top" wrapText="1"/>
    </xf>
    <xf numFmtId="49" fontId="8" fillId="2" borderId="33" xfId="0" applyNumberFormat="1" applyFont="1" applyFill="1" applyBorder="1" applyAlignment="1">
      <alignment horizontal="center" vertical="top" wrapText="1"/>
    </xf>
    <xf numFmtId="49" fontId="8" fillId="2" borderId="34" xfId="0" applyNumberFormat="1" applyFont="1" applyFill="1" applyBorder="1" applyAlignment="1">
      <alignment horizontal="center" vertical="top" wrapText="1"/>
    </xf>
    <xf numFmtId="49" fontId="8" fillId="2" borderId="35" xfId="0" applyNumberFormat="1" applyFont="1" applyFill="1" applyBorder="1" applyAlignment="1">
      <alignment horizontal="center" vertical="top" wrapText="1"/>
    </xf>
    <xf numFmtId="0" fontId="79" fillId="0" borderId="32" xfId="0" applyFont="1" applyBorder="1" applyAlignment="1">
      <alignment horizontal="center" vertical="top" wrapText="1"/>
    </xf>
    <xf numFmtId="0" fontId="79" fillId="0" borderId="39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center" vertical="top" wrapText="1"/>
    </xf>
    <xf numFmtId="49" fontId="8" fillId="2" borderId="32" xfId="0" applyNumberFormat="1" applyFont="1" applyFill="1" applyBorder="1" applyAlignment="1">
      <alignment horizontal="center" vertical="top" wrapText="1"/>
    </xf>
    <xf numFmtId="49" fontId="8" fillId="2" borderId="39" xfId="0" applyNumberFormat="1" applyFont="1" applyFill="1" applyBorder="1" applyAlignment="1">
      <alignment horizontal="center" vertical="top" wrapText="1"/>
    </xf>
    <xf numFmtId="49" fontId="8" fillId="2" borderId="29" xfId="0" applyNumberFormat="1" applyFont="1" applyFill="1" applyBorder="1" applyAlignment="1">
      <alignment horizontal="center" vertical="top" wrapText="1"/>
    </xf>
    <xf numFmtId="49" fontId="8" fillId="2" borderId="32" xfId="0" applyNumberFormat="1" applyFont="1" applyFill="1" applyBorder="1" applyAlignment="1">
      <alignment horizontal="center" vertical="center" wrapText="1"/>
    </xf>
    <xf numFmtId="49" fontId="8" fillId="2" borderId="39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0" fontId="49" fillId="0" borderId="32" xfId="0" applyFont="1" applyBorder="1" applyAlignment="1">
      <alignment horizontal="left" vertical="top" wrapText="1"/>
    </xf>
    <xf numFmtId="0" fontId="49" fillId="0" borderId="39" xfId="0" applyFont="1" applyBorder="1" applyAlignment="1">
      <alignment horizontal="left" vertical="top" wrapText="1"/>
    </xf>
    <xf numFmtId="0" fontId="49" fillId="0" borderId="29" xfId="0" applyFont="1" applyBorder="1" applyAlignment="1">
      <alignment horizontal="left" vertical="top" wrapText="1"/>
    </xf>
    <xf numFmtId="49" fontId="8" fillId="2" borderId="60" xfId="0" applyNumberFormat="1" applyFont="1" applyFill="1" applyBorder="1" applyAlignment="1">
      <alignment horizontal="center" vertical="center" wrapText="1"/>
    </xf>
    <xf numFmtId="49" fontId="8" fillId="2" borderId="61" xfId="0" applyNumberFormat="1" applyFont="1" applyFill="1" applyBorder="1" applyAlignment="1">
      <alignment horizontal="center" vertical="center" wrapText="1"/>
    </xf>
    <xf numFmtId="49" fontId="8" fillId="2" borderId="57" xfId="0" applyNumberFormat="1" applyFont="1" applyFill="1" applyBorder="1" applyAlignment="1">
      <alignment horizontal="center" vertical="center" wrapText="1"/>
    </xf>
    <xf numFmtId="1" fontId="8" fillId="2" borderId="32" xfId="0" applyNumberFormat="1" applyFont="1" applyFill="1" applyBorder="1" applyAlignment="1">
      <alignment horizontal="center" vertical="top" wrapText="1"/>
    </xf>
    <xf numFmtId="1" fontId="8" fillId="2" borderId="39" xfId="0" applyNumberFormat="1" applyFont="1" applyFill="1" applyBorder="1" applyAlignment="1">
      <alignment horizontal="center" vertical="top" wrapText="1"/>
    </xf>
    <xf numFmtId="1" fontId="8" fillId="2" borderId="29" xfId="0" applyNumberFormat="1" applyFont="1" applyFill="1" applyBorder="1" applyAlignment="1">
      <alignment horizontal="center" vertical="top" wrapText="1"/>
    </xf>
    <xf numFmtId="0" fontId="78" fillId="0" borderId="40" xfId="0" applyFont="1" applyBorder="1" applyAlignment="1">
      <alignment horizontal="center" vertical="top" wrapText="1"/>
    </xf>
    <xf numFmtId="0" fontId="78" fillId="0" borderId="36" xfId="0" applyFont="1" applyBorder="1" applyAlignment="1">
      <alignment horizontal="center" vertical="top" wrapText="1"/>
    </xf>
    <xf numFmtId="0" fontId="78" fillId="0" borderId="37" xfId="0" applyFont="1" applyBorder="1" applyAlignment="1">
      <alignment horizontal="center" vertical="top" wrapText="1"/>
    </xf>
    <xf numFmtId="1" fontId="8" fillId="2" borderId="33" xfId="0" applyNumberFormat="1" applyFont="1" applyFill="1" applyBorder="1" applyAlignment="1">
      <alignment horizontal="center" vertical="center" wrapText="1"/>
    </xf>
    <xf numFmtId="1" fontId="8" fillId="2" borderId="34" xfId="0" applyNumberFormat="1" applyFont="1" applyFill="1" applyBorder="1" applyAlignment="1">
      <alignment horizontal="center" vertical="center" wrapText="1"/>
    </xf>
    <xf numFmtId="1" fontId="8" fillId="2" borderId="35" xfId="0" applyNumberFormat="1" applyFont="1" applyFill="1" applyBorder="1" applyAlignment="1">
      <alignment horizontal="center" vertical="center" wrapText="1"/>
    </xf>
    <xf numFmtId="1" fontId="8" fillId="2" borderId="32" xfId="0" applyNumberFormat="1" applyFont="1" applyFill="1" applyBorder="1" applyAlignment="1">
      <alignment horizontal="center" vertical="center" wrapText="1"/>
    </xf>
    <xf numFmtId="1" fontId="8" fillId="2" borderId="39" xfId="0" applyNumberFormat="1" applyFont="1" applyFill="1" applyBorder="1" applyAlignment="1">
      <alignment horizontal="center" vertical="center" wrapText="1"/>
    </xf>
    <xf numFmtId="1" fontId="8" fillId="2" borderId="29" xfId="0" applyNumberFormat="1" applyFont="1" applyFill="1" applyBorder="1" applyAlignment="1">
      <alignment horizontal="center" vertical="center" wrapText="1"/>
    </xf>
    <xf numFmtId="1" fontId="8" fillId="2" borderId="33" xfId="0" applyNumberFormat="1" applyFont="1" applyFill="1" applyBorder="1" applyAlignment="1">
      <alignment horizontal="center" vertical="top" wrapText="1"/>
    </xf>
    <xf numFmtId="1" fontId="8" fillId="2" borderId="34" xfId="0" applyNumberFormat="1" applyFont="1" applyFill="1" applyBorder="1" applyAlignment="1">
      <alignment horizontal="center" vertical="top" wrapText="1"/>
    </xf>
    <xf numFmtId="1" fontId="8" fillId="2" borderId="35" xfId="0" applyNumberFormat="1" applyFont="1" applyFill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9" fillId="0" borderId="36" xfId="0" applyFont="1" applyBorder="1" applyAlignment="1">
      <alignment horizontal="center" vertical="top" wrapText="1"/>
    </xf>
    <xf numFmtId="0" fontId="49" fillId="0" borderId="37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/>
    </xf>
    <xf numFmtId="0" fontId="49" fillId="0" borderId="39" xfId="0" applyFont="1" applyBorder="1" applyAlignment="1">
      <alignment horizontal="center"/>
    </xf>
    <xf numFmtId="0" fontId="49" fillId="0" borderId="59" xfId="0" applyFont="1" applyBorder="1" applyAlignment="1">
      <alignment horizontal="center"/>
    </xf>
    <xf numFmtId="0" fontId="49" fillId="0" borderId="33" xfId="0" applyFont="1" applyBorder="1" applyAlignment="1">
      <alignment horizontal="center"/>
    </xf>
    <xf numFmtId="0" fontId="49" fillId="0" borderId="34" xfId="0" applyFont="1" applyBorder="1" applyAlignment="1">
      <alignment horizontal="center"/>
    </xf>
    <xf numFmtId="0" fontId="49" fillId="0" borderId="63" xfId="0" applyFont="1" applyBorder="1" applyAlignment="1">
      <alignment horizontal="center"/>
    </xf>
    <xf numFmtId="0" fontId="49" fillId="0" borderId="4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36" xfId="0" applyFont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49" xfId="0" applyFont="1" applyBorder="1" applyAlignment="1">
      <alignment horizontal="center"/>
    </xf>
    <xf numFmtId="0" fontId="49" fillId="0" borderId="62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58" xfId="0" applyFont="1" applyBorder="1" applyAlignment="1">
      <alignment horizontal="center"/>
    </xf>
    <xf numFmtId="0" fontId="49" fillId="0" borderId="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58" xfId="0" applyFont="1" applyBorder="1" applyAlignment="1">
      <alignment horizontal="center"/>
    </xf>
    <xf numFmtId="0" fontId="47" fillId="0" borderId="32" xfId="0" applyFont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0" borderId="59" xfId="0" applyFont="1" applyBorder="1" applyAlignment="1">
      <alignment horizontal="center"/>
    </xf>
    <xf numFmtId="0" fontId="49" fillId="0" borderId="51" xfId="0" applyFont="1" applyBorder="1" applyAlignment="1">
      <alignment horizontal="center"/>
    </xf>
    <xf numFmtId="0" fontId="49" fillId="0" borderId="55" xfId="0" applyFont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7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49" fillId="0" borderId="21" xfId="0" applyFont="1" applyBorder="1" applyAlignment="1">
      <alignment horizontal="left"/>
    </xf>
    <xf numFmtId="0" fontId="49" fillId="0" borderId="22" xfId="0" applyFont="1" applyBorder="1" applyAlignment="1">
      <alignment horizontal="left"/>
    </xf>
    <xf numFmtId="0" fontId="50" fillId="5" borderId="3" xfId="0" applyFont="1" applyFill="1" applyBorder="1" applyAlignment="1">
      <alignment horizontal="left" vertical="center"/>
    </xf>
    <xf numFmtId="0" fontId="47" fillId="0" borderId="49" xfId="0" applyFont="1" applyBorder="1" applyAlignment="1">
      <alignment horizontal="center"/>
    </xf>
    <xf numFmtId="0" fontId="47" fillId="0" borderId="16" xfId="0" applyFont="1" applyBorder="1" applyAlignment="1">
      <alignment horizontal="center"/>
    </xf>
    <xf numFmtId="0" fontId="49" fillId="0" borderId="0" xfId="0" applyFont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49" fillId="0" borderId="39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7" fillId="0" borderId="78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66" fillId="0" borderId="0" xfId="0" applyFont="1" applyAlignment="1">
      <alignment horizontal="left"/>
    </xf>
    <xf numFmtId="0" fontId="56" fillId="0" borderId="23" xfId="0" applyFont="1" applyBorder="1" applyAlignment="1">
      <alignment horizontal="center" vertical="top" wrapText="1"/>
    </xf>
    <xf numFmtId="0" fontId="56" fillId="0" borderId="24" xfId="0" applyFont="1" applyBorder="1" applyAlignment="1">
      <alignment horizontal="center" vertical="top" wrapText="1"/>
    </xf>
    <xf numFmtId="0" fontId="56" fillId="0" borderId="66" xfId="0" applyFont="1" applyBorder="1" applyAlignment="1">
      <alignment horizontal="center" vertical="top" wrapText="1"/>
    </xf>
    <xf numFmtId="0" fontId="56" fillId="0" borderId="45" xfId="0" applyFont="1" applyBorder="1" applyAlignment="1">
      <alignment horizontal="center"/>
    </xf>
    <xf numFmtId="0" fontId="56" fillId="0" borderId="20" xfId="0" applyFont="1" applyBorder="1" applyAlignment="1">
      <alignment horizontal="center"/>
    </xf>
    <xf numFmtId="0" fontId="56" fillId="0" borderId="32" xfId="0" applyFont="1" applyBorder="1" applyAlignment="1">
      <alignment horizontal="center" vertical="top" wrapText="1"/>
    </xf>
    <xf numFmtId="0" fontId="56" fillId="0" borderId="39" xfId="0" applyFont="1" applyBorder="1" applyAlignment="1">
      <alignment horizontal="center" vertical="top" wrapText="1"/>
    </xf>
    <xf numFmtId="0" fontId="56" fillId="0" borderId="59" xfId="0" applyFont="1" applyBorder="1" applyAlignment="1">
      <alignment horizontal="center" vertical="top" wrapText="1"/>
    </xf>
    <xf numFmtId="0" fontId="56" fillId="0" borderId="21" xfId="0" applyFont="1" applyBorder="1" applyAlignment="1">
      <alignment horizontal="center" vertical="top" wrapText="1"/>
    </xf>
    <xf numFmtId="0" fontId="56" fillId="0" borderId="22" xfId="0" applyFont="1" applyBorder="1" applyAlignment="1">
      <alignment horizontal="center" vertical="top" wrapText="1"/>
    </xf>
    <xf numFmtId="0" fontId="56" fillId="0" borderId="65" xfId="0" applyFont="1" applyBorder="1" applyAlignment="1">
      <alignment horizontal="center" vertical="top" wrapText="1"/>
    </xf>
    <xf numFmtId="0" fontId="85" fillId="0" borderId="0" xfId="0" applyFont="1" applyAlignment="1">
      <alignment horizontal="center"/>
    </xf>
    <xf numFmtId="0" fontId="65" fillId="0" borderId="0" xfId="0" applyFont="1" applyAlignment="1">
      <alignment horizontal="center" vertical="center"/>
    </xf>
    <xf numFmtId="0" fontId="56" fillId="0" borderId="38" xfId="0" applyFont="1" applyBorder="1" applyAlignment="1">
      <alignment horizontal="center" vertical="top" wrapText="1"/>
    </xf>
    <xf numFmtId="0" fontId="56" fillId="0" borderId="41" xfId="0" applyFont="1" applyBorder="1" applyAlignment="1">
      <alignment horizontal="center" vertical="top" wrapText="1"/>
    </xf>
    <xf numFmtId="0" fontId="56" fillId="0" borderId="40" xfId="0" applyFont="1" applyBorder="1" applyAlignment="1">
      <alignment horizontal="center"/>
    </xf>
    <xf numFmtId="0" fontId="56" fillId="0" borderId="36" xfId="0" applyFont="1" applyBorder="1" applyAlignment="1">
      <alignment horizontal="center"/>
    </xf>
    <xf numFmtId="0" fontId="62" fillId="0" borderId="33" xfId="0" applyFont="1" applyBorder="1" applyAlignment="1">
      <alignment horizontal="center"/>
    </xf>
    <xf numFmtId="0" fontId="62" fillId="0" borderId="63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8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56" fillId="0" borderId="32" xfId="0" applyFont="1" applyBorder="1" applyAlignment="1">
      <alignment horizontal="center"/>
    </xf>
    <xf numFmtId="0" fontId="56" fillId="0" borderId="39" xfId="0" applyFont="1" applyBorder="1" applyAlignment="1">
      <alignment horizontal="center"/>
    </xf>
    <xf numFmtId="0" fontId="65" fillId="5" borderId="32" xfId="0" applyFont="1" applyFill="1" applyBorder="1" applyAlignment="1">
      <alignment horizontal="left" vertical="center"/>
    </xf>
    <xf numFmtId="0" fontId="65" fillId="5" borderId="59" xfId="0" applyFont="1" applyFill="1" applyBorder="1" applyAlignment="1">
      <alignment horizontal="left" vertical="center"/>
    </xf>
    <xf numFmtId="0" fontId="87" fillId="0" borderId="0" xfId="0" applyFont="1" applyAlignment="1">
      <alignment horizontal="center"/>
    </xf>
    <xf numFmtId="0" fontId="54" fillId="0" borderId="32" xfId="0" applyFont="1" applyBorder="1" applyAlignment="1">
      <alignment horizontal="left"/>
    </xf>
    <xf numFmtId="0" fontId="54" fillId="0" borderId="59" xfId="0" applyFont="1" applyBorder="1" applyAlignment="1">
      <alignment horizontal="left"/>
    </xf>
    <xf numFmtId="0" fontId="56" fillId="0" borderId="79" xfId="0" applyFont="1" applyBorder="1" applyAlignment="1">
      <alignment horizontal="center" vertical="center" wrapText="1"/>
    </xf>
    <xf numFmtId="0" fontId="56" fillId="0" borderId="80" xfId="0" applyFont="1" applyBorder="1" applyAlignment="1">
      <alignment horizontal="center" vertical="center" wrapText="1"/>
    </xf>
    <xf numFmtId="0" fontId="56" fillId="0" borderId="72" xfId="0" applyFont="1" applyBorder="1" applyAlignment="1">
      <alignment horizontal="center" vertical="center" wrapText="1"/>
    </xf>
    <xf numFmtId="0" fontId="56" fillId="0" borderId="79" xfId="0" applyFont="1" applyBorder="1" applyAlignment="1">
      <alignment horizontal="left" vertical="center" wrapText="1"/>
    </xf>
    <xf numFmtId="0" fontId="56" fillId="0" borderId="72" xfId="0" applyFont="1" applyBorder="1" applyAlignment="1">
      <alignment horizontal="left" vertical="center" wrapText="1"/>
    </xf>
    <xf numFmtId="164" fontId="56" fillId="0" borderId="79" xfId="0" applyNumberFormat="1" applyFont="1" applyBorder="1" applyAlignment="1">
      <alignment horizontal="left" vertical="center" wrapText="1"/>
    </xf>
    <xf numFmtId="164" fontId="56" fillId="0" borderId="72" xfId="0" applyNumberFormat="1" applyFont="1" applyBorder="1" applyAlignment="1">
      <alignment horizontal="left" vertical="center" wrapText="1"/>
    </xf>
    <xf numFmtId="0" fontId="88" fillId="0" borderId="0" xfId="0" applyFont="1" applyAlignment="1">
      <alignment horizontal="center" vertical="center"/>
    </xf>
    <xf numFmtId="0" fontId="88" fillId="0" borderId="81" xfId="0" applyFont="1" applyBorder="1" applyAlignment="1">
      <alignment horizontal="center" vertical="center"/>
    </xf>
    <xf numFmtId="0" fontId="56" fillId="0" borderId="80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6" fillId="0" borderId="32" xfId="0" applyFont="1" applyBorder="1" applyAlignment="1">
      <alignment horizontal="left"/>
    </xf>
    <xf numFmtId="0" fontId="56" fillId="0" borderId="39" xfId="0" applyFont="1" applyBorder="1" applyAlignment="1">
      <alignment horizontal="left"/>
    </xf>
    <xf numFmtId="164" fontId="56" fillId="0" borderId="67" xfId="0" applyNumberFormat="1" applyFont="1" applyBorder="1" applyAlignment="1">
      <alignment horizontal="center"/>
    </xf>
    <xf numFmtId="164" fontId="56" fillId="0" borderId="68" xfId="0" applyNumberFormat="1" applyFont="1" applyBorder="1" applyAlignment="1">
      <alignment horizontal="center"/>
    </xf>
  </cellXfs>
  <cellStyles count="5">
    <cellStyle name="Comma" xfId="1" builtinId="3"/>
    <cellStyle name="Comma 3" xfId="2" xr:uid="{E8B410FE-D897-4AD6-BD75-455AF8119D8D}"/>
    <cellStyle name="Normal" xfId="0" builtinId="0"/>
    <cellStyle name="Normal 2" xfId="3" xr:uid="{94040569-A076-423F-9F1A-FFCDFBF4C0A4}"/>
    <cellStyle name="Normal 3" xfId="4" xr:uid="{31EF96B0-33E0-4B53-925C-5C37B269AD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142875</xdr:rowOff>
    </xdr:from>
    <xdr:to>
      <xdr:col>9</xdr:col>
      <xdr:colOff>495300</xdr:colOff>
      <xdr:row>15</xdr:row>
      <xdr:rowOff>114300</xdr:rowOff>
    </xdr:to>
    <xdr:pic>
      <xdr:nvPicPr>
        <xdr:cNvPr id="1731" name="Picture 2">
          <a:extLst>
            <a:ext uri="{FF2B5EF4-FFF2-40B4-BE49-F238E27FC236}">
              <a16:creationId xmlns:a16="http://schemas.microsoft.com/office/drawing/2014/main" id="{E1EAA930-B1B0-2392-1109-F82A2B691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33375"/>
          <a:ext cx="2933700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LARY%20SCAL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ARY SCALE "/>
      <sheetName val="NR"/>
      <sheetName val="RECURRENT"/>
      <sheetName val="SALARY SCALE"/>
      <sheetName val="NR "/>
    </sheetNames>
    <sheetDataSet>
      <sheetData sheetId="0" refreshError="1">
        <row r="2">
          <cell r="A2">
            <v>1</v>
          </cell>
          <cell r="B2">
            <v>88293.540000000008</v>
          </cell>
          <cell r="C2">
            <v>90292.14</v>
          </cell>
          <cell r="D2">
            <v>92290.860000000015</v>
          </cell>
          <cell r="E2">
            <v>94289.46</v>
          </cell>
          <cell r="F2">
            <v>96288.3</v>
          </cell>
          <cell r="G2">
            <v>98286.900000000009</v>
          </cell>
          <cell r="H2">
            <v>100285.62</v>
          </cell>
          <cell r="I2">
            <v>102284.22</v>
          </cell>
          <cell r="J2">
            <v>104282.81999999998</v>
          </cell>
          <cell r="K2">
            <v>106281.65999999997</v>
          </cell>
          <cell r="L2">
            <v>108280.25999999998</v>
          </cell>
          <cell r="M2">
            <v>110278.97999999997</v>
          </cell>
          <cell r="N2">
            <v>112277.57999999996</v>
          </cell>
          <cell r="O2">
            <v>114276.17999999995</v>
          </cell>
          <cell r="P2">
            <v>116275.13999999996</v>
          </cell>
        </row>
        <row r="3">
          <cell r="A3">
            <v>2</v>
          </cell>
          <cell r="B3">
            <v>89782.080000000002</v>
          </cell>
          <cell r="C3">
            <v>92394.959999999992</v>
          </cell>
          <cell r="D3">
            <v>95008.200000000012</v>
          </cell>
          <cell r="E3">
            <v>97621.08</v>
          </cell>
          <cell r="F3">
            <v>100234.08</v>
          </cell>
          <cell r="G3">
            <v>102847.32</v>
          </cell>
          <cell r="H3">
            <v>105457.56000000001</v>
          </cell>
          <cell r="I3">
            <v>108073.44</v>
          </cell>
          <cell r="J3">
            <v>110686.32</v>
          </cell>
          <cell r="K3">
            <v>113299.32</v>
          </cell>
          <cell r="L3">
            <v>115912.56000000001</v>
          </cell>
          <cell r="M3">
            <v>118525.44</v>
          </cell>
          <cell r="N3">
            <v>121138.68000000002</v>
          </cell>
          <cell r="O3">
            <v>123751.56000000001</v>
          </cell>
          <cell r="P3">
            <v>126364.56000000001</v>
          </cell>
        </row>
        <row r="4">
          <cell r="A4">
            <v>3</v>
          </cell>
          <cell r="B4">
            <v>91053</v>
          </cell>
          <cell r="C4">
            <v>94264.92</v>
          </cell>
          <cell r="D4">
            <v>97476.72</v>
          </cell>
          <cell r="E4">
            <v>100688.88</v>
          </cell>
          <cell r="F4">
            <v>103900.68</v>
          </cell>
          <cell r="G4">
            <v>107112.48000000001</v>
          </cell>
          <cell r="H4">
            <v>110324.63999999998</v>
          </cell>
          <cell r="I4">
            <v>113536.44</v>
          </cell>
          <cell r="J4">
            <v>116748.36000000002</v>
          </cell>
          <cell r="K4">
            <v>119960.40000000001</v>
          </cell>
          <cell r="L4">
            <v>123172.20000000001</v>
          </cell>
          <cell r="M4">
            <v>126384.12</v>
          </cell>
          <cell r="N4">
            <v>129596.16</v>
          </cell>
          <cell r="O4">
            <v>132808.08000000002</v>
          </cell>
          <cell r="P4">
            <v>136019.88</v>
          </cell>
        </row>
        <row r="5">
          <cell r="A5">
            <v>4</v>
          </cell>
          <cell r="B5">
            <v>95536.319999999992</v>
          </cell>
          <cell r="C5">
            <v>99395.040000000008</v>
          </cell>
          <cell r="D5">
            <v>103253.51999999999</v>
          </cell>
          <cell r="E5">
            <v>107112.24</v>
          </cell>
          <cell r="F5">
            <v>110970.95999999999</v>
          </cell>
          <cell r="G5">
            <v>114829.44</v>
          </cell>
          <cell r="H5">
            <v>118688.16</v>
          </cell>
          <cell r="I5">
            <v>122546.51999999999</v>
          </cell>
          <cell r="J5">
            <v>126405.24</v>
          </cell>
          <cell r="K5">
            <v>130263.72</v>
          </cell>
          <cell r="L5">
            <v>134122.44</v>
          </cell>
          <cell r="M5">
            <v>137981.16</v>
          </cell>
          <cell r="N5">
            <v>141839.63999999998</v>
          </cell>
          <cell r="O5">
            <v>145698.36000000002</v>
          </cell>
          <cell r="P5">
            <v>149556.84</v>
          </cell>
        </row>
        <row r="6">
          <cell r="A6">
            <v>5</v>
          </cell>
          <cell r="B6">
            <v>108696.12</v>
          </cell>
          <cell r="C6">
            <v>113179.44</v>
          </cell>
          <cell r="D6">
            <v>117662.76</v>
          </cell>
          <cell r="E6">
            <v>122145.95999999999</v>
          </cell>
          <cell r="F6">
            <v>126629.51999999999</v>
          </cell>
          <cell r="G6">
            <v>131112.84</v>
          </cell>
          <cell r="H6">
            <v>135596.16</v>
          </cell>
          <cell r="I6">
            <v>140079.72</v>
          </cell>
          <cell r="J6">
            <v>144563.04</v>
          </cell>
          <cell r="K6">
            <v>149046.36000000002</v>
          </cell>
          <cell r="L6">
            <v>153529.68</v>
          </cell>
          <cell r="M6">
            <v>158013.24</v>
          </cell>
          <cell r="N6">
            <v>162496.56</v>
          </cell>
          <cell r="O6">
            <v>166979.76</v>
          </cell>
          <cell r="P6">
            <v>171463.08000000002</v>
          </cell>
        </row>
        <row r="7">
          <cell r="A7">
            <v>6</v>
          </cell>
          <cell r="B7">
            <v>133262.76</v>
          </cell>
          <cell r="C7">
            <v>138726</v>
          </cell>
          <cell r="D7">
            <v>144191.51999999999</v>
          </cell>
          <cell r="E7">
            <v>149655.96</v>
          </cell>
          <cell r="F7">
            <v>155120.28</v>
          </cell>
          <cell r="G7">
            <v>160584.59999999998</v>
          </cell>
          <cell r="H7">
            <v>166049.04</v>
          </cell>
          <cell r="I7">
            <v>171513.36000000002</v>
          </cell>
          <cell r="J7">
            <v>176977.8</v>
          </cell>
          <cell r="K7">
            <v>182442.12</v>
          </cell>
          <cell r="L7">
            <v>187906.44</v>
          </cell>
          <cell r="M7">
            <v>193370.88</v>
          </cell>
          <cell r="N7">
            <v>198834</v>
          </cell>
          <cell r="O7">
            <v>204299.64</v>
          </cell>
          <cell r="P7">
            <v>209763.96000000002</v>
          </cell>
        </row>
        <row r="8">
          <cell r="A8">
            <v>7</v>
          </cell>
          <cell r="B8">
            <v>204974.40000000002</v>
          </cell>
          <cell r="C8">
            <v>212707.08000000002</v>
          </cell>
          <cell r="D8">
            <v>220439.76</v>
          </cell>
          <cell r="E8">
            <v>228172.08000000002</v>
          </cell>
          <cell r="F8">
            <v>235904.76</v>
          </cell>
          <cell r="G8">
            <v>243637.19999999998</v>
          </cell>
          <cell r="H8">
            <v>251369.88</v>
          </cell>
          <cell r="I8">
            <v>259102.19999999998</v>
          </cell>
          <cell r="J8">
            <v>266835</v>
          </cell>
          <cell r="K8">
            <v>268567.44</v>
          </cell>
          <cell r="L8">
            <v>282300.12</v>
          </cell>
          <cell r="M8">
            <v>290032.44</v>
          </cell>
          <cell r="N8">
            <v>297765.12</v>
          </cell>
          <cell r="O8">
            <v>305497.80000000005</v>
          </cell>
          <cell r="P8">
            <v>313230.24</v>
          </cell>
        </row>
        <row r="9">
          <cell r="A9">
            <v>8</v>
          </cell>
          <cell r="B9">
            <v>266091.24</v>
          </cell>
          <cell r="C9">
            <v>275294.52</v>
          </cell>
          <cell r="D9">
            <v>284497.68</v>
          </cell>
          <cell r="E9">
            <v>293700.96000000002</v>
          </cell>
          <cell r="F9">
            <v>302904</v>
          </cell>
          <cell r="G9">
            <v>312107.16000000003</v>
          </cell>
          <cell r="H9">
            <v>321310.44</v>
          </cell>
          <cell r="I9">
            <v>330513.71999999997</v>
          </cell>
          <cell r="J9">
            <v>339716.88</v>
          </cell>
          <cell r="K9">
            <v>348920.16000000003</v>
          </cell>
          <cell r="L9">
            <v>358123.44</v>
          </cell>
          <cell r="M9">
            <v>367326.72000000003</v>
          </cell>
          <cell r="N9">
            <v>376529.88</v>
          </cell>
          <cell r="O9">
            <v>385733.16000000003</v>
          </cell>
          <cell r="P9">
            <v>394936.44000000006</v>
          </cell>
        </row>
        <row r="10">
          <cell r="A10">
            <v>9</v>
          </cell>
          <cell r="B10">
            <v>313292.27999999997</v>
          </cell>
          <cell r="C10">
            <v>324249.96000000002</v>
          </cell>
          <cell r="D10">
            <v>335208</v>
          </cell>
          <cell r="E10">
            <v>346165.68</v>
          </cell>
          <cell r="F10">
            <v>357123.72000000003</v>
          </cell>
          <cell r="G10">
            <v>368081.4</v>
          </cell>
          <cell r="H10">
            <v>379039.44</v>
          </cell>
          <cell r="I10">
            <v>389997.12</v>
          </cell>
          <cell r="J10">
            <v>400954.80000000005</v>
          </cell>
          <cell r="K10">
            <v>411912.83999999997</v>
          </cell>
          <cell r="L10">
            <v>422870.52</v>
          </cell>
          <cell r="M10">
            <v>433828.55999999994</v>
          </cell>
          <cell r="N10">
            <v>444786.24</v>
          </cell>
          <cell r="O10">
            <v>455744.28</v>
          </cell>
          <cell r="P10">
            <v>466701.96</v>
          </cell>
        </row>
        <row r="11">
          <cell r="A11">
            <v>10</v>
          </cell>
          <cell r="B11">
            <v>368486.04</v>
          </cell>
          <cell r="C11">
            <v>380535.6</v>
          </cell>
          <cell r="D11">
            <v>392585.16000000003</v>
          </cell>
          <cell r="E11">
            <v>404635.07999999996</v>
          </cell>
          <cell r="F11">
            <v>416684.64</v>
          </cell>
          <cell r="G11">
            <v>428734.19999999995</v>
          </cell>
          <cell r="H11">
            <v>440783.76</v>
          </cell>
          <cell r="I11">
            <v>452821.44000000006</v>
          </cell>
          <cell r="J11">
            <v>464883</v>
          </cell>
          <cell r="K11">
            <v>476932.55999999994</v>
          </cell>
          <cell r="L11">
            <v>488982.12</v>
          </cell>
          <cell r="M11">
            <v>501030.83999999997</v>
          </cell>
          <cell r="N11">
            <v>513081.60000000003</v>
          </cell>
          <cell r="O11">
            <v>525131.16</v>
          </cell>
          <cell r="P11">
            <v>537180.60000000009</v>
          </cell>
        </row>
        <row r="12">
          <cell r="A12" t="str">
            <v>11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12</v>
          </cell>
          <cell r="B13">
            <v>425082.60000000003</v>
          </cell>
          <cell r="C13">
            <v>443774.52000000008</v>
          </cell>
          <cell r="D13">
            <v>462465.12000000011</v>
          </cell>
          <cell r="E13">
            <v>481155.72000000015</v>
          </cell>
          <cell r="F13">
            <v>499846.32000000018</v>
          </cell>
          <cell r="G13">
            <v>518536.80000000016</v>
          </cell>
          <cell r="H13">
            <v>537227.28000000026</v>
          </cell>
          <cell r="I13">
            <v>555917.88000000024</v>
          </cell>
          <cell r="J13">
            <v>574608.48000000021</v>
          </cell>
          <cell r="K13">
            <v>593299.08000000031</v>
          </cell>
          <cell r="L13">
            <v>611989.44000000029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A14" t="str">
            <v>13</v>
          </cell>
          <cell r="B14">
            <v>474987</v>
          </cell>
          <cell r="C14">
            <v>494747.39999999997</v>
          </cell>
          <cell r="D14">
            <v>514507.79999999993</v>
          </cell>
          <cell r="E14">
            <v>534268.19999999995</v>
          </cell>
          <cell r="F14">
            <v>554028.59999999986</v>
          </cell>
          <cell r="G14">
            <v>573788.99999999977</v>
          </cell>
          <cell r="H14">
            <v>593549.39999999979</v>
          </cell>
          <cell r="I14">
            <v>613309.79999999981</v>
          </cell>
          <cell r="J14">
            <v>633070.19999999972</v>
          </cell>
          <cell r="K14">
            <v>652830.59999999963</v>
          </cell>
          <cell r="L14">
            <v>672590.99999999965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>14</v>
          </cell>
          <cell r="B15">
            <v>525121.67999999993</v>
          </cell>
          <cell r="C15">
            <v>546394.91999999993</v>
          </cell>
          <cell r="D15">
            <v>567668.15999999992</v>
          </cell>
          <cell r="E15">
            <v>588941.39999999991</v>
          </cell>
          <cell r="F15">
            <v>610214.6399999999</v>
          </cell>
          <cell r="G15">
            <v>631487.6399999999</v>
          </cell>
          <cell r="H15">
            <v>652760.87999999977</v>
          </cell>
          <cell r="I15">
            <v>674033.87999999977</v>
          </cell>
          <cell r="J15">
            <v>695307.11999999976</v>
          </cell>
          <cell r="K15">
            <v>716580.35999999975</v>
          </cell>
          <cell r="L15">
            <v>737853.59999999963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 t="str">
            <v>15</v>
          </cell>
          <cell r="B16">
            <v>635402.39999999991</v>
          </cell>
          <cell r="C16">
            <v>664950.6</v>
          </cell>
          <cell r="D16">
            <v>694498.55999999994</v>
          </cell>
          <cell r="E16">
            <v>724046.76</v>
          </cell>
          <cell r="F16">
            <v>753594.96</v>
          </cell>
          <cell r="G16">
            <v>783142.91999999993</v>
          </cell>
          <cell r="H16">
            <v>812690.87999999989</v>
          </cell>
          <cell r="I16">
            <v>842239.08</v>
          </cell>
          <cell r="J16">
            <v>871787.04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>16</v>
          </cell>
          <cell r="B17">
            <v>769749.48</v>
          </cell>
          <cell r="C17">
            <v>805548</v>
          </cell>
          <cell r="D17">
            <v>841346.52</v>
          </cell>
          <cell r="E17">
            <v>877145.04</v>
          </cell>
          <cell r="F17">
            <v>912919.67999999993</v>
          </cell>
          <cell r="G17">
            <v>948742.20000000007</v>
          </cell>
          <cell r="H17">
            <v>984540.72</v>
          </cell>
          <cell r="I17">
            <v>1020339.24</v>
          </cell>
          <cell r="J17">
            <v>1056137.76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17</v>
          </cell>
          <cell r="B18">
            <v>925992.11999999988</v>
          </cell>
          <cell r="C18">
            <v>966792.48</v>
          </cell>
          <cell r="D18">
            <v>1007592.8400000001</v>
          </cell>
          <cell r="E18">
            <v>1048633.2000000002</v>
          </cell>
          <cell r="F18">
            <v>1089193.44</v>
          </cell>
          <cell r="G18">
            <v>1130017.7999999998</v>
          </cell>
          <cell r="H18">
            <v>1170794.1599999999</v>
          </cell>
          <cell r="I18">
            <v>1211594.52</v>
          </cell>
          <cell r="J18">
            <v>1252394.8800000001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D9DE-EC20-4B06-B10D-049B9267D57A}">
  <dimension ref="A1:H53"/>
  <sheetViews>
    <sheetView tabSelected="1" view="pageBreakPreview" zoomScale="56" zoomScaleNormal="56" zoomScaleSheetLayoutView="56" zoomScalePageLayoutView="50" workbookViewId="0">
      <selection activeCell="F15" sqref="F15"/>
    </sheetView>
  </sheetViews>
  <sheetFormatPr defaultColWidth="9.1796875" defaultRowHeight="20.149999999999999" customHeight="1" x14ac:dyDescent="0.45"/>
  <cols>
    <col min="1" max="1" width="16.453125" style="58" customWidth="1"/>
    <col min="2" max="2" width="11.81640625" style="59" customWidth="1"/>
    <col min="3" max="3" width="13.453125" style="59" customWidth="1"/>
    <col min="4" max="4" width="38.54296875" style="56" customWidth="1"/>
    <col min="5" max="5" width="29.26953125" style="56" customWidth="1"/>
    <col min="6" max="6" width="30.1796875" style="56" customWidth="1"/>
    <col min="7" max="7" width="29.7265625" style="56" customWidth="1"/>
    <col min="8" max="8" width="29.81640625" style="56" customWidth="1"/>
    <col min="9" max="16384" width="9.1796875" style="56"/>
  </cols>
  <sheetData>
    <row r="1" spans="1:8" ht="25.5" x14ac:dyDescent="0.45">
      <c r="A1" s="1276" t="s">
        <v>1795</v>
      </c>
      <c r="B1" s="1277"/>
      <c r="C1" s="1277"/>
      <c r="D1" s="1277"/>
      <c r="E1" s="1277"/>
      <c r="F1" s="1277"/>
      <c r="G1" s="1277"/>
      <c r="H1" s="1278"/>
    </row>
    <row r="2" spans="1:8" ht="23" x14ac:dyDescent="0.45">
      <c r="A2" s="1279" t="s">
        <v>480</v>
      </c>
      <c r="B2" s="1280"/>
      <c r="C2" s="1280"/>
      <c r="D2" s="1280"/>
      <c r="E2" s="1280"/>
      <c r="F2" s="1280"/>
      <c r="G2" s="1280"/>
      <c r="H2" s="1281"/>
    </row>
    <row r="3" spans="1:8" ht="24" customHeight="1" thickBot="1" x14ac:dyDescent="0.5">
      <c r="A3" s="1282" t="s">
        <v>2466</v>
      </c>
      <c r="B3" s="1283"/>
      <c r="C3" s="1283"/>
      <c r="D3" s="1283"/>
      <c r="E3" s="1283"/>
      <c r="F3" s="1283"/>
      <c r="G3" s="1283"/>
      <c r="H3" s="1284"/>
    </row>
    <row r="4" spans="1:8" s="57" customFormat="1" ht="35.5" thickBot="1" x14ac:dyDescent="0.4">
      <c r="A4" s="741" t="s">
        <v>450</v>
      </c>
      <c r="B4" s="741" t="s">
        <v>446</v>
      </c>
      <c r="C4" s="741" t="s">
        <v>451</v>
      </c>
      <c r="D4" s="741" t="s">
        <v>447</v>
      </c>
      <c r="E4" s="741" t="s">
        <v>2460</v>
      </c>
      <c r="F4" s="741" t="s">
        <v>1841</v>
      </c>
      <c r="G4" s="741" t="s">
        <v>2462</v>
      </c>
      <c r="H4" s="741" t="s">
        <v>2464</v>
      </c>
    </row>
    <row r="5" spans="1:8" s="57" customFormat="1" ht="17.5" x14ac:dyDescent="0.35">
      <c r="A5" s="742" t="s">
        <v>644</v>
      </c>
      <c r="B5" s="743"/>
      <c r="C5" s="585"/>
      <c r="D5" s="744" t="s">
        <v>315</v>
      </c>
      <c r="E5" s="745"/>
      <c r="F5" s="746"/>
      <c r="G5" s="746"/>
      <c r="H5" s="747">
        <v>113675432</v>
      </c>
    </row>
    <row r="6" spans="1:8" s="57" customFormat="1" ht="17.5" x14ac:dyDescent="0.35">
      <c r="A6" s="748">
        <v>12022102</v>
      </c>
      <c r="B6" s="749"/>
      <c r="C6" s="585"/>
      <c r="D6" s="714" t="s">
        <v>337</v>
      </c>
      <c r="E6" s="750"/>
      <c r="F6" s="750"/>
      <c r="G6" s="750"/>
      <c r="H6" s="751"/>
    </row>
    <row r="7" spans="1:8" s="57" customFormat="1" ht="17.5" x14ac:dyDescent="0.35">
      <c r="A7" s="748"/>
      <c r="B7" s="749"/>
      <c r="C7" s="749"/>
      <c r="D7" s="752" t="s">
        <v>316</v>
      </c>
      <c r="E7" s="753"/>
      <c r="F7" s="753"/>
      <c r="G7" s="754"/>
      <c r="H7" s="755"/>
    </row>
    <row r="8" spans="1:8" s="57" customFormat="1" ht="17.5" x14ac:dyDescent="0.35">
      <c r="A8" s="748" t="s">
        <v>645</v>
      </c>
      <c r="B8" s="749" t="s">
        <v>642</v>
      </c>
      <c r="C8" s="585" t="s">
        <v>1838</v>
      </c>
      <c r="D8" s="714" t="s">
        <v>317</v>
      </c>
      <c r="E8" s="750">
        <f>E49</f>
        <v>67899117.799999997</v>
      </c>
      <c r="F8" s="750">
        <f>F49</f>
        <v>87649668</v>
      </c>
      <c r="G8" s="750">
        <f>G49</f>
        <v>35958275.850000001</v>
      </c>
      <c r="H8" s="756">
        <f>H49</f>
        <v>99437333</v>
      </c>
    </row>
    <row r="9" spans="1:8" s="57" customFormat="1" ht="17.5" x14ac:dyDescent="0.35">
      <c r="A9" s="748"/>
      <c r="B9" s="749"/>
      <c r="C9" s="749"/>
      <c r="D9" s="752" t="s">
        <v>318</v>
      </c>
      <c r="E9" s="753"/>
      <c r="F9" s="753"/>
      <c r="G9" s="754"/>
      <c r="H9" s="755"/>
    </row>
    <row r="10" spans="1:8" s="57" customFormat="1" ht="17.5" x14ac:dyDescent="0.35">
      <c r="A10" s="748" t="s">
        <v>646</v>
      </c>
      <c r="B10" s="749" t="s">
        <v>640</v>
      </c>
      <c r="C10" s="585" t="s">
        <v>1838</v>
      </c>
      <c r="D10" s="714" t="s">
        <v>319</v>
      </c>
      <c r="E10" s="750">
        <f>Revenue!E8</f>
        <v>1976543231.98</v>
      </c>
      <c r="F10" s="750">
        <f>Revenue!F8</f>
        <v>3596400123</v>
      </c>
      <c r="G10" s="750">
        <f>Revenue!G8</f>
        <v>686286076.5</v>
      </c>
      <c r="H10" s="750">
        <f>Revenue!H8</f>
        <v>2827654334.9000001</v>
      </c>
    </row>
    <row r="11" spans="1:8" s="57" customFormat="1" ht="17.5" x14ac:dyDescent="0.35">
      <c r="A11" s="748" t="s">
        <v>647</v>
      </c>
      <c r="B11" s="749" t="s">
        <v>641</v>
      </c>
      <c r="C11" s="585" t="s">
        <v>1838</v>
      </c>
      <c r="D11" s="714" t="s">
        <v>320</v>
      </c>
      <c r="E11" s="750">
        <f>Revenue!E11</f>
        <v>1897665443.23</v>
      </c>
      <c r="F11" s="750">
        <f>Revenue!F11</f>
        <v>2082332021</v>
      </c>
      <c r="G11" s="750">
        <f>Revenue!G11</f>
        <v>2153501712</v>
      </c>
      <c r="H11" s="750">
        <f>Revenue!H11</f>
        <v>3531672556</v>
      </c>
    </row>
    <row r="12" spans="1:8" s="57" customFormat="1" ht="35" x14ac:dyDescent="0.35">
      <c r="A12" s="748" t="s">
        <v>648</v>
      </c>
      <c r="B12" s="749" t="s">
        <v>654</v>
      </c>
      <c r="C12" s="585" t="s">
        <v>1838</v>
      </c>
      <c r="D12" s="757" t="s">
        <v>5</v>
      </c>
      <c r="E12" s="750">
        <f>Revenue!E9</f>
        <v>978654321.65999997</v>
      </c>
      <c r="F12" s="750">
        <f>Revenue!F9</f>
        <v>870000000</v>
      </c>
      <c r="G12" s="750">
        <f>Revenue!G9</f>
        <v>1835168517</v>
      </c>
      <c r="H12" s="750">
        <f>Revenue!H9</f>
        <v>1279927582.24</v>
      </c>
    </row>
    <row r="13" spans="1:8" s="57" customFormat="1" ht="17.5" x14ac:dyDescent="0.35">
      <c r="A13" s="748" t="s">
        <v>649</v>
      </c>
      <c r="B13" s="749" t="s">
        <v>655</v>
      </c>
      <c r="C13" s="585" t="s">
        <v>1838</v>
      </c>
      <c r="D13" s="714" t="s">
        <v>321</v>
      </c>
      <c r="E13" s="750"/>
      <c r="F13" s="750">
        <f>Revenue!F13</f>
        <v>50000000</v>
      </c>
      <c r="G13" s="750">
        <f>Revenue!G13</f>
        <v>0</v>
      </c>
      <c r="H13" s="750">
        <f>Revenue!H13</f>
        <v>100000000</v>
      </c>
    </row>
    <row r="14" spans="1:8" s="57" customFormat="1" ht="18" thickBot="1" x14ac:dyDescent="0.4">
      <c r="A14" s="758" t="s">
        <v>650</v>
      </c>
      <c r="B14" s="759"/>
      <c r="C14" s="585"/>
      <c r="D14" s="760" t="s">
        <v>417</v>
      </c>
      <c r="E14" s="761">
        <f>Revenue!E16</f>
        <v>0</v>
      </c>
      <c r="F14" s="761">
        <f>Revenue!F16</f>
        <v>0</v>
      </c>
      <c r="G14" s="761">
        <f>Revenue!G16</f>
        <v>0</v>
      </c>
      <c r="H14" s="761">
        <f>Revenue!H16</f>
        <v>0</v>
      </c>
    </row>
    <row r="15" spans="1:8" s="57" customFormat="1" ht="18" thickBot="1" x14ac:dyDescent="0.4">
      <c r="A15" s="762"/>
      <c r="B15" s="763"/>
      <c r="C15" s="763"/>
      <c r="D15" s="764" t="s">
        <v>327</v>
      </c>
      <c r="E15" s="765">
        <f>SUM(E5:E14)</f>
        <v>4920762114.6700001</v>
      </c>
      <c r="F15" s="765">
        <f>SUM(F5:F14)</f>
        <v>6686381812</v>
      </c>
      <c r="G15" s="765">
        <f>SUM(G5:G14)</f>
        <v>4710914581.3500004</v>
      </c>
      <c r="H15" s="765">
        <f>SUM(H5:H14)</f>
        <v>7952367238.1399994</v>
      </c>
    </row>
    <row r="16" spans="1:8" s="57" customFormat="1" ht="17.5" x14ac:dyDescent="0.35">
      <c r="A16" s="766"/>
      <c r="B16" s="767"/>
      <c r="C16" s="767"/>
      <c r="D16" s="768" t="s">
        <v>322</v>
      </c>
      <c r="E16" s="769"/>
      <c r="F16" s="769"/>
      <c r="G16" s="770"/>
      <c r="H16" s="771"/>
    </row>
    <row r="17" spans="1:8" s="57" customFormat="1" ht="17.5" x14ac:dyDescent="0.35">
      <c r="A17" s="748" t="s">
        <v>651</v>
      </c>
      <c r="B17" s="749" t="s">
        <v>641</v>
      </c>
      <c r="C17" s="585" t="s">
        <v>1838</v>
      </c>
      <c r="D17" s="714" t="s">
        <v>323</v>
      </c>
      <c r="E17" s="750">
        <f>Recurrent!F21</f>
        <v>1705453118.0085001</v>
      </c>
      <c r="F17" s="750">
        <f>Recurrent!G21</f>
        <v>2252902110.0199995</v>
      </c>
      <c r="G17" s="750">
        <f>Recurrent!H21</f>
        <v>1307010284.0825</v>
      </c>
      <c r="H17" s="750">
        <f>Recurrent!I21</f>
        <v>2781030872.8039999</v>
      </c>
    </row>
    <row r="18" spans="1:8" s="57" customFormat="1" ht="17.5" x14ac:dyDescent="0.35">
      <c r="A18" s="748" t="s">
        <v>652</v>
      </c>
      <c r="B18" s="749" t="s">
        <v>640</v>
      </c>
      <c r="C18" s="585" t="s">
        <v>1838</v>
      </c>
      <c r="D18" s="714" t="s">
        <v>324</v>
      </c>
      <c r="E18" s="750">
        <f>Recurrent!F22</f>
        <v>387985750</v>
      </c>
      <c r="F18" s="750">
        <f>Recurrent!G22</f>
        <v>1107820742</v>
      </c>
      <c r="G18" s="750">
        <f>Recurrent!H22</f>
        <v>645693888.25</v>
      </c>
      <c r="H18" s="750">
        <f>Recurrent!I22</f>
        <v>1248150000</v>
      </c>
    </row>
    <row r="19" spans="1:8" s="57" customFormat="1" ht="18" thickBot="1" x14ac:dyDescent="0.4">
      <c r="A19" s="772" t="s">
        <v>653</v>
      </c>
      <c r="B19" s="749" t="s">
        <v>640</v>
      </c>
      <c r="C19" s="585" t="s">
        <v>1838</v>
      </c>
      <c r="D19" s="773" t="s">
        <v>325</v>
      </c>
      <c r="E19" s="774">
        <f>Capital!F13</f>
        <v>171506667</v>
      </c>
      <c r="F19" s="774">
        <f>Capital!G13</f>
        <v>3325658959.9819999</v>
      </c>
      <c r="G19" s="774">
        <f>Capital!H13</f>
        <v>1127171394.4699998</v>
      </c>
      <c r="H19" s="774">
        <f>Capital!I13</f>
        <v>3923186365.3400002</v>
      </c>
    </row>
    <row r="20" spans="1:8" s="57" customFormat="1" ht="18" thickBot="1" x14ac:dyDescent="0.4">
      <c r="A20" s="762"/>
      <c r="B20" s="763"/>
      <c r="C20" s="763"/>
      <c r="D20" s="764" t="s">
        <v>326</v>
      </c>
      <c r="E20" s="765">
        <f>SUM(E17:E19)</f>
        <v>2264945535.0085001</v>
      </c>
      <c r="F20" s="765">
        <f>SUM(F17:F19)</f>
        <v>6686381812.0019989</v>
      </c>
      <c r="G20" s="765">
        <f>SUM(G17:G19)</f>
        <v>3079875566.8024998</v>
      </c>
      <c r="H20" s="765">
        <f>SUM(H17:H19)</f>
        <v>7952367238.1440001</v>
      </c>
    </row>
    <row r="21" spans="1:8" s="57" customFormat="1" ht="18" thickBot="1" x14ac:dyDescent="0.4">
      <c r="A21" s="1266" t="s">
        <v>504</v>
      </c>
      <c r="B21" s="1267"/>
      <c r="C21" s="1267"/>
      <c r="D21" s="1267"/>
      <c r="E21" s="1267"/>
      <c r="F21" s="1268"/>
      <c r="G21" s="1272">
        <f>H15-H20</f>
        <v>-4.0006637573242188E-3</v>
      </c>
      <c r="H21" s="1285"/>
    </row>
    <row r="22" spans="1:8" s="57" customFormat="1" ht="18" thickBot="1" x14ac:dyDescent="0.4">
      <c r="A22" s="1263" t="s">
        <v>639</v>
      </c>
      <c r="B22" s="1264"/>
      <c r="C22" s="1264"/>
      <c r="D22" s="1264"/>
      <c r="E22" s="1264"/>
      <c r="F22" s="1264"/>
      <c r="G22" s="1264"/>
      <c r="H22" s="1265"/>
    </row>
    <row r="23" spans="1:8" s="57" customFormat="1" ht="18" thickBot="1" x14ac:dyDescent="0.4">
      <c r="A23" s="1263" t="s">
        <v>1842</v>
      </c>
      <c r="B23" s="1264"/>
      <c r="C23" s="1264"/>
      <c r="D23" s="1265"/>
      <c r="E23" s="1274" t="s">
        <v>1843</v>
      </c>
      <c r="F23" s="1274"/>
      <c r="G23" s="1274"/>
      <c r="H23" s="1275"/>
    </row>
    <row r="24" spans="1:8" s="57" customFormat="1" ht="18" thickBot="1" x14ac:dyDescent="0.4">
      <c r="A24" s="775" t="s">
        <v>163</v>
      </c>
      <c r="B24" s="1263" t="s">
        <v>657</v>
      </c>
      <c r="C24" s="1264"/>
      <c r="D24" s="1265"/>
      <c r="E24" s="776" t="s">
        <v>163</v>
      </c>
      <c r="F24" s="776" t="s">
        <v>2461</v>
      </c>
      <c r="G24" s="776" t="s">
        <v>2463</v>
      </c>
      <c r="H24" s="776" t="s">
        <v>658</v>
      </c>
    </row>
    <row r="25" spans="1:8" s="57" customFormat="1" ht="18" thickBot="1" x14ac:dyDescent="0.4">
      <c r="A25" s="777" t="s">
        <v>330</v>
      </c>
      <c r="B25" s="1272">
        <v>35.103533946446056</v>
      </c>
      <c r="C25" s="1273"/>
      <c r="D25" s="778" t="s">
        <v>503</v>
      </c>
      <c r="E25" s="779" t="s">
        <v>164</v>
      </c>
      <c r="F25" s="780">
        <f t="shared" ref="F25:G27" si="0">F17</f>
        <v>2252902110.0199995</v>
      </c>
      <c r="G25" s="780">
        <f t="shared" si="0"/>
        <v>1307010284.0825</v>
      </c>
      <c r="H25" s="345">
        <f>SUM(G25/G28)</f>
        <v>0.42437113309724611</v>
      </c>
    </row>
    <row r="26" spans="1:8" s="57" customFormat="1" ht="18" thickBot="1" x14ac:dyDescent="0.4">
      <c r="A26" s="777" t="s">
        <v>501</v>
      </c>
      <c r="B26" s="1272">
        <v>15.754760698172435</v>
      </c>
      <c r="C26" s="1273"/>
      <c r="D26" s="778" t="s">
        <v>503</v>
      </c>
      <c r="E26" s="779" t="s">
        <v>497</v>
      </c>
      <c r="F26" s="750">
        <f t="shared" si="0"/>
        <v>1107820742</v>
      </c>
      <c r="G26" s="750">
        <f t="shared" si="0"/>
        <v>645693888.25</v>
      </c>
      <c r="H26" s="345">
        <f>SUM(G26/G28)</f>
        <v>0.209649342723399</v>
      </c>
    </row>
    <row r="27" spans="1:8" s="57" customFormat="1" ht="18" thickBot="1" x14ac:dyDescent="0.4">
      <c r="A27" s="777" t="s">
        <v>502</v>
      </c>
      <c r="B27" s="1272">
        <v>50</v>
      </c>
      <c r="C27" s="1273"/>
      <c r="D27" s="778" t="s">
        <v>503</v>
      </c>
      <c r="E27" s="779" t="s">
        <v>502</v>
      </c>
      <c r="F27" s="774">
        <f t="shared" si="0"/>
        <v>3325658959.9819999</v>
      </c>
      <c r="G27" s="774">
        <f t="shared" si="0"/>
        <v>1127171394.4699998</v>
      </c>
      <c r="H27" s="345">
        <f>SUM(G27/G28)</f>
        <v>0.36597952417935486</v>
      </c>
    </row>
    <row r="28" spans="1:8" s="57" customFormat="1" ht="18" thickBot="1" x14ac:dyDescent="0.4">
      <c r="A28" s="781" t="s">
        <v>293</v>
      </c>
      <c r="B28" s="903">
        <v>100</v>
      </c>
      <c r="C28" s="782"/>
      <c r="D28" s="778" t="s">
        <v>503</v>
      </c>
      <c r="E28" s="783" t="s">
        <v>293</v>
      </c>
      <c r="F28" s="765">
        <f>SUM(F25:F27)</f>
        <v>6686381812.0019989</v>
      </c>
      <c r="G28" s="765">
        <f>SUM(G25:G27)</f>
        <v>3079875566.8024998</v>
      </c>
      <c r="H28" s="346">
        <f>SUM(H25:H27)</f>
        <v>1</v>
      </c>
    </row>
    <row r="29" spans="1:8" ht="25.5" x14ac:dyDescent="0.45">
      <c r="A29" s="1276" t="s">
        <v>1795</v>
      </c>
      <c r="B29" s="1277"/>
      <c r="C29" s="1277"/>
      <c r="D29" s="1277"/>
      <c r="E29" s="1277"/>
      <c r="F29" s="1277"/>
      <c r="G29" s="1277"/>
      <c r="H29" s="1278"/>
    </row>
    <row r="30" spans="1:8" ht="23" x14ac:dyDescent="0.45">
      <c r="A30" s="1279" t="s">
        <v>480</v>
      </c>
      <c r="B30" s="1280"/>
      <c r="C30" s="1280"/>
      <c r="D30" s="1280"/>
      <c r="E30" s="1280"/>
      <c r="F30" s="1280"/>
      <c r="G30" s="1280"/>
      <c r="H30" s="1281"/>
    </row>
    <row r="31" spans="1:8" ht="22.5" x14ac:dyDescent="0.45">
      <c r="A31" s="1269" t="s">
        <v>2465</v>
      </c>
      <c r="B31" s="1270"/>
      <c r="C31" s="1270"/>
      <c r="D31" s="1270"/>
      <c r="E31" s="1270"/>
      <c r="F31" s="1270"/>
      <c r="G31" s="1270"/>
      <c r="H31" s="1271"/>
    </row>
    <row r="32" spans="1:8" ht="24" customHeight="1" thickBot="1" x14ac:dyDescent="0.5">
      <c r="A32" s="1260" t="s">
        <v>484</v>
      </c>
      <c r="B32" s="1261"/>
      <c r="C32" s="1261"/>
      <c r="D32" s="1261"/>
      <c r="E32" s="1261"/>
      <c r="F32" s="1261"/>
      <c r="G32" s="1261"/>
      <c r="H32" s="1262"/>
    </row>
    <row r="33" spans="1:8" s="57" customFormat="1" ht="35.5" thickBot="1" x14ac:dyDescent="0.4">
      <c r="A33" s="741" t="s">
        <v>450</v>
      </c>
      <c r="B33" s="784" t="s">
        <v>446</v>
      </c>
      <c r="C33" s="784" t="s">
        <v>451</v>
      </c>
      <c r="D33" s="785" t="s">
        <v>328</v>
      </c>
      <c r="E33" s="741" t="s">
        <v>2460</v>
      </c>
      <c r="F33" s="741" t="s">
        <v>1841</v>
      </c>
      <c r="G33" s="741" t="s">
        <v>2462</v>
      </c>
      <c r="H33" s="741" t="s">
        <v>2464</v>
      </c>
    </row>
    <row r="34" spans="1:8" s="57" customFormat="1" ht="17.5" x14ac:dyDescent="0.35">
      <c r="A34" s="786">
        <v>12010000</v>
      </c>
      <c r="B34" s="749" t="s">
        <v>642</v>
      </c>
      <c r="C34" s="585" t="s">
        <v>1838</v>
      </c>
      <c r="D34" s="787" t="s">
        <v>270</v>
      </c>
      <c r="E34" s="746">
        <f>Revenue!E24</f>
        <v>4875000</v>
      </c>
      <c r="F34" s="746">
        <f>Revenue!F24</f>
        <v>6500000</v>
      </c>
      <c r="G34" s="746">
        <f>Revenue!G24</f>
        <v>2315030.85</v>
      </c>
      <c r="H34" s="746">
        <f>Revenue!H24</f>
        <v>7500000</v>
      </c>
    </row>
    <row r="35" spans="1:8" s="57" customFormat="1" ht="17.5" x14ac:dyDescent="0.35">
      <c r="A35" s="788">
        <v>12010200</v>
      </c>
      <c r="B35" s="749"/>
      <c r="C35" s="585"/>
      <c r="D35" s="714" t="s">
        <v>271</v>
      </c>
      <c r="E35" s="750">
        <f>Revenue!E30</f>
        <v>0</v>
      </c>
      <c r="F35" s="750">
        <f>Revenue!F30</f>
        <v>0</v>
      </c>
      <c r="G35" s="750">
        <f>Revenue!G30</f>
        <v>0</v>
      </c>
      <c r="H35" s="750">
        <f>Revenue!H30</f>
        <v>0</v>
      </c>
    </row>
    <row r="36" spans="1:8" s="57" customFormat="1" ht="17.5" x14ac:dyDescent="0.35">
      <c r="A36" s="788">
        <v>12020100</v>
      </c>
      <c r="B36" s="749" t="s">
        <v>642</v>
      </c>
      <c r="C36" s="585" t="s">
        <v>1838</v>
      </c>
      <c r="D36" s="714" t="s">
        <v>338</v>
      </c>
      <c r="E36" s="750">
        <f>Revenue!E118</f>
        <v>427500</v>
      </c>
      <c r="F36" s="750">
        <f>Revenue!F118</f>
        <v>570000</v>
      </c>
      <c r="G36" s="750">
        <f>Revenue!G118</f>
        <v>374000</v>
      </c>
      <c r="H36" s="750">
        <f>Revenue!H118</f>
        <v>1295000</v>
      </c>
    </row>
    <row r="37" spans="1:8" s="57" customFormat="1" ht="17.5" x14ac:dyDescent="0.35">
      <c r="A37" s="788" t="s">
        <v>769</v>
      </c>
      <c r="B37" s="749" t="s">
        <v>642</v>
      </c>
      <c r="C37" s="585" t="s">
        <v>1838</v>
      </c>
      <c r="D37" s="714" t="s">
        <v>339</v>
      </c>
      <c r="E37" s="750">
        <f>Revenue!E186</f>
        <v>30242717.800000001</v>
      </c>
      <c r="F37" s="750">
        <f>Revenue!F186</f>
        <v>35579668</v>
      </c>
      <c r="G37" s="750">
        <f>Revenue!G186</f>
        <v>22529445</v>
      </c>
      <c r="H37" s="750">
        <f>Revenue!H186</f>
        <v>40762333</v>
      </c>
    </row>
    <row r="38" spans="1:8" s="57" customFormat="1" ht="17.5" x14ac:dyDescent="0.35">
      <c r="A38" s="788">
        <v>12020500</v>
      </c>
      <c r="B38" s="749" t="s">
        <v>642</v>
      </c>
      <c r="C38" s="585" t="s">
        <v>1838</v>
      </c>
      <c r="D38" s="714" t="s">
        <v>340</v>
      </c>
      <c r="E38" s="750">
        <f>Revenue!E195</f>
        <v>850000</v>
      </c>
      <c r="F38" s="750">
        <f>Revenue!F195</f>
        <v>1000000</v>
      </c>
      <c r="G38" s="750">
        <f>Revenue!G195</f>
        <v>290000</v>
      </c>
      <c r="H38" s="750">
        <f>Revenue!H195</f>
        <v>1000000</v>
      </c>
    </row>
    <row r="39" spans="1:8" s="57" customFormat="1" ht="17.5" x14ac:dyDescent="0.35">
      <c r="A39" s="788">
        <v>12020600</v>
      </c>
      <c r="B39" s="749" t="s">
        <v>642</v>
      </c>
      <c r="C39" s="585" t="s">
        <v>1838</v>
      </c>
      <c r="D39" s="714" t="s">
        <v>341</v>
      </c>
      <c r="E39" s="750">
        <f>Revenue!E219</f>
        <v>0</v>
      </c>
      <c r="F39" s="750">
        <f>Revenue!F219</f>
        <v>0</v>
      </c>
      <c r="G39" s="750">
        <f>Revenue!G219</f>
        <v>0</v>
      </c>
      <c r="H39" s="750">
        <f>Revenue!H219</f>
        <v>0</v>
      </c>
    </row>
    <row r="40" spans="1:8" s="57" customFormat="1" ht="17.5" x14ac:dyDescent="0.35">
      <c r="A40" s="788">
        <v>12020700</v>
      </c>
      <c r="B40" s="749" t="s">
        <v>642</v>
      </c>
      <c r="C40" s="585" t="s">
        <v>1838</v>
      </c>
      <c r="D40" s="714" t="s">
        <v>342</v>
      </c>
      <c r="E40" s="750">
        <f>Revenue!E262</f>
        <v>21930000</v>
      </c>
      <c r="F40" s="750">
        <f>Revenue!F262</f>
        <v>25800000</v>
      </c>
      <c r="G40" s="750">
        <f>Revenue!G262</f>
        <v>8418100</v>
      </c>
      <c r="H40" s="750">
        <f>Revenue!H262</f>
        <v>27380000</v>
      </c>
    </row>
    <row r="41" spans="1:8" s="57" customFormat="1" ht="17.5" x14ac:dyDescent="0.35">
      <c r="A41" s="788" t="s">
        <v>637</v>
      </c>
      <c r="B41" s="789"/>
      <c r="C41" s="790"/>
      <c r="D41" s="714" t="s">
        <v>632</v>
      </c>
      <c r="E41" s="750">
        <f>Revenue!E268</f>
        <v>0</v>
      </c>
      <c r="F41" s="750">
        <f>Revenue!F268</f>
        <v>0</v>
      </c>
      <c r="G41" s="750">
        <f>Revenue!G268</f>
        <v>0</v>
      </c>
      <c r="H41" s="750">
        <f>Revenue!H268</f>
        <v>0</v>
      </c>
    </row>
    <row r="42" spans="1:8" s="57" customFormat="1" ht="17.5" x14ac:dyDescent="0.35">
      <c r="A42" s="788">
        <v>12621000</v>
      </c>
      <c r="B42" s="789"/>
      <c r="C42" s="790"/>
      <c r="D42" s="714" t="s">
        <v>343</v>
      </c>
      <c r="E42" s="750">
        <f>Revenue!E276</f>
        <v>0</v>
      </c>
      <c r="F42" s="750">
        <f>Revenue!F276</f>
        <v>0</v>
      </c>
      <c r="G42" s="750">
        <f>Revenue!G276</f>
        <v>0</v>
      </c>
      <c r="H42" s="750">
        <f>Revenue!H276</f>
        <v>0</v>
      </c>
    </row>
    <row r="43" spans="1:8" s="57" customFormat="1" ht="17.5" x14ac:dyDescent="0.35">
      <c r="A43" s="788">
        <v>12022100</v>
      </c>
      <c r="B43" s="749" t="s">
        <v>642</v>
      </c>
      <c r="C43" s="585" t="s">
        <v>1838</v>
      </c>
      <c r="D43" s="714" t="s">
        <v>337</v>
      </c>
      <c r="E43" s="750">
        <f>Revenue!E286</f>
        <v>9573900</v>
      </c>
      <c r="F43" s="750">
        <f>Revenue!F286</f>
        <v>17000000</v>
      </c>
      <c r="G43" s="750">
        <f>Revenue!G286</f>
        <v>1948700</v>
      </c>
      <c r="H43" s="750">
        <f>Revenue!H286</f>
        <v>19200000</v>
      </c>
    </row>
    <row r="44" spans="1:8" s="57" customFormat="1" ht="17.5" x14ac:dyDescent="0.35">
      <c r="A44" s="788">
        <v>12022200</v>
      </c>
      <c r="B44" s="749" t="s">
        <v>642</v>
      </c>
      <c r="C44" s="585" t="s">
        <v>1838</v>
      </c>
      <c r="D44" s="714" t="s">
        <v>344</v>
      </c>
      <c r="E44" s="750">
        <f>Revenue!E294</f>
        <v>0</v>
      </c>
      <c r="F44" s="750">
        <f>Revenue!F294</f>
        <v>200000</v>
      </c>
      <c r="G44" s="750">
        <f>Revenue!G294</f>
        <v>0</v>
      </c>
      <c r="H44" s="750">
        <f>Revenue!H294</f>
        <v>300000</v>
      </c>
    </row>
    <row r="45" spans="1:8" s="57" customFormat="1" ht="17.5" x14ac:dyDescent="0.35">
      <c r="A45" s="788">
        <v>13010100</v>
      </c>
      <c r="B45" s="749"/>
      <c r="C45" s="585"/>
      <c r="D45" s="714" t="s">
        <v>155</v>
      </c>
      <c r="E45" s="750">
        <f>Revenue!E300</f>
        <v>0</v>
      </c>
      <c r="F45" s="750">
        <f>Revenue!F300</f>
        <v>0</v>
      </c>
      <c r="G45" s="750">
        <f>Revenue!G300</f>
        <v>0</v>
      </c>
      <c r="H45" s="750">
        <f>Revenue!H300</f>
        <v>0</v>
      </c>
    </row>
    <row r="46" spans="1:8" s="57" customFormat="1" ht="35" x14ac:dyDescent="0.35">
      <c r="A46" s="788" t="s">
        <v>1782</v>
      </c>
      <c r="B46" s="749"/>
      <c r="C46" s="585"/>
      <c r="D46" s="791" t="s">
        <v>158</v>
      </c>
      <c r="E46" s="750"/>
      <c r="F46" s="750"/>
      <c r="G46" s="750">
        <f>Revenue!G303</f>
        <v>0</v>
      </c>
      <c r="H46" s="750">
        <f>Revenue!H304</f>
        <v>0</v>
      </c>
    </row>
    <row r="47" spans="1:8" s="57" customFormat="1" ht="17.5" x14ac:dyDescent="0.35">
      <c r="A47" s="788" t="s">
        <v>635</v>
      </c>
      <c r="B47" s="749" t="s">
        <v>642</v>
      </c>
      <c r="C47" s="585" t="s">
        <v>1838</v>
      </c>
      <c r="D47" s="714" t="s">
        <v>633</v>
      </c>
      <c r="E47" s="750">
        <f>Revenue!E309</f>
        <v>0</v>
      </c>
      <c r="F47" s="750">
        <f>Revenue!F309</f>
        <v>1000000</v>
      </c>
      <c r="G47" s="750">
        <f>Revenue!G309</f>
        <v>83000</v>
      </c>
      <c r="H47" s="750">
        <f>Revenue!H309</f>
        <v>2000000</v>
      </c>
    </row>
    <row r="48" spans="1:8" s="57" customFormat="1" ht="18" thickBot="1" x14ac:dyDescent="0.4">
      <c r="A48" s="792" t="s">
        <v>636</v>
      </c>
      <c r="B48" s="793"/>
      <c r="C48" s="790"/>
      <c r="D48" s="773" t="s">
        <v>634</v>
      </c>
      <c r="E48" s="774">
        <f>Revenue!E314</f>
        <v>0</v>
      </c>
      <c r="F48" s="774">
        <f>Revenue!F314</f>
        <v>0</v>
      </c>
      <c r="G48" s="774">
        <f>Revenue!G314</f>
        <v>0</v>
      </c>
      <c r="H48" s="774">
        <f>Revenue!H314</f>
        <v>0</v>
      </c>
    </row>
    <row r="49" spans="1:8" s="57" customFormat="1" ht="18" thickBot="1" x14ac:dyDescent="0.4">
      <c r="A49" s="794"/>
      <c r="B49" s="775"/>
      <c r="C49" s="775"/>
      <c r="D49" s="795" t="s">
        <v>345</v>
      </c>
      <c r="E49" s="765">
        <f>SUM(E34:E48)</f>
        <v>67899117.799999997</v>
      </c>
      <c r="F49" s="765">
        <f>SUM(F34:F48)</f>
        <v>87649668</v>
      </c>
      <c r="G49" s="765">
        <f>SUM(G34:G48)</f>
        <v>35958275.850000001</v>
      </c>
      <c r="H49" s="765">
        <f>SUM(H34:H48)</f>
        <v>99437333</v>
      </c>
    </row>
    <row r="50" spans="1:8" s="57" customFormat="1" ht="17.5" x14ac:dyDescent="0.35">
      <c r="A50" s="796">
        <v>11010101</v>
      </c>
      <c r="B50" s="749" t="s">
        <v>642</v>
      </c>
      <c r="C50" s="585" t="s">
        <v>1838</v>
      </c>
      <c r="D50" s="797" t="s">
        <v>269</v>
      </c>
      <c r="E50" s="780">
        <f>Revenue!E8+Revenue!E9+Revenue!E11</f>
        <v>4852862996.8699999</v>
      </c>
      <c r="F50" s="780">
        <f>Revenue!F8+Revenue!F9+Revenue!F11</f>
        <v>6548732144</v>
      </c>
      <c r="G50" s="780">
        <f>Revenue!G8+Revenue!G9+Revenue!G11</f>
        <v>4674956305.5</v>
      </c>
      <c r="H50" s="780">
        <f>Revenue!H8+Revenue!H9+Revenue!H11</f>
        <v>7639254473.1400003</v>
      </c>
    </row>
    <row r="51" spans="1:8" s="57" customFormat="1" ht="17.5" x14ac:dyDescent="0.35">
      <c r="A51" s="788" t="s">
        <v>641</v>
      </c>
      <c r="B51" s="749" t="s">
        <v>642</v>
      </c>
      <c r="C51" s="585" t="s">
        <v>1838</v>
      </c>
      <c r="D51" s="798" t="s">
        <v>346</v>
      </c>
      <c r="E51" s="750">
        <f>Revenue!E13</f>
        <v>0</v>
      </c>
      <c r="F51" s="750">
        <f>Revenue!F13</f>
        <v>50000000</v>
      </c>
      <c r="G51" s="750">
        <f>Revenue!G13</f>
        <v>0</v>
      </c>
      <c r="H51" s="750">
        <f>Revenue!H13</f>
        <v>100000000</v>
      </c>
    </row>
    <row r="52" spans="1:8" s="57" customFormat="1" ht="18" thickBot="1" x14ac:dyDescent="0.4">
      <c r="A52" s="792"/>
      <c r="B52" s="793"/>
      <c r="C52" s="793"/>
      <c r="D52" s="799" t="s">
        <v>444</v>
      </c>
      <c r="E52" s="750">
        <f>Revenue!E16</f>
        <v>0</v>
      </c>
      <c r="F52" s="750">
        <f>Revenue!F16</f>
        <v>0</v>
      </c>
      <c r="G52" s="750">
        <f>Revenue!G16</f>
        <v>0</v>
      </c>
      <c r="H52" s="750">
        <f>Revenue!H16</f>
        <v>0</v>
      </c>
    </row>
    <row r="53" spans="1:8" s="57" customFormat="1" ht="18" thickBot="1" x14ac:dyDescent="0.4">
      <c r="A53" s="794"/>
      <c r="B53" s="775"/>
      <c r="C53" s="775"/>
      <c r="D53" s="795" t="s">
        <v>347</v>
      </c>
      <c r="E53" s="765">
        <f>SUM(E49:E52)+E5</f>
        <v>4920762114.6700001</v>
      </c>
      <c r="F53" s="765">
        <f>SUM(F49:F52)+F5</f>
        <v>6686381812</v>
      </c>
      <c r="G53" s="765">
        <f>SUM(G49:G52)+G5</f>
        <v>4710914581.3500004</v>
      </c>
      <c r="H53" s="765">
        <f>SUM(H49:H52)+H5</f>
        <v>7952367238.1400003</v>
      </c>
    </row>
  </sheetData>
  <sheetProtection selectLockedCells="1"/>
  <mergeCells count="16">
    <mergeCell ref="A1:H1"/>
    <mergeCell ref="A2:H2"/>
    <mergeCell ref="A3:H3"/>
    <mergeCell ref="A29:H29"/>
    <mergeCell ref="A30:H30"/>
    <mergeCell ref="G21:H21"/>
    <mergeCell ref="A32:H32"/>
    <mergeCell ref="B24:D24"/>
    <mergeCell ref="A23:D23"/>
    <mergeCell ref="A22:H22"/>
    <mergeCell ref="A21:F21"/>
    <mergeCell ref="A31:H31"/>
    <mergeCell ref="B26:C26"/>
    <mergeCell ref="B27:C27"/>
    <mergeCell ref="E23:H23"/>
    <mergeCell ref="B25:C25"/>
  </mergeCells>
  <pageMargins left="0.48622047200000001" right="0.23622047244094499" top="0.39370078740157499" bottom="0.35433070866141703" header="0.31496062992126" footer="0.56496062999999996"/>
  <pageSetup paperSize="9" scale="70" orientation="landscape" r:id="rId1"/>
  <headerFooter>
    <oddFooter>&amp;C&amp;"Arial Narrow,Regular"Page &amp;P&amp;R&amp;"Arial Narrow,Regular"&amp;14&amp;A</oddFooter>
  </headerFooter>
  <rowBreaks count="1" manualBreakCount="1">
    <brk id="28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40057-62FF-4030-84E3-91F2D7DB9215}">
  <dimension ref="A1:K61"/>
  <sheetViews>
    <sheetView topLeftCell="A52" workbookViewId="0">
      <selection activeCell="B68" sqref="B68"/>
    </sheetView>
  </sheetViews>
  <sheetFormatPr defaultRowHeight="14.5" x14ac:dyDescent="0.35"/>
  <cols>
    <col min="1" max="1" width="4.54296875" customWidth="1"/>
    <col min="2" max="2" width="23.453125" customWidth="1"/>
    <col min="3" max="3" width="8.81640625" customWidth="1"/>
    <col min="4" max="4" width="12.54296875" customWidth="1"/>
    <col min="5" max="5" width="9.54296875" customWidth="1"/>
    <col min="6" max="6" width="11" bestFit="1" customWidth="1"/>
    <col min="7" max="7" width="11.26953125" customWidth="1"/>
    <col min="8" max="8" width="9.81640625" customWidth="1"/>
    <col min="9" max="9" width="10" bestFit="1" customWidth="1"/>
    <col min="10" max="10" width="11.26953125" customWidth="1"/>
    <col min="11" max="11" width="12.7265625" customWidth="1"/>
  </cols>
  <sheetData>
    <row r="1" spans="1:11" ht="18" x14ac:dyDescent="0.4">
      <c r="A1" s="1414" t="s">
        <v>2296</v>
      </c>
      <c r="B1" s="1414"/>
      <c r="C1" s="1414"/>
      <c r="D1" s="1414"/>
      <c r="E1" s="1414"/>
      <c r="F1" s="1414"/>
      <c r="G1" s="1414"/>
      <c r="H1" s="1414"/>
      <c r="I1" s="1414"/>
      <c r="J1" s="1414"/>
    </row>
    <row r="2" spans="1:11" x14ac:dyDescent="0.35">
      <c r="A2" s="467"/>
      <c r="B2" s="467"/>
      <c r="C2" s="468"/>
      <c r="D2" s="469"/>
      <c r="E2" s="469"/>
      <c r="F2" s="469"/>
      <c r="G2" s="469"/>
      <c r="H2" s="469"/>
      <c r="I2" s="469"/>
      <c r="J2" s="467"/>
    </row>
    <row r="3" spans="1:11" ht="15.5" x14ac:dyDescent="0.35">
      <c r="A3" s="1415" t="s">
        <v>2297</v>
      </c>
      <c r="B3" s="1415"/>
      <c r="C3" s="1415"/>
      <c r="D3" s="1415"/>
      <c r="E3" s="1415"/>
      <c r="F3" s="1415"/>
      <c r="G3" s="1415"/>
      <c r="H3" s="1415"/>
      <c r="I3" s="1415"/>
      <c r="J3" s="1415"/>
    </row>
    <row r="4" spans="1:11" ht="18" x14ac:dyDescent="0.4">
      <c r="A4" s="1359" t="s">
        <v>2298</v>
      </c>
      <c r="B4" s="1359"/>
      <c r="C4" s="1359"/>
      <c r="D4" s="1359"/>
      <c r="E4" s="1359"/>
      <c r="F4" s="1359"/>
      <c r="G4" s="1359"/>
      <c r="H4" s="1359"/>
      <c r="I4" s="1359"/>
      <c r="J4" s="1359"/>
    </row>
    <row r="5" spans="1:11" ht="15" thickBot="1" x14ac:dyDescent="0.4">
      <c r="A5" s="1416" t="s">
        <v>2299</v>
      </c>
      <c r="B5" s="1416"/>
      <c r="C5" s="1416"/>
      <c r="D5" s="1416"/>
      <c r="E5" s="1416"/>
      <c r="F5" s="1416"/>
      <c r="G5" s="1416"/>
      <c r="H5" s="1416"/>
      <c r="I5" s="1416"/>
      <c r="J5" s="1416"/>
      <c r="K5" s="1416"/>
    </row>
    <row r="6" spans="1:11" s="470" customFormat="1" thickBot="1" x14ac:dyDescent="0.35">
      <c r="A6" s="495" t="s">
        <v>2173</v>
      </c>
      <c r="B6" s="496" t="s">
        <v>2268</v>
      </c>
      <c r="C6" s="496" t="s">
        <v>2300</v>
      </c>
      <c r="D6" s="496" t="s">
        <v>2301</v>
      </c>
      <c r="E6" s="496" t="s">
        <v>2302</v>
      </c>
      <c r="F6" s="496" t="s">
        <v>2272</v>
      </c>
      <c r="G6" s="496" t="s">
        <v>2273</v>
      </c>
      <c r="H6" s="496" t="s">
        <v>2274</v>
      </c>
      <c r="I6" s="496" t="s">
        <v>2275</v>
      </c>
      <c r="J6" s="496" t="s">
        <v>2276</v>
      </c>
      <c r="K6" s="497" t="s">
        <v>2261</v>
      </c>
    </row>
    <row r="7" spans="1:11" x14ac:dyDescent="0.35">
      <c r="A7" s="498">
        <v>1</v>
      </c>
      <c r="B7" s="432" t="s">
        <v>2307</v>
      </c>
      <c r="C7" s="480" t="s">
        <v>2314</v>
      </c>
      <c r="D7" s="433">
        <v>113118</v>
      </c>
      <c r="E7" s="433"/>
      <c r="F7" s="433">
        <f>D7*35%</f>
        <v>39591.299999999996</v>
      </c>
      <c r="G7" s="433">
        <f>D7*20%</f>
        <v>22623.600000000002</v>
      </c>
      <c r="H7" s="433">
        <v>5400</v>
      </c>
      <c r="I7" s="433">
        <f>D7*5%</f>
        <v>5655.9000000000005</v>
      </c>
      <c r="J7" s="433">
        <f>D7*5%+64198.68</f>
        <v>69854.58</v>
      </c>
      <c r="K7" s="434">
        <f>SUM(F7:J7)</f>
        <v>143125.38</v>
      </c>
    </row>
    <row r="8" spans="1:11" x14ac:dyDescent="0.35">
      <c r="A8" s="499">
        <v>2</v>
      </c>
      <c r="B8" s="416" t="s">
        <v>2308</v>
      </c>
      <c r="C8" s="489" t="s">
        <v>2315</v>
      </c>
      <c r="D8" s="425">
        <v>119274</v>
      </c>
      <c r="E8" s="425"/>
      <c r="F8" s="425">
        <f t="shared" ref="F8:F13" si="0">D8*35%</f>
        <v>41745.899999999994</v>
      </c>
      <c r="G8" s="425">
        <f t="shared" ref="G8:G13" si="1">D8*20%</f>
        <v>23854.800000000003</v>
      </c>
      <c r="H8" s="425">
        <v>5400</v>
      </c>
      <c r="I8" s="425">
        <f t="shared" ref="I8:I13" si="2">D8*5%</f>
        <v>5963.7000000000007</v>
      </c>
      <c r="J8" s="425">
        <f t="shared" ref="J8:J13" si="3">D8*5%+64198.68</f>
        <v>70162.38</v>
      </c>
      <c r="K8" s="436">
        <f t="shared" ref="K8:K13" si="4">SUM(F8:J8)</f>
        <v>147126.78</v>
      </c>
    </row>
    <row r="9" spans="1:11" x14ac:dyDescent="0.35">
      <c r="A9" s="499">
        <v>3</v>
      </c>
      <c r="B9" s="416" t="s">
        <v>2309</v>
      </c>
      <c r="C9" s="489" t="s">
        <v>2316</v>
      </c>
      <c r="D9" s="425">
        <v>162716</v>
      </c>
      <c r="E9" s="425"/>
      <c r="F9" s="425">
        <f t="shared" si="0"/>
        <v>56950.6</v>
      </c>
      <c r="G9" s="425">
        <f t="shared" si="1"/>
        <v>32543.200000000001</v>
      </c>
      <c r="H9" s="425">
        <v>5400</v>
      </c>
      <c r="I9" s="425">
        <f t="shared" si="2"/>
        <v>8135.8</v>
      </c>
      <c r="J9" s="425">
        <f t="shared" si="3"/>
        <v>72334.48</v>
      </c>
      <c r="K9" s="436">
        <f t="shared" si="4"/>
        <v>175364.08000000002</v>
      </c>
    </row>
    <row r="10" spans="1:11" x14ac:dyDescent="0.35">
      <c r="A10" s="499">
        <v>4</v>
      </c>
      <c r="B10" s="416" t="s">
        <v>2310</v>
      </c>
      <c r="C10" s="489" t="s">
        <v>2194</v>
      </c>
      <c r="D10" s="425">
        <v>205780</v>
      </c>
      <c r="E10" s="425"/>
      <c r="F10" s="425">
        <f t="shared" si="0"/>
        <v>72023</v>
      </c>
      <c r="G10" s="425">
        <f t="shared" si="1"/>
        <v>41156</v>
      </c>
      <c r="H10" s="425">
        <v>5400</v>
      </c>
      <c r="I10" s="425">
        <f t="shared" si="2"/>
        <v>10289</v>
      </c>
      <c r="J10" s="425">
        <f t="shared" si="3"/>
        <v>74487.679999999993</v>
      </c>
      <c r="K10" s="436">
        <f t="shared" si="4"/>
        <v>203355.68</v>
      </c>
    </row>
    <row r="11" spans="1:11" x14ac:dyDescent="0.35">
      <c r="A11" s="499">
        <v>5</v>
      </c>
      <c r="B11" s="416" t="s">
        <v>2313</v>
      </c>
      <c r="C11" s="489" t="s">
        <v>2318</v>
      </c>
      <c r="D11" s="425">
        <v>164072</v>
      </c>
      <c r="E11" s="425"/>
      <c r="F11" s="425">
        <f t="shared" si="0"/>
        <v>57425.2</v>
      </c>
      <c r="G11" s="425">
        <f t="shared" si="1"/>
        <v>32814.400000000001</v>
      </c>
      <c r="H11" s="425">
        <v>5400</v>
      </c>
      <c r="I11" s="425">
        <f t="shared" si="2"/>
        <v>8203.6</v>
      </c>
      <c r="J11" s="425">
        <f t="shared" si="3"/>
        <v>72402.28</v>
      </c>
      <c r="K11" s="436">
        <f t="shared" si="4"/>
        <v>176245.48</v>
      </c>
    </row>
    <row r="12" spans="1:11" x14ac:dyDescent="0.35">
      <c r="A12" s="499">
        <v>6</v>
      </c>
      <c r="B12" s="416" t="s">
        <v>2311</v>
      </c>
      <c r="C12" s="489" t="s">
        <v>2317</v>
      </c>
      <c r="D12" s="425">
        <v>218930</v>
      </c>
      <c r="E12" s="425"/>
      <c r="F12" s="425">
        <f t="shared" si="0"/>
        <v>76625.5</v>
      </c>
      <c r="G12" s="425">
        <f t="shared" si="1"/>
        <v>43786</v>
      </c>
      <c r="H12" s="425">
        <v>5400</v>
      </c>
      <c r="I12" s="425">
        <f t="shared" si="2"/>
        <v>10946.5</v>
      </c>
      <c r="J12" s="425">
        <f t="shared" si="3"/>
        <v>75145.179999999993</v>
      </c>
      <c r="K12" s="436">
        <f t="shared" si="4"/>
        <v>211903.18</v>
      </c>
    </row>
    <row r="13" spans="1:11" ht="15" thickBot="1" x14ac:dyDescent="0.4">
      <c r="A13" s="501">
        <v>7</v>
      </c>
      <c r="B13" s="413" t="s">
        <v>2312</v>
      </c>
      <c r="C13" s="481" t="s">
        <v>2216</v>
      </c>
      <c r="D13" s="414">
        <v>251716</v>
      </c>
      <c r="E13" s="414"/>
      <c r="F13" s="414">
        <f t="shared" si="0"/>
        <v>88100.599999999991</v>
      </c>
      <c r="G13" s="414">
        <f t="shared" si="1"/>
        <v>50343.200000000004</v>
      </c>
      <c r="H13" s="414">
        <v>5400</v>
      </c>
      <c r="I13" s="414">
        <f t="shared" si="2"/>
        <v>12585.800000000001</v>
      </c>
      <c r="J13" s="414">
        <f t="shared" si="3"/>
        <v>76784.479999999996</v>
      </c>
      <c r="K13" s="444">
        <f t="shared" si="4"/>
        <v>233214.07999999996</v>
      </c>
    </row>
    <row r="14" spans="1:11" s="347" customFormat="1" ht="15" thickBot="1" x14ac:dyDescent="0.4">
      <c r="A14" s="1412" t="s">
        <v>2169</v>
      </c>
      <c r="B14" s="1413"/>
      <c r="C14" s="502"/>
      <c r="D14" s="503">
        <f>SUM(D7:D13)</f>
        <v>1235606</v>
      </c>
      <c r="E14" s="503">
        <f t="shared" ref="E14:K14" si="5">SUM(E7:E13)</f>
        <v>0</v>
      </c>
      <c r="F14" s="503">
        <f t="shared" si="5"/>
        <v>432462.1</v>
      </c>
      <c r="G14" s="503">
        <f t="shared" si="5"/>
        <v>247121.2</v>
      </c>
      <c r="H14" s="503">
        <f t="shared" si="5"/>
        <v>37800</v>
      </c>
      <c r="I14" s="503">
        <f t="shared" si="5"/>
        <v>61780.3</v>
      </c>
      <c r="J14" s="503">
        <f t="shared" si="5"/>
        <v>511171.06</v>
      </c>
      <c r="K14" s="504">
        <f t="shared" si="5"/>
        <v>1290334.6600000001</v>
      </c>
    </row>
    <row r="15" spans="1:11" x14ac:dyDescent="0.35">
      <c r="A15" s="440">
        <v>8</v>
      </c>
      <c r="B15" s="432" t="s">
        <v>2312</v>
      </c>
      <c r="C15" s="432" t="s">
        <v>1996</v>
      </c>
      <c r="D15" s="433">
        <v>344554</v>
      </c>
      <c r="E15" s="433"/>
      <c r="F15" s="433">
        <f t="shared" ref="F15:F20" si="6">D15*35%</f>
        <v>120593.9</v>
      </c>
      <c r="G15" s="433">
        <f t="shared" ref="G15:G20" si="7">D15*20%</f>
        <v>68910.8</v>
      </c>
      <c r="H15" s="433">
        <v>7560</v>
      </c>
      <c r="I15" s="433">
        <f t="shared" ref="I15:I20" si="8">D15*5%</f>
        <v>17227.7</v>
      </c>
      <c r="J15" s="433">
        <f t="shared" ref="J15:J20" si="9">D15*5%+(24000)</f>
        <v>41227.699999999997</v>
      </c>
      <c r="K15" s="434">
        <f t="shared" ref="K15:K20" si="10">SUM(F15:J15)</f>
        <v>255520.10000000003</v>
      </c>
    </row>
    <row r="16" spans="1:11" x14ac:dyDescent="0.35">
      <c r="A16" s="441">
        <v>9</v>
      </c>
      <c r="B16" s="416" t="s">
        <v>2319</v>
      </c>
      <c r="C16" s="416" t="s">
        <v>1996</v>
      </c>
      <c r="D16" s="425">
        <v>344554</v>
      </c>
      <c r="E16" s="425"/>
      <c r="F16" s="425">
        <f t="shared" si="6"/>
        <v>120593.9</v>
      </c>
      <c r="G16" s="425">
        <f t="shared" si="7"/>
        <v>68910.8</v>
      </c>
      <c r="H16" s="425">
        <v>7560</v>
      </c>
      <c r="I16" s="425">
        <f t="shared" si="8"/>
        <v>17227.7</v>
      </c>
      <c r="J16" s="425">
        <f t="shared" si="9"/>
        <v>41227.699999999997</v>
      </c>
      <c r="K16" s="436">
        <f t="shared" si="10"/>
        <v>255520.10000000003</v>
      </c>
    </row>
    <row r="17" spans="1:11" x14ac:dyDescent="0.35">
      <c r="A17" s="441">
        <v>10</v>
      </c>
      <c r="B17" s="416" t="s">
        <v>2320</v>
      </c>
      <c r="C17" s="416" t="s">
        <v>1996</v>
      </c>
      <c r="D17" s="425">
        <v>344554</v>
      </c>
      <c r="E17" s="425"/>
      <c r="F17" s="425">
        <f t="shared" si="6"/>
        <v>120593.9</v>
      </c>
      <c r="G17" s="425">
        <f t="shared" si="7"/>
        <v>68910.8</v>
      </c>
      <c r="H17" s="425">
        <v>7560</v>
      </c>
      <c r="I17" s="425">
        <f t="shared" si="8"/>
        <v>17227.7</v>
      </c>
      <c r="J17" s="425">
        <f t="shared" si="9"/>
        <v>41227.699999999997</v>
      </c>
      <c r="K17" s="436">
        <f t="shared" si="10"/>
        <v>255520.10000000003</v>
      </c>
    </row>
    <row r="18" spans="1:11" x14ac:dyDescent="0.35">
      <c r="A18" s="441">
        <v>11</v>
      </c>
      <c r="B18" s="416" t="s">
        <v>2321</v>
      </c>
      <c r="C18" s="416" t="s">
        <v>1996</v>
      </c>
      <c r="D18" s="425">
        <v>344554</v>
      </c>
      <c r="E18" s="425"/>
      <c r="F18" s="425">
        <f t="shared" si="6"/>
        <v>120593.9</v>
      </c>
      <c r="G18" s="425">
        <f t="shared" si="7"/>
        <v>68910.8</v>
      </c>
      <c r="H18" s="425">
        <v>7560</v>
      </c>
      <c r="I18" s="425">
        <f t="shared" si="8"/>
        <v>17227.7</v>
      </c>
      <c r="J18" s="425">
        <f t="shared" si="9"/>
        <v>41227.699999999997</v>
      </c>
      <c r="K18" s="436">
        <f t="shared" si="10"/>
        <v>255520.10000000003</v>
      </c>
    </row>
    <row r="19" spans="1:11" x14ac:dyDescent="0.35">
      <c r="A19" s="441">
        <v>12</v>
      </c>
      <c r="B19" s="416" t="s">
        <v>2322</v>
      </c>
      <c r="C19" s="416" t="s">
        <v>1996</v>
      </c>
      <c r="D19" s="425">
        <v>344554</v>
      </c>
      <c r="E19" s="425"/>
      <c r="F19" s="425">
        <f t="shared" si="6"/>
        <v>120593.9</v>
      </c>
      <c r="G19" s="425">
        <f t="shared" si="7"/>
        <v>68910.8</v>
      </c>
      <c r="H19" s="425">
        <v>7560</v>
      </c>
      <c r="I19" s="425">
        <f t="shared" si="8"/>
        <v>17227.7</v>
      </c>
      <c r="J19" s="425">
        <f t="shared" si="9"/>
        <v>41227.699999999997</v>
      </c>
      <c r="K19" s="436">
        <f t="shared" si="10"/>
        <v>255520.10000000003</v>
      </c>
    </row>
    <row r="20" spans="1:11" ht="15" thickBot="1" x14ac:dyDescent="0.4">
      <c r="A20" s="442">
        <v>13</v>
      </c>
      <c r="B20" s="437" t="s">
        <v>2323</v>
      </c>
      <c r="C20" s="437" t="s">
        <v>2324</v>
      </c>
      <c r="D20" s="438">
        <v>330354</v>
      </c>
      <c r="E20" s="438"/>
      <c r="F20" s="438">
        <f t="shared" si="6"/>
        <v>115623.9</v>
      </c>
      <c r="G20" s="438">
        <f t="shared" si="7"/>
        <v>66070.8</v>
      </c>
      <c r="H20" s="438">
        <v>7560</v>
      </c>
      <c r="I20" s="438">
        <f t="shared" si="8"/>
        <v>16517.7</v>
      </c>
      <c r="J20" s="438">
        <f t="shared" si="9"/>
        <v>40517.699999999997</v>
      </c>
      <c r="K20" s="439">
        <f t="shared" si="10"/>
        <v>246290.10000000003</v>
      </c>
    </row>
    <row r="21" spans="1:11" ht="15" thickBot="1" x14ac:dyDescent="0.4">
      <c r="A21" s="472"/>
      <c r="B21" s="473" t="s">
        <v>2170</v>
      </c>
      <c r="C21" s="471"/>
      <c r="D21" s="474">
        <f>SUM(D15:D20)</f>
        <v>2053124</v>
      </c>
      <c r="E21" s="474">
        <f t="shared" ref="E21:K21" si="11">SUM(E15:E20)</f>
        <v>0</v>
      </c>
      <c r="F21" s="474">
        <f t="shared" si="11"/>
        <v>718593.4</v>
      </c>
      <c r="G21" s="474">
        <f t="shared" si="11"/>
        <v>410624.8</v>
      </c>
      <c r="H21" s="474">
        <f t="shared" si="11"/>
        <v>45360</v>
      </c>
      <c r="I21" s="474">
        <f t="shared" si="11"/>
        <v>102656.2</v>
      </c>
      <c r="J21" s="474">
        <f t="shared" si="11"/>
        <v>246656.2</v>
      </c>
      <c r="K21" s="475">
        <f t="shared" si="11"/>
        <v>1523890.6000000003</v>
      </c>
    </row>
    <row r="22" spans="1:11" x14ac:dyDescent="0.35">
      <c r="A22" s="440">
        <v>14</v>
      </c>
      <c r="B22" s="432" t="s">
        <v>2325</v>
      </c>
      <c r="C22" s="432" t="s">
        <v>2234</v>
      </c>
      <c r="D22" s="433">
        <v>667102</v>
      </c>
      <c r="E22" s="433"/>
      <c r="F22" s="433">
        <f>D22*35%</f>
        <v>233485.69999999998</v>
      </c>
      <c r="G22" s="433">
        <f>D22*20%</f>
        <v>133420.4</v>
      </c>
      <c r="H22" s="433">
        <v>8640</v>
      </c>
      <c r="I22" s="433">
        <f>D22*5%</f>
        <v>33355.1</v>
      </c>
      <c r="J22" s="433">
        <f>D22*5%+(24000)</f>
        <v>57355.1</v>
      </c>
      <c r="K22" s="434">
        <f>SUM(F22:J22)</f>
        <v>466256.29999999993</v>
      </c>
    </row>
    <row r="23" spans="1:11" x14ac:dyDescent="0.35">
      <c r="A23" s="441">
        <v>15</v>
      </c>
      <c r="B23" s="416" t="s">
        <v>2326</v>
      </c>
      <c r="C23" s="416" t="s">
        <v>2234</v>
      </c>
      <c r="D23" s="425">
        <v>667102</v>
      </c>
      <c r="E23" s="425"/>
      <c r="F23" s="425">
        <f>D23*35%</f>
        <v>233485.69999999998</v>
      </c>
      <c r="G23" s="425">
        <f>D23*20%</f>
        <v>133420.4</v>
      </c>
      <c r="H23" s="425">
        <v>8640</v>
      </c>
      <c r="I23" s="425">
        <f>D23*5%</f>
        <v>33355.1</v>
      </c>
      <c r="J23" s="425">
        <f>D23*5%+(24000)</f>
        <v>57355.1</v>
      </c>
      <c r="K23" s="436">
        <f>SUM(F23:J23)</f>
        <v>466256.29999999993</v>
      </c>
    </row>
    <row r="24" spans="1:11" x14ac:dyDescent="0.35">
      <c r="A24" s="441">
        <v>16</v>
      </c>
      <c r="B24" s="416" t="s">
        <v>2327</v>
      </c>
      <c r="C24" s="416" t="s">
        <v>2329</v>
      </c>
      <c r="D24" s="425">
        <v>834369</v>
      </c>
      <c r="E24" s="425"/>
      <c r="F24" s="425">
        <f>D24*35%</f>
        <v>292029.14999999997</v>
      </c>
      <c r="G24" s="425">
        <f>D24*20%</f>
        <v>166873.80000000002</v>
      </c>
      <c r="H24" s="425">
        <v>8640</v>
      </c>
      <c r="I24" s="425">
        <f>D24*5%</f>
        <v>41718.450000000004</v>
      </c>
      <c r="J24" s="425">
        <f>D24*5%+(24000)</f>
        <v>65718.450000000012</v>
      </c>
      <c r="K24" s="436">
        <f>SUM(F24:J24)</f>
        <v>574979.85</v>
      </c>
    </row>
    <row r="25" spans="1:11" ht="15" thickBot="1" x14ac:dyDescent="0.4">
      <c r="A25" s="442">
        <v>17</v>
      </c>
      <c r="B25" s="437" t="s">
        <v>2328</v>
      </c>
      <c r="C25" s="437" t="s">
        <v>2303</v>
      </c>
      <c r="D25" s="438">
        <v>2688000</v>
      </c>
      <c r="E25" s="438"/>
      <c r="F25" s="438">
        <f>D25*35%</f>
        <v>940799.99999999988</v>
      </c>
      <c r="G25" s="438">
        <f>D25*20%</f>
        <v>537600</v>
      </c>
      <c r="H25" s="438">
        <v>8640</v>
      </c>
      <c r="I25" s="438">
        <f>D25*5%</f>
        <v>134400</v>
      </c>
      <c r="J25" s="438">
        <f>D25*5%+(24000)</f>
        <v>158400</v>
      </c>
      <c r="K25" s="439">
        <f>SUM(F25:J25)</f>
        <v>1779840</v>
      </c>
    </row>
    <row r="26" spans="1:11" s="347" customFormat="1" ht="15" thickBot="1" x14ac:dyDescent="0.4">
      <c r="A26" s="422"/>
      <c r="B26" s="423" t="s">
        <v>2248</v>
      </c>
      <c r="C26" s="423"/>
      <c r="D26" s="406">
        <f>SUM(D22:D25)</f>
        <v>4856573</v>
      </c>
      <c r="E26" s="406">
        <f t="shared" ref="E26:K26" si="12">SUM(E22:E25)</f>
        <v>0</v>
      </c>
      <c r="F26" s="406">
        <f t="shared" si="12"/>
        <v>1699800.5499999998</v>
      </c>
      <c r="G26" s="406">
        <f t="shared" si="12"/>
        <v>971314.6</v>
      </c>
      <c r="H26" s="406">
        <f t="shared" si="12"/>
        <v>34560</v>
      </c>
      <c r="I26" s="406">
        <f t="shared" si="12"/>
        <v>242828.65</v>
      </c>
      <c r="J26" s="406">
        <f t="shared" si="12"/>
        <v>338828.65</v>
      </c>
      <c r="K26" s="406">
        <f t="shared" si="12"/>
        <v>3287332.4499999997</v>
      </c>
    </row>
    <row r="27" spans="1:11" x14ac:dyDescent="0.35">
      <c r="A27" s="476"/>
      <c r="B27" s="477"/>
      <c r="C27" s="477"/>
      <c r="D27" s="477"/>
      <c r="E27" s="477"/>
      <c r="F27" s="477"/>
      <c r="G27" s="477"/>
      <c r="H27" s="477"/>
      <c r="I27" s="477"/>
      <c r="J27" s="477"/>
      <c r="K27" s="477"/>
    </row>
    <row r="28" spans="1:11" s="347" customFormat="1" ht="15" thickBot="1" x14ac:dyDescent="0.4">
      <c r="A28" s="1398" t="s">
        <v>2304</v>
      </c>
      <c r="B28" s="1417"/>
      <c r="C28" s="396"/>
      <c r="D28" s="396"/>
      <c r="E28" s="396"/>
      <c r="F28" s="396"/>
      <c r="G28" s="396"/>
      <c r="H28" s="396"/>
      <c r="I28" s="396"/>
      <c r="J28" s="396"/>
      <c r="K28" s="396"/>
    </row>
    <row r="29" spans="1:11" s="347" customFormat="1" x14ac:dyDescent="0.35">
      <c r="A29" s="506">
        <v>1</v>
      </c>
      <c r="B29" s="479" t="s">
        <v>2330</v>
      </c>
      <c r="C29" s="480" t="s">
        <v>2315</v>
      </c>
      <c r="D29" s="433">
        <v>119274</v>
      </c>
      <c r="E29" s="433"/>
      <c r="F29" s="433">
        <f>D29*35%</f>
        <v>41745.899999999994</v>
      </c>
      <c r="G29" s="433">
        <f>D29*20%</f>
        <v>23854.800000000003</v>
      </c>
      <c r="H29" s="433">
        <v>5640</v>
      </c>
      <c r="I29" s="433">
        <f>D29*5%</f>
        <v>5963.7000000000007</v>
      </c>
      <c r="J29" s="433">
        <f>D29*5%+(24000)</f>
        <v>29963.7</v>
      </c>
      <c r="K29" s="434">
        <f>SUM(F29:J29)</f>
        <v>107168.09999999999</v>
      </c>
    </row>
    <row r="30" spans="1:11" s="347" customFormat="1" x14ac:dyDescent="0.35">
      <c r="A30" s="508">
        <v>2</v>
      </c>
      <c r="B30" s="507" t="s">
        <v>2331</v>
      </c>
      <c r="C30" s="489" t="s">
        <v>2333</v>
      </c>
      <c r="D30" s="425">
        <v>179469</v>
      </c>
      <c r="E30" s="425"/>
      <c r="F30" s="425">
        <f>D30*35%</f>
        <v>62814.149999999994</v>
      </c>
      <c r="G30" s="425">
        <f>D30*20%</f>
        <v>35893.800000000003</v>
      </c>
      <c r="H30" s="425">
        <v>5640</v>
      </c>
      <c r="I30" s="425">
        <f>D30*5%</f>
        <v>8973.4500000000007</v>
      </c>
      <c r="J30" s="425">
        <f>D30*5%+(24000)</f>
        <v>32973.449999999997</v>
      </c>
      <c r="K30" s="436">
        <f>SUM(F30:J30)</f>
        <v>146294.84999999998</v>
      </c>
    </row>
    <row r="31" spans="1:11" s="347" customFormat="1" ht="15" thickBot="1" x14ac:dyDescent="0.4">
      <c r="A31" s="509">
        <v>3</v>
      </c>
      <c r="B31" s="437" t="s">
        <v>2332</v>
      </c>
      <c r="C31" s="500" t="s">
        <v>2216</v>
      </c>
      <c r="D31" s="438">
        <v>251716</v>
      </c>
      <c r="E31" s="438"/>
      <c r="F31" s="438">
        <f>D31*35%</f>
        <v>88100.599999999991</v>
      </c>
      <c r="G31" s="438">
        <f>D31*20%</f>
        <v>50343.200000000004</v>
      </c>
      <c r="H31" s="438">
        <v>5640</v>
      </c>
      <c r="I31" s="438">
        <f>D31*5%</f>
        <v>12585.800000000001</v>
      </c>
      <c r="J31" s="438">
        <f>D31*5%+(24000)</f>
        <v>36585.800000000003</v>
      </c>
      <c r="K31" s="439">
        <f>SUM(F31:J31)</f>
        <v>193255.39999999997</v>
      </c>
    </row>
    <row r="32" spans="1:11" s="347" customFormat="1" ht="15" thickBot="1" x14ac:dyDescent="0.4">
      <c r="A32" s="482"/>
      <c r="B32" s="456" t="s">
        <v>2169</v>
      </c>
      <c r="C32" s="456"/>
      <c r="D32" s="458">
        <f>SUM(D29:D31)</f>
        <v>550459</v>
      </c>
      <c r="E32" s="458">
        <f t="shared" ref="E32:K32" si="13">SUM(E29:E31)</f>
        <v>0</v>
      </c>
      <c r="F32" s="458">
        <f t="shared" si="13"/>
        <v>192660.64999999997</v>
      </c>
      <c r="G32" s="458">
        <f t="shared" si="13"/>
        <v>110091.80000000002</v>
      </c>
      <c r="H32" s="458">
        <f t="shared" si="13"/>
        <v>16920</v>
      </c>
      <c r="I32" s="458">
        <f t="shared" si="13"/>
        <v>27522.950000000004</v>
      </c>
      <c r="J32" s="458">
        <f t="shared" si="13"/>
        <v>99522.95</v>
      </c>
      <c r="K32" s="459">
        <f t="shared" si="13"/>
        <v>446718.34999999992</v>
      </c>
    </row>
    <row r="33" spans="1:11" s="347" customFormat="1" x14ac:dyDescent="0.35">
      <c r="A33" s="506">
        <v>4</v>
      </c>
      <c r="B33" s="479" t="s">
        <v>2334</v>
      </c>
      <c r="C33" s="480" t="s">
        <v>2336</v>
      </c>
      <c r="D33" s="433">
        <v>303357</v>
      </c>
      <c r="E33" s="433"/>
      <c r="F33" s="433">
        <f>D33*35%</f>
        <v>106174.95</v>
      </c>
      <c r="G33" s="433">
        <f>D33*20%</f>
        <v>60671.4</v>
      </c>
      <c r="H33" s="433">
        <v>7560</v>
      </c>
      <c r="I33" s="433">
        <f>D33*5%</f>
        <v>15167.85</v>
      </c>
      <c r="J33" s="433">
        <f>D33*5%+(24000)</f>
        <v>39167.85</v>
      </c>
      <c r="K33" s="434">
        <f>SUM(F33:J33)</f>
        <v>228742.05000000002</v>
      </c>
    </row>
    <row r="34" spans="1:11" ht="15" thickBot="1" x14ac:dyDescent="0.4">
      <c r="A34" s="505">
        <v>5</v>
      </c>
      <c r="B34" s="413" t="s">
        <v>2335</v>
      </c>
      <c r="C34" s="481" t="s">
        <v>2337</v>
      </c>
      <c r="D34" s="414">
        <v>537227</v>
      </c>
      <c r="E34" s="414"/>
      <c r="F34" s="414">
        <f>D34*35%</f>
        <v>188029.44999999998</v>
      </c>
      <c r="G34" s="414">
        <f>D34*20%</f>
        <v>107445.40000000001</v>
      </c>
      <c r="H34" s="414">
        <v>8640</v>
      </c>
      <c r="I34" s="414">
        <f>D34*5%</f>
        <v>26861.350000000002</v>
      </c>
      <c r="J34" s="414">
        <f>D34*5%+(24000)</f>
        <v>50861.350000000006</v>
      </c>
      <c r="K34" s="444">
        <f>SUM(F34:J34)</f>
        <v>381837.54999999993</v>
      </c>
    </row>
    <row r="35" spans="1:11" s="347" customFormat="1" ht="15" thickBot="1" x14ac:dyDescent="0.4">
      <c r="A35" s="482"/>
      <c r="B35" s="456" t="s">
        <v>2170</v>
      </c>
      <c r="C35" s="456"/>
      <c r="D35" s="458">
        <f>SUM(D33:D34)</f>
        <v>840584</v>
      </c>
      <c r="E35" s="458">
        <f>SUM(E34)</f>
        <v>0</v>
      </c>
      <c r="F35" s="458">
        <f t="shared" ref="F35:K35" si="14">SUM(F33:F34)</f>
        <v>294204.39999999997</v>
      </c>
      <c r="G35" s="458">
        <f t="shared" si="14"/>
        <v>168116.80000000002</v>
      </c>
      <c r="H35" s="458">
        <f t="shared" si="14"/>
        <v>16200</v>
      </c>
      <c r="I35" s="458">
        <f t="shared" si="14"/>
        <v>42029.200000000004</v>
      </c>
      <c r="J35" s="458">
        <f t="shared" si="14"/>
        <v>90029.200000000012</v>
      </c>
      <c r="K35" s="458">
        <f t="shared" si="14"/>
        <v>610579.6</v>
      </c>
    </row>
    <row r="36" spans="1:11" ht="15" thickBot="1" x14ac:dyDescent="0.4">
      <c r="A36" s="483"/>
      <c r="B36" s="400"/>
      <c r="C36" s="400"/>
      <c r="D36" s="400"/>
      <c r="E36" s="400"/>
      <c r="F36" s="400"/>
      <c r="G36" s="400"/>
      <c r="H36" s="400"/>
      <c r="I36" s="400"/>
      <c r="J36" s="400"/>
      <c r="K36" s="400"/>
    </row>
    <row r="37" spans="1:11" s="347" customFormat="1" ht="15" thickBot="1" x14ac:dyDescent="0.4">
      <c r="A37" s="1418" t="s">
        <v>2305</v>
      </c>
      <c r="B37" s="1419"/>
      <c r="C37" s="484"/>
      <c r="D37" s="484"/>
      <c r="E37" s="484" t="s">
        <v>1854</v>
      </c>
      <c r="F37" s="484" t="s">
        <v>1853</v>
      </c>
      <c r="G37" s="485" t="s">
        <v>2306</v>
      </c>
      <c r="H37" s="396"/>
      <c r="I37" s="396"/>
      <c r="J37" s="396"/>
      <c r="K37" s="396"/>
    </row>
    <row r="38" spans="1:11" ht="15" thickBot="1" x14ac:dyDescent="0.4">
      <c r="A38" s="440">
        <v>1</v>
      </c>
      <c r="B38" s="432" t="s">
        <v>2338</v>
      </c>
      <c r="C38" s="480" t="s">
        <v>2317</v>
      </c>
      <c r="D38" s="433">
        <v>768384</v>
      </c>
      <c r="E38" s="433">
        <v>64577</v>
      </c>
      <c r="F38" s="433">
        <v>56400</v>
      </c>
      <c r="G38" s="434"/>
      <c r="H38" s="486"/>
      <c r="I38" s="486"/>
      <c r="J38" s="486"/>
      <c r="K38" s="486"/>
    </row>
    <row r="39" spans="1:11" ht="15" thickBot="1" x14ac:dyDescent="0.4">
      <c r="A39" s="452">
        <v>2</v>
      </c>
      <c r="B39" s="453" t="s">
        <v>2339</v>
      </c>
      <c r="C39" s="480" t="s">
        <v>2317</v>
      </c>
      <c r="D39" s="433">
        <v>768384</v>
      </c>
      <c r="E39" s="433">
        <v>64577</v>
      </c>
      <c r="F39" s="433">
        <v>56400</v>
      </c>
      <c r="G39" s="455"/>
      <c r="H39" s="486"/>
      <c r="I39" s="486"/>
      <c r="J39" s="486"/>
      <c r="K39" s="486"/>
    </row>
    <row r="40" spans="1:11" ht="15" thickBot="1" x14ac:dyDescent="0.4">
      <c r="A40" s="443">
        <v>3</v>
      </c>
      <c r="B40" s="413" t="s">
        <v>2340</v>
      </c>
      <c r="C40" s="480" t="s">
        <v>2317</v>
      </c>
      <c r="D40" s="433">
        <v>768384</v>
      </c>
      <c r="E40" s="433">
        <v>64577</v>
      </c>
      <c r="F40" s="433">
        <v>56400</v>
      </c>
      <c r="G40" s="444"/>
      <c r="H40" s="486"/>
      <c r="I40" s="486"/>
      <c r="J40" s="486"/>
      <c r="K40" s="486"/>
    </row>
    <row r="41" spans="1:11" s="347" customFormat="1" ht="15" thickBot="1" x14ac:dyDescent="0.4">
      <c r="A41" s="482"/>
      <c r="B41" s="456" t="s">
        <v>2169</v>
      </c>
      <c r="C41" s="456"/>
      <c r="D41" s="458">
        <f>SUM(D38:D40)</f>
        <v>2305152</v>
      </c>
      <c r="E41" s="458">
        <f>SUM(E38:E40)</f>
        <v>193731</v>
      </c>
      <c r="F41" s="458">
        <f>SUM(F38:F40)</f>
        <v>169200</v>
      </c>
      <c r="G41" s="459">
        <f>SUM(G38:G40)</f>
        <v>0</v>
      </c>
      <c r="H41" s="487"/>
      <c r="I41" s="487"/>
      <c r="J41" s="487"/>
      <c r="K41" s="487"/>
    </row>
    <row r="42" spans="1:11" x14ac:dyDescent="0.35">
      <c r="A42" s="447">
        <v>4</v>
      </c>
      <c r="B42" s="411" t="s">
        <v>2341</v>
      </c>
      <c r="C42" s="488" t="s">
        <v>2349</v>
      </c>
      <c r="D42" s="412">
        <v>1045356</v>
      </c>
      <c r="E42" s="412">
        <v>205212</v>
      </c>
      <c r="F42" s="412">
        <v>56400</v>
      </c>
      <c r="G42" s="448"/>
      <c r="H42" s="486"/>
      <c r="I42" s="486"/>
      <c r="J42" s="486"/>
      <c r="K42" s="486"/>
    </row>
    <row r="43" spans="1:11" x14ac:dyDescent="0.35">
      <c r="A43" s="447">
        <v>5</v>
      </c>
      <c r="B43" s="411" t="s">
        <v>2342</v>
      </c>
      <c r="C43" s="488" t="s">
        <v>2349</v>
      </c>
      <c r="D43" s="412">
        <v>1045356</v>
      </c>
      <c r="E43" s="412">
        <v>205212</v>
      </c>
      <c r="F43" s="412">
        <v>56400</v>
      </c>
      <c r="G43" s="448"/>
      <c r="H43" s="486"/>
      <c r="I43" s="486"/>
      <c r="J43" s="486"/>
      <c r="K43" s="486"/>
    </row>
    <row r="44" spans="1:11" x14ac:dyDescent="0.35">
      <c r="A44" s="447">
        <v>6</v>
      </c>
      <c r="B44" s="411" t="s">
        <v>2343</v>
      </c>
      <c r="C44" s="488" t="s">
        <v>2336</v>
      </c>
      <c r="D44" s="412">
        <v>1072716</v>
      </c>
      <c r="E44" s="412">
        <v>92772</v>
      </c>
      <c r="F44" s="412">
        <v>56400</v>
      </c>
      <c r="G44" s="448"/>
      <c r="H44" s="486"/>
      <c r="I44" s="486"/>
      <c r="J44" s="486"/>
      <c r="K44" s="486"/>
    </row>
    <row r="45" spans="1:11" x14ac:dyDescent="0.35">
      <c r="A45" s="447">
        <v>7</v>
      </c>
      <c r="B45" s="411" t="s">
        <v>2344</v>
      </c>
      <c r="C45" s="488" t="s">
        <v>2350</v>
      </c>
      <c r="D45" s="412">
        <v>1380912</v>
      </c>
      <c r="E45" s="412">
        <v>119436</v>
      </c>
      <c r="F45" s="412">
        <v>56400</v>
      </c>
      <c r="G45" s="448"/>
      <c r="H45" s="486"/>
      <c r="I45" s="486"/>
      <c r="J45" s="486"/>
      <c r="K45" s="486"/>
    </row>
    <row r="46" spans="1:11" x14ac:dyDescent="0.35">
      <c r="A46" s="447">
        <v>8</v>
      </c>
      <c r="B46" s="411" t="s">
        <v>1915</v>
      </c>
      <c r="C46" s="488" t="s">
        <v>2350</v>
      </c>
      <c r="D46" s="412">
        <v>1380912</v>
      </c>
      <c r="E46" s="412">
        <v>119436</v>
      </c>
      <c r="F46" s="412">
        <v>56400</v>
      </c>
      <c r="G46" s="448"/>
      <c r="H46" s="486"/>
      <c r="I46" s="486"/>
      <c r="J46" s="486"/>
      <c r="K46" s="486"/>
    </row>
    <row r="47" spans="1:11" ht="15" thickBot="1" x14ac:dyDescent="0.4">
      <c r="A47" s="441">
        <v>9</v>
      </c>
      <c r="B47" s="416" t="s">
        <v>2345</v>
      </c>
      <c r="C47" s="489" t="s">
        <v>2351</v>
      </c>
      <c r="D47" s="425">
        <v>1778331</v>
      </c>
      <c r="E47" s="425">
        <v>140652</v>
      </c>
      <c r="F47" s="425">
        <v>56400</v>
      </c>
      <c r="G47" s="436"/>
      <c r="H47" s="486"/>
      <c r="I47" s="486"/>
      <c r="J47" s="486"/>
      <c r="K47" s="486"/>
    </row>
    <row r="48" spans="1:11" s="347" customFormat="1" ht="15" thickBot="1" x14ac:dyDescent="0.4">
      <c r="A48" s="482"/>
      <c r="B48" s="456" t="s">
        <v>2170</v>
      </c>
      <c r="C48" s="456"/>
      <c r="D48" s="458">
        <f>SUM(D42:D47)</f>
        <v>7703583</v>
      </c>
      <c r="E48" s="458">
        <f>SUM(E42:E47)</f>
        <v>882720</v>
      </c>
      <c r="F48" s="458">
        <f>SUM(F42:F47)</f>
        <v>338400</v>
      </c>
      <c r="G48" s="459">
        <f>SUM(G42:G47)</f>
        <v>0</v>
      </c>
      <c r="H48" s="487"/>
      <c r="I48" s="487"/>
      <c r="J48" s="487"/>
      <c r="K48" s="487"/>
    </row>
    <row r="49" spans="1:11" s="347" customFormat="1" x14ac:dyDescent="0.35">
      <c r="A49" s="452">
        <v>10</v>
      </c>
      <c r="B49" s="492" t="s">
        <v>2346</v>
      </c>
      <c r="C49" s="492" t="s">
        <v>2352</v>
      </c>
      <c r="D49" s="490">
        <v>2335260</v>
      </c>
      <c r="E49" s="412">
        <v>205212</v>
      </c>
      <c r="F49" s="412">
        <v>56400</v>
      </c>
      <c r="G49" s="448">
        <v>154644</v>
      </c>
      <c r="H49" s="487"/>
      <c r="I49" s="487"/>
      <c r="J49" s="487"/>
      <c r="K49" s="487"/>
    </row>
    <row r="50" spans="1:11" s="347" customFormat="1" x14ac:dyDescent="0.35">
      <c r="A50" s="452">
        <v>11</v>
      </c>
      <c r="B50" s="492" t="s">
        <v>2347</v>
      </c>
      <c r="C50" s="492" t="s">
        <v>2353</v>
      </c>
      <c r="D50" s="490">
        <v>3077100</v>
      </c>
      <c r="E50" s="490">
        <v>265548</v>
      </c>
      <c r="F50" s="412">
        <v>56400</v>
      </c>
      <c r="G50" s="493">
        <v>184284</v>
      </c>
      <c r="H50" s="487"/>
      <c r="I50" s="487"/>
      <c r="J50" s="487"/>
      <c r="K50" s="487"/>
    </row>
    <row r="51" spans="1:11" ht="15" thickBot="1" x14ac:dyDescent="0.4">
      <c r="A51" s="447">
        <v>12</v>
      </c>
      <c r="B51" s="411" t="s">
        <v>2348</v>
      </c>
      <c r="C51" s="488" t="s">
        <v>2354</v>
      </c>
      <c r="D51" s="412">
        <v>3233172</v>
      </c>
      <c r="E51" s="412">
        <v>277956</v>
      </c>
      <c r="F51" s="412">
        <v>56400</v>
      </c>
      <c r="G51" s="448">
        <v>224647</v>
      </c>
      <c r="H51" s="486"/>
      <c r="I51" s="486"/>
      <c r="J51" s="486"/>
      <c r="K51" s="486"/>
    </row>
    <row r="52" spans="1:11" s="347" customFormat="1" ht="15" thickBot="1" x14ac:dyDescent="0.4">
      <c r="A52" s="482"/>
      <c r="B52" s="456" t="s">
        <v>2248</v>
      </c>
      <c r="C52" s="456"/>
      <c r="D52" s="458">
        <f>SUM(D49:D51)</f>
        <v>8645532</v>
      </c>
      <c r="E52" s="458">
        <f>SUM(E49:E51)</f>
        <v>748716</v>
      </c>
      <c r="F52" s="458">
        <f>SUM(F49:F51)</f>
        <v>169200</v>
      </c>
      <c r="G52" s="458">
        <f>SUM(G49:G51)</f>
        <v>563575</v>
      </c>
      <c r="H52" s="487"/>
      <c r="I52" s="487"/>
      <c r="J52" s="487"/>
      <c r="K52" s="487"/>
    </row>
    <row r="53" spans="1:11" s="347" customFormat="1" x14ac:dyDescent="0.35">
      <c r="A53" s="494"/>
      <c r="B53" s="396"/>
      <c r="C53" s="396"/>
      <c r="D53" s="487"/>
      <c r="E53" s="487"/>
      <c r="F53" s="487"/>
      <c r="G53" s="487"/>
      <c r="H53" s="487"/>
      <c r="I53" s="487"/>
      <c r="J53" s="487"/>
      <c r="K53" s="487"/>
    </row>
    <row r="54" spans="1:11" ht="15" thickBot="1" x14ac:dyDescent="0.4">
      <c r="A54" s="1410" t="s">
        <v>2355</v>
      </c>
      <c r="B54" s="1411"/>
      <c r="C54" s="400"/>
      <c r="D54" s="400"/>
      <c r="E54" s="400"/>
      <c r="F54" s="400"/>
      <c r="G54" s="400"/>
      <c r="H54" s="400"/>
      <c r="I54" s="400"/>
      <c r="J54" s="400"/>
      <c r="K54" s="400"/>
    </row>
    <row r="55" spans="1:11" ht="15" thickBot="1" x14ac:dyDescent="0.4">
      <c r="A55" s="506">
        <v>1</v>
      </c>
      <c r="B55" s="479" t="s">
        <v>2356</v>
      </c>
      <c r="C55" s="480" t="s">
        <v>2315</v>
      </c>
      <c r="D55" s="433">
        <v>119274</v>
      </c>
      <c r="E55" s="433"/>
      <c r="F55" s="433">
        <f>D55*35%</f>
        <v>41745.899999999994</v>
      </c>
      <c r="G55" s="433">
        <f>D55*20%</f>
        <v>23854.800000000003</v>
      </c>
      <c r="H55" s="433">
        <v>5640</v>
      </c>
      <c r="I55" s="433">
        <f>D55*5%</f>
        <v>5963.7000000000007</v>
      </c>
      <c r="J55" s="433">
        <f>D55*5%+(24000)</f>
        <v>29963.7</v>
      </c>
      <c r="K55" s="434">
        <f>SUM(F55:J55)</f>
        <v>107168.09999999999</v>
      </c>
    </row>
    <row r="56" spans="1:11" x14ac:dyDescent="0.35">
      <c r="A56" s="1055">
        <v>2</v>
      </c>
      <c r="B56" s="491" t="s">
        <v>2357</v>
      </c>
      <c r="C56" s="480" t="s">
        <v>2315</v>
      </c>
      <c r="D56" s="433">
        <v>119274</v>
      </c>
      <c r="E56" s="433"/>
      <c r="F56" s="433">
        <f>D56*35%</f>
        <v>41745.899999999994</v>
      </c>
      <c r="G56" s="433">
        <f>D56*20%</f>
        <v>23854.800000000003</v>
      </c>
      <c r="H56" s="433">
        <v>5640</v>
      </c>
      <c r="I56" s="433">
        <f>D56*5%</f>
        <v>5963.7000000000007</v>
      </c>
      <c r="J56" s="433">
        <f>D56*5%+(24000)</f>
        <v>29963.7</v>
      </c>
      <c r="K56" s="434">
        <f>SUM(F56:J56)</f>
        <v>107168.09999999999</v>
      </c>
    </row>
    <row r="57" spans="1:11" ht="15" thickBot="1" x14ac:dyDescent="0.4">
      <c r="A57" s="505">
        <v>3</v>
      </c>
      <c r="B57" s="413" t="s">
        <v>2358</v>
      </c>
      <c r="C57" s="481" t="s">
        <v>2361</v>
      </c>
      <c r="D57" s="414">
        <v>135816</v>
      </c>
      <c r="E57" s="414"/>
      <c r="F57" s="414">
        <f>D57*35%</f>
        <v>47535.6</v>
      </c>
      <c r="G57" s="414">
        <f>D57*20%</f>
        <v>27163.200000000001</v>
      </c>
      <c r="H57" s="414">
        <v>5640</v>
      </c>
      <c r="I57" s="414">
        <f>D57*5%</f>
        <v>6790.8</v>
      </c>
      <c r="J57" s="414">
        <f>D57*5%+(24000)</f>
        <v>30790.799999999999</v>
      </c>
      <c r="K57" s="444">
        <f>SUM(F57:J57)</f>
        <v>117920.40000000001</v>
      </c>
    </row>
    <row r="58" spans="1:11" ht="15" thickBot="1" x14ac:dyDescent="0.4">
      <c r="A58" s="482"/>
      <c r="B58" s="456" t="s">
        <v>2170</v>
      </c>
      <c r="C58" s="456"/>
      <c r="D58" s="458">
        <f t="shared" ref="D58:K58" si="15">SUM(D55:D57)</f>
        <v>374364</v>
      </c>
      <c r="E58" s="458">
        <f t="shared" si="15"/>
        <v>0</v>
      </c>
      <c r="F58" s="458">
        <f t="shared" si="15"/>
        <v>131027.4</v>
      </c>
      <c r="G58" s="458">
        <f t="shared" si="15"/>
        <v>74872.800000000003</v>
      </c>
      <c r="H58" s="458">
        <f t="shared" si="15"/>
        <v>16920</v>
      </c>
      <c r="I58" s="458">
        <f t="shared" si="15"/>
        <v>18718.2</v>
      </c>
      <c r="J58" s="458">
        <f t="shared" si="15"/>
        <v>90718.2</v>
      </c>
      <c r="K58" s="458">
        <f t="shared" si="15"/>
        <v>332256.59999999998</v>
      </c>
    </row>
    <row r="59" spans="1:11" ht="15" thickBot="1" x14ac:dyDescent="0.4">
      <c r="A59" s="506">
        <v>4</v>
      </c>
      <c r="B59" s="479" t="s">
        <v>2359</v>
      </c>
      <c r="C59" s="480" t="s">
        <v>2336</v>
      </c>
      <c r="D59" s="433">
        <v>303353</v>
      </c>
      <c r="E59" s="433"/>
      <c r="F59" s="433">
        <f>D59*35%</f>
        <v>106173.54999999999</v>
      </c>
      <c r="G59" s="433">
        <f>D59*20%</f>
        <v>60670.600000000006</v>
      </c>
      <c r="H59" s="433">
        <v>7560</v>
      </c>
      <c r="I59" s="433">
        <f>D59*5%</f>
        <v>15167.650000000001</v>
      </c>
      <c r="J59" s="433">
        <f>D59*5%+(24000)</f>
        <v>39167.65</v>
      </c>
      <c r="K59" s="434">
        <f>SUM(F59:J59)</f>
        <v>228739.44999999998</v>
      </c>
    </row>
    <row r="60" spans="1:11" ht="15" thickBot="1" x14ac:dyDescent="0.4">
      <c r="A60" s="505">
        <v>5</v>
      </c>
      <c r="B60" s="413" t="s">
        <v>2360</v>
      </c>
      <c r="C60" s="480" t="s">
        <v>2336</v>
      </c>
      <c r="D60" s="433">
        <v>303357</v>
      </c>
      <c r="E60" s="433"/>
      <c r="F60" s="433">
        <f>D60*35%</f>
        <v>106174.95</v>
      </c>
      <c r="G60" s="433">
        <f>D60*20%</f>
        <v>60671.4</v>
      </c>
      <c r="H60" s="433">
        <v>7560</v>
      </c>
      <c r="I60" s="433">
        <f>D60*5%</f>
        <v>15167.85</v>
      </c>
      <c r="J60" s="433">
        <f>D60*5%+(24000)</f>
        <v>39167.85</v>
      </c>
      <c r="K60" s="434">
        <f>SUM(F60:J60)</f>
        <v>228742.05000000002</v>
      </c>
    </row>
    <row r="61" spans="1:11" ht="15" thickBot="1" x14ac:dyDescent="0.4">
      <c r="A61" s="482"/>
      <c r="B61" s="456" t="s">
        <v>2170</v>
      </c>
      <c r="C61" s="456"/>
      <c r="D61" s="458">
        <f>SUM(D59:D60)</f>
        <v>606710</v>
      </c>
      <c r="E61" s="458">
        <f t="shared" ref="E61:K61" si="16">SUM(E59:E60)</f>
        <v>0</v>
      </c>
      <c r="F61" s="458">
        <f t="shared" si="16"/>
        <v>212348.5</v>
      </c>
      <c r="G61" s="458">
        <f t="shared" si="16"/>
        <v>121342</v>
      </c>
      <c r="H61" s="458">
        <f t="shared" si="16"/>
        <v>15120</v>
      </c>
      <c r="I61" s="458">
        <f t="shared" si="16"/>
        <v>30335.5</v>
      </c>
      <c r="J61" s="458">
        <f t="shared" si="16"/>
        <v>78335.5</v>
      </c>
      <c r="K61" s="458">
        <f t="shared" si="16"/>
        <v>457481.5</v>
      </c>
    </row>
  </sheetData>
  <mergeCells count="8">
    <mergeCell ref="A54:B54"/>
    <mergeCell ref="A14:B14"/>
    <mergeCell ref="A1:J1"/>
    <mergeCell ref="A3:J3"/>
    <mergeCell ref="A4:J4"/>
    <mergeCell ref="A5:K5"/>
    <mergeCell ref="A28:B28"/>
    <mergeCell ref="A37:B37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9281-1C67-4543-8D7B-70C1A89356D1}">
  <dimension ref="A1:K279"/>
  <sheetViews>
    <sheetView topLeftCell="A261" workbookViewId="0">
      <selection activeCell="F252" sqref="F252"/>
    </sheetView>
  </sheetViews>
  <sheetFormatPr defaultRowHeight="14.5" x14ac:dyDescent="0.35"/>
  <cols>
    <col min="1" max="1" width="6.7265625" customWidth="1"/>
    <col min="2" max="2" width="32.81640625" customWidth="1"/>
    <col min="4" max="4" width="16" customWidth="1"/>
    <col min="5" max="5" width="13.54296875" customWidth="1"/>
    <col min="6" max="6" width="11.1796875" customWidth="1"/>
    <col min="7" max="8" width="13.26953125" customWidth="1"/>
    <col min="9" max="9" width="13.7265625" customWidth="1"/>
    <col min="10" max="10" width="11.26953125" customWidth="1"/>
    <col min="11" max="11" width="13.453125" customWidth="1"/>
  </cols>
  <sheetData>
    <row r="1" spans="1:11" ht="21" x14ac:dyDescent="0.5">
      <c r="A1" s="1422" t="s">
        <v>1844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</row>
    <row r="2" spans="1:11" ht="21" x14ac:dyDescent="0.5">
      <c r="A2" s="1422" t="s">
        <v>1845</v>
      </c>
      <c r="B2" s="1422"/>
      <c r="C2" s="1422"/>
      <c r="D2" s="1422"/>
      <c r="E2" s="1422"/>
      <c r="F2" s="1422"/>
      <c r="G2" s="1422"/>
      <c r="H2" s="1422"/>
      <c r="I2" s="1422"/>
      <c r="J2" s="1422"/>
      <c r="K2" s="1422"/>
    </row>
    <row r="3" spans="1:11" ht="21" x14ac:dyDescent="0.5">
      <c r="A3" s="1422" t="s">
        <v>1846</v>
      </c>
      <c r="B3" s="1422"/>
      <c r="C3" s="1422"/>
      <c r="D3" s="1422"/>
      <c r="E3" s="1422"/>
      <c r="F3" s="1422"/>
      <c r="G3" s="1422"/>
      <c r="H3" s="1422"/>
      <c r="I3" s="1422"/>
      <c r="J3" s="1422"/>
      <c r="K3" s="1422"/>
    </row>
    <row r="4" spans="1:11" ht="21.5" thickBot="1" x14ac:dyDescent="0.55000000000000004">
      <c r="A4" s="1422" t="s">
        <v>2171</v>
      </c>
      <c r="B4" s="1422"/>
      <c r="C4" s="1422"/>
      <c r="D4" s="1422"/>
      <c r="E4" s="1422"/>
      <c r="F4" s="1422"/>
      <c r="G4" s="1422"/>
      <c r="H4" s="1422"/>
      <c r="I4" s="1422"/>
      <c r="J4" s="1422"/>
      <c r="K4" s="1422"/>
    </row>
    <row r="5" spans="1:11" s="347" customFormat="1" ht="15.5" x14ac:dyDescent="0.35">
      <c r="A5" s="372" t="s">
        <v>1847</v>
      </c>
      <c r="B5" s="373" t="s">
        <v>1848</v>
      </c>
      <c r="C5" s="373" t="s">
        <v>1849</v>
      </c>
      <c r="D5" s="373" t="s">
        <v>1850</v>
      </c>
      <c r="E5" s="373" t="s">
        <v>1851</v>
      </c>
      <c r="F5" s="373" t="s">
        <v>1852</v>
      </c>
      <c r="G5" s="373" t="s">
        <v>1853</v>
      </c>
      <c r="H5" s="373" t="s">
        <v>1854</v>
      </c>
      <c r="I5" s="373" t="s">
        <v>1855</v>
      </c>
      <c r="J5" s="373" t="s">
        <v>1856</v>
      </c>
      <c r="K5" s="374" t="s">
        <v>1856</v>
      </c>
    </row>
    <row r="6" spans="1:11" ht="15.5" x14ac:dyDescent="0.35">
      <c r="A6" s="375">
        <v>1</v>
      </c>
      <c r="B6" s="349" t="s">
        <v>1857</v>
      </c>
      <c r="C6" s="357" t="s">
        <v>1858</v>
      </c>
      <c r="D6" s="358">
        <v>317232</v>
      </c>
      <c r="E6" s="357"/>
      <c r="F6" s="357"/>
      <c r="G6" s="358">
        <v>56400</v>
      </c>
      <c r="H6" s="358">
        <v>28408.68</v>
      </c>
      <c r="I6" s="358">
        <f>E6+F6+G6+H6</f>
        <v>84808.68</v>
      </c>
      <c r="J6" s="358">
        <v>5000</v>
      </c>
      <c r="K6" s="376">
        <v>15000</v>
      </c>
    </row>
    <row r="7" spans="1:11" ht="15.5" x14ac:dyDescent="0.35">
      <c r="A7" s="375">
        <v>2</v>
      </c>
      <c r="B7" s="349" t="s">
        <v>1859</v>
      </c>
      <c r="C7" s="357" t="s">
        <v>1858</v>
      </c>
      <c r="D7" s="358">
        <v>317232</v>
      </c>
      <c r="E7" s="357"/>
      <c r="F7" s="357"/>
      <c r="G7" s="358">
        <v>56400</v>
      </c>
      <c r="H7" s="358">
        <v>28408.68</v>
      </c>
      <c r="I7" s="358">
        <f>E7+F7+G7+H7</f>
        <v>84808.68</v>
      </c>
      <c r="J7" s="358">
        <v>5000</v>
      </c>
      <c r="K7" s="376">
        <v>15000</v>
      </c>
    </row>
    <row r="8" spans="1:11" ht="15.5" x14ac:dyDescent="0.35">
      <c r="A8" s="375">
        <v>3</v>
      </c>
      <c r="B8" s="349" t="s">
        <v>1860</v>
      </c>
      <c r="C8" s="357" t="s">
        <v>1858</v>
      </c>
      <c r="D8" s="358">
        <v>317232</v>
      </c>
      <c r="E8" s="357">
        <v>47015</v>
      </c>
      <c r="F8" s="357"/>
      <c r="G8" s="358">
        <v>56400</v>
      </c>
      <c r="H8" s="358">
        <v>28408.68</v>
      </c>
      <c r="I8" s="358">
        <f>E8+F8+G8+H8</f>
        <v>131823.67999999999</v>
      </c>
      <c r="J8" s="358">
        <v>5000</v>
      </c>
      <c r="K8" s="376">
        <v>15000</v>
      </c>
    </row>
    <row r="9" spans="1:11" ht="15.5" x14ac:dyDescent="0.35">
      <c r="A9" s="375">
        <v>4</v>
      </c>
      <c r="B9" s="349" t="s">
        <v>1861</v>
      </c>
      <c r="C9" s="357" t="s">
        <v>1862</v>
      </c>
      <c r="D9" s="358">
        <v>367252</v>
      </c>
      <c r="E9" s="358"/>
      <c r="F9" s="358"/>
      <c r="G9" s="358">
        <v>56400</v>
      </c>
      <c r="H9" s="358">
        <v>30533</v>
      </c>
      <c r="I9" s="358">
        <f>SUM(E9:H9)</f>
        <v>86933</v>
      </c>
      <c r="J9" s="358">
        <v>5000</v>
      </c>
      <c r="K9" s="376">
        <v>15000</v>
      </c>
    </row>
    <row r="10" spans="1:11" ht="15.5" x14ac:dyDescent="0.35">
      <c r="A10" s="375">
        <v>5</v>
      </c>
      <c r="B10" s="349" t="s">
        <v>1863</v>
      </c>
      <c r="C10" s="357" t="s">
        <v>1862</v>
      </c>
      <c r="D10" s="358">
        <v>367252</v>
      </c>
      <c r="E10" s="358"/>
      <c r="F10" s="358"/>
      <c r="G10" s="358">
        <v>56400</v>
      </c>
      <c r="H10" s="358">
        <v>30533</v>
      </c>
      <c r="I10" s="358">
        <f t="shared" ref="I10:I24" si="0">SUM(E10:H10)</f>
        <v>86933</v>
      </c>
      <c r="J10" s="358">
        <v>5000</v>
      </c>
      <c r="K10" s="376">
        <v>15000</v>
      </c>
    </row>
    <row r="11" spans="1:11" ht="15.5" x14ac:dyDescent="0.35">
      <c r="A11" s="375">
        <v>6</v>
      </c>
      <c r="B11" s="349" t="s">
        <v>1864</v>
      </c>
      <c r="C11" s="357" t="s">
        <v>1862</v>
      </c>
      <c r="D11" s="358">
        <v>367252</v>
      </c>
      <c r="E11" s="358"/>
      <c r="F11" s="358"/>
      <c r="G11" s="358">
        <v>56400</v>
      </c>
      <c r="H11" s="358">
        <v>30533</v>
      </c>
      <c r="I11" s="358">
        <f t="shared" si="0"/>
        <v>86933</v>
      </c>
      <c r="J11" s="358">
        <v>5000</v>
      </c>
      <c r="K11" s="376">
        <v>15000</v>
      </c>
    </row>
    <row r="12" spans="1:11" ht="15.5" x14ac:dyDescent="0.35">
      <c r="A12" s="375">
        <v>7</v>
      </c>
      <c r="B12" s="349" t="s">
        <v>1865</v>
      </c>
      <c r="C12" s="357" t="s">
        <v>1862</v>
      </c>
      <c r="D12" s="358">
        <v>367252</v>
      </c>
      <c r="E12" s="358"/>
      <c r="F12" s="358"/>
      <c r="G12" s="358">
        <v>56400</v>
      </c>
      <c r="H12" s="358">
        <v>30533</v>
      </c>
      <c r="I12" s="358">
        <f t="shared" si="0"/>
        <v>86933</v>
      </c>
      <c r="J12" s="358">
        <v>5000</v>
      </c>
      <c r="K12" s="376">
        <v>15000</v>
      </c>
    </row>
    <row r="13" spans="1:11" ht="15.5" x14ac:dyDescent="0.35">
      <c r="A13" s="375">
        <v>8</v>
      </c>
      <c r="B13" s="349" t="s">
        <v>1866</v>
      </c>
      <c r="C13" s="357" t="s">
        <v>1862</v>
      </c>
      <c r="D13" s="358">
        <v>367252</v>
      </c>
      <c r="E13" s="358"/>
      <c r="F13" s="358"/>
      <c r="G13" s="358">
        <v>56400</v>
      </c>
      <c r="H13" s="358">
        <v>30533</v>
      </c>
      <c r="I13" s="358">
        <f t="shared" si="0"/>
        <v>86933</v>
      </c>
      <c r="J13" s="358">
        <v>5000</v>
      </c>
      <c r="K13" s="376">
        <v>15000</v>
      </c>
    </row>
    <row r="14" spans="1:11" ht="15.5" x14ac:dyDescent="0.35">
      <c r="A14" s="375">
        <v>9</v>
      </c>
      <c r="B14" s="349" t="s">
        <v>1867</v>
      </c>
      <c r="C14" s="357" t="s">
        <v>1862</v>
      </c>
      <c r="D14" s="358">
        <v>367252</v>
      </c>
      <c r="E14" s="358"/>
      <c r="F14" s="358"/>
      <c r="G14" s="358">
        <v>56400</v>
      </c>
      <c r="H14" s="358">
        <v>30533</v>
      </c>
      <c r="I14" s="358">
        <f t="shared" si="0"/>
        <v>86933</v>
      </c>
      <c r="J14" s="358">
        <v>5000</v>
      </c>
      <c r="K14" s="376">
        <v>15000</v>
      </c>
    </row>
    <row r="15" spans="1:11" ht="15.5" x14ac:dyDescent="0.35">
      <c r="A15" s="375">
        <v>10</v>
      </c>
      <c r="B15" s="349" t="s">
        <v>1868</v>
      </c>
      <c r="C15" s="357" t="s">
        <v>1862</v>
      </c>
      <c r="D15" s="358">
        <v>367252</v>
      </c>
      <c r="E15" s="358"/>
      <c r="F15" s="358"/>
      <c r="G15" s="358">
        <v>56400</v>
      </c>
      <c r="H15" s="358">
        <v>30533</v>
      </c>
      <c r="I15" s="358">
        <f t="shared" si="0"/>
        <v>86933</v>
      </c>
      <c r="J15" s="358">
        <v>5000</v>
      </c>
      <c r="K15" s="376">
        <v>15000</v>
      </c>
    </row>
    <row r="16" spans="1:11" ht="15.5" x14ac:dyDescent="0.35">
      <c r="A16" s="375">
        <v>11</v>
      </c>
      <c r="B16" s="349" t="s">
        <v>1869</v>
      </c>
      <c r="C16" s="357" t="s">
        <v>1862</v>
      </c>
      <c r="D16" s="358">
        <v>367252</v>
      </c>
      <c r="E16" s="358"/>
      <c r="F16" s="358"/>
      <c r="G16" s="358">
        <v>56400</v>
      </c>
      <c r="H16" s="358">
        <v>30533</v>
      </c>
      <c r="I16" s="358">
        <f t="shared" si="0"/>
        <v>86933</v>
      </c>
      <c r="J16" s="358">
        <v>5000</v>
      </c>
      <c r="K16" s="376">
        <v>15000</v>
      </c>
    </row>
    <row r="17" spans="1:11" ht="15.5" x14ac:dyDescent="0.35">
      <c r="A17" s="375">
        <v>12</v>
      </c>
      <c r="B17" s="349" t="s">
        <v>1870</v>
      </c>
      <c r="C17" s="357" t="s">
        <v>1862</v>
      </c>
      <c r="D17" s="358">
        <v>367252</v>
      </c>
      <c r="E17" s="358"/>
      <c r="F17" s="358"/>
      <c r="G17" s="358">
        <v>56400</v>
      </c>
      <c r="H17" s="358">
        <v>30533</v>
      </c>
      <c r="I17" s="358">
        <f t="shared" si="0"/>
        <v>86933</v>
      </c>
      <c r="J17" s="358">
        <v>5000</v>
      </c>
      <c r="K17" s="376">
        <v>15000</v>
      </c>
    </row>
    <row r="18" spans="1:11" ht="15.5" x14ac:dyDescent="0.35">
      <c r="A18" s="375">
        <v>13</v>
      </c>
      <c r="B18" s="349" t="s">
        <v>1871</v>
      </c>
      <c r="C18" s="357" t="s">
        <v>1862</v>
      </c>
      <c r="D18" s="358">
        <v>367252</v>
      </c>
      <c r="E18" s="358">
        <v>50636</v>
      </c>
      <c r="F18" s="358"/>
      <c r="G18" s="358">
        <v>56400</v>
      </c>
      <c r="H18" s="358">
        <v>30533</v>
      </c>
      <c r="I18" s="358">
        <f t="shared" si="0"/>
        <v>137569</v>
      </c>
      <c r="J18" s="358">
        <v>5000</v>
      </c>
      <c r="K18" s="376">
        <v>15000</v>
      </c>
    </row>
    <row r="19" spans="1:11" ht="15.5" x14ac:dyDescent="0.35">
      <c r="A19" s="375">
        <v>14</v>
      </c>
      <c r="B19" s="349" t="s">
        <v>1872</v>
      </c>
      <c r="C19" s="357" t="s">
        <v>1862</v>
      </c>
      <c r="D19" s="358">
        <v>367252</v>
      </c>
      <c r="E19" s="358">
        <v>50636</v>
      </c>
      <c r="F19" s="358"/>
      <c r="G19" s="358">
        <v>56400</v>
      </c>
      <c r="H19" s="358">
        <v>30533</v>
      </c>
      <c r="I19" s="358">
        <f t="shared" si="0"/>
        <v>137569</v>
      </c>
      <c r="J19" s="358">
        <v>5000</v>
      </c>
      <c r="K19" s="376">
        <v>15000</v>
      </c>
    </row>
    <row r="20" spans="1:11" ht="15.5" x14ac:dyDescent="0.35">
      <c r="A20" s="375">
        <v>15</v>
      </c>
      <c r="B20" s="349" t="s">
        <v>1873</v>
      </c>
      <c r="C20" s="357" t="s">
        <v>1862</v>
      </c>
      <c r="D20" s="358">
        <v>367252</v>
      </c>
      <c r="E20" s="358"/>
      <c r="F20" s="358"/>
      <c r="G20" s="358">
        <v>56400</v>
      </c>
      <c r="H20" s="358">
        <v>30533</v>
      </c>
      <c r="I20" s="358">
        <f t="shared" si="0"/>
        <v>86933</v>
      </c>
      <c r="J20" s="358">
        <v>5000</v>
      </c>
      <c r="K20" s="376">
        <v>15000</v>
      </c>
    </row>
    <row r="21" spans="1:11" ht="15.5" x14ac:dyDescent="0.35">
      <c r="A21" s="375">
        <v>16</v>
      </c>
      <c r="B21" s="349" t="s">
        <v>1874</v>
      </c>
      <c r="C21" s="357" t="s">
        <v>1862</v>
      </c>
      <c r="D21" s="358">
        <v>367252</v>
      </c>
      <c r="E21" s="358"/>
      <c r="F21" s="358"/>
      <c r="G21" s="358">
        <v>56400</v>
      </c>
      <c r="H21" s="358">
        <v>30533</v>
      </c>
      <c r="I21" s="358">
        <f t="shared" si="0"/>
        <v>86933</v>
      </c>
      <c r="J21" s="358">
        <v>5000</v>
      </c>
      <c r="K21" s="376">
        <v>15000</v>
      </c>
    </row>
    <row r="22" spans="1:11" ht="15.5" x14ac:dyDescent="0.35">
      <c r="A22" s="375">
        <v>17</v>
      </c>
      <c r="B22" s="349" t="s">
        <v>1875</v>
      </c>
      <c r="C22" s="357" t="s">
        <v>1862</v>
      </c>
      <c r="D22" s="358">
        <v>367252</v>
      </c>
      <c r="E22" s="358"/>
      <c r="F22" s="358"/>
      <c r="G22" s="358">
        <v>56400</v>
      </c>
      <c r="H22" s="358">
        <v>30533</v>
      </c>
      <c r="I22" s="358">
        <f t="shared" si="0"/>
        <v>86933</v>
      </c>
      <c r="J22" s="358">
        <v>5000</v>
      </c>
      <c r="K22" s="376">
        <v>15000</v>
      </c>
    </row>
    <row r="23" spans="1:11" ht="15.5" x14ac:dyDescent="0.35">
      <c r="A23" s="375">
        <v>18</v>
      </c>
      <c r="B23" s="349" t="s">
        <v>1876</v>
      </c>
      <c r="C23" s="357" t="s">
        <v>1862</v>
      </c>
      <c r="D23" s="358">
        <v>367252</v>
      </c>
      <c r="E23" s="358"/>
      <c r="F23" s="358"/>
      <c r="G23" s="358">
        <v>56400</v>
      </c>
      <c r="H23" s="358">
        <v>30533</v>
      </c>
      <c r="I23" s="358">
        <f t="shared" si="0"/>
        <v>86933</v>
      </c>
      <c r="J23" s="358">
        <v>5000</v>
      </c>
      <c r="K23" s="376">
        <v>15000</v>
      </c>
    </row>
    <row r="24" spans="1:11" ht="15.5" x14ac:dyDescent="0.35">
      <c r="A24" s="375">
        <v>19</v>
      </c>
      <c r="B24" s="349" t="s">
        <v>1877</v>
      </c>
      <c r="C24" s="357" t="s">
        <v>1862</v>
      </c>
      <c r="D24" s="358">
        <v>367252</v>
      </c>
      <c r="E24" s="358"/>
      <c r="F24" s="358"/>
      <c r="G24" s="358">
        <v>56400</v>
      </c>
      <c r="H24" s="358">
        <v>30533</v>
      </c>
      <c r="I24" s="358">
        <f t="shared" si="0"/>
        <v>86933</v>
      </c>
      <c r="J24" s="358">
        <v>5000</v>
      </c>
      <c r="K24" s="376">
        <v>15000</v>
      </c>
    </row>
    <row r="25" spans="1:11" ht="15.5" x14ac:dyDescent="0.35">
      <c r="A25" s="375">
        <v>20</v>
      </c>
      <c r="B25" s="349" t="s">
        <v>1878</v>
      </c>
      <c r="C25" s="357" t="s">
        <v>1879</v>
      </c>
      <c r="D25" s="357">
        <v>317015</v>
      </c>
      <c r="E25" s="357">
        <v>44128</v>
      </c>
      <c r="F25" s="357"/>
      <c r="G25" s="357">
        <v>56000</v>
      </c>
      <c r="H25" s="357">
        <v>26718</v>
      </c>
      <c r="I25" s="357">
        <f>SUM(E25:H25)</f>
        <v>126846</v>
      </c>
      <c r="J25" s="358">
        <v>5000</v>
      </c>
      <c r="K25" s="376">
        <v>15000</v>
      </c>
    </row>
    <row r="26" spans="1:11" ht="15.5" x14ac:dyDescent="0.35">
      <c r="A26" s="375">
        <v>21</v>
      </c>
      <c r="B26" s="349" t="s">
        <v>1880</v>
      </c>
      <c r="C26" s="357" t="s">
        <v>1881</v>
      </c>
      <c r="D26" s="357">
        <v>369572</v>
      </c>
      <c r="E26" s="357"/>
      <c r="F26" s="357"/>
      <c r="G26" s="357">
        <v>56000</v>
      </c>
      <c r="H26" s="357">
        <v>33510</v>
      </c>
      <c r="I26" s="357">
        <f t="shared" ref="I26:I38" si="1">SUM(E26:H26)</f>
        <v>89510</v>
      </c>
      <c r="J26" s="358">
        <v>5000</v>
      </c>
      <c r="K26" s="376">
        <v>15000</v>
      </c>
    </row>
    <row r="27" spans="1:11" ht="15.5" x14ac:dyDescent="0.35">
      <c r="A27" s="375">
        <v>22</v>
      </c>
      <c r="B27" s="349" t="s">
        <v>1882</v>
      </c>
      <c r="C27" s="357" t="s">
        <v>1883</v>
      </c>
      <c r="D27" s="357">
        <v>277074</v>
      </c>
      <c r="E27" s="357"/>
      <c r="F27" s="357"/>
      <c r="G27" s="357">
        <v>56000</v>
      </c>
      <c r="H27" s="357">
        <v>23326</v>
      </c>
      <c r="I27" s="357">
        <f t="shared" si="1"/>
        <v>79326</v>
      </c>
      <c r="J27" s="358">
        <v>5000</v>
      </c>
      <c r="K27" s="376">
        <v>15000</v>
      </c>
    </row>
    <row r="28" spans="1:11" ht="15.5" x14ac:dyDescent="0.35">
      <c r="A28" s="375">
        <v>23</v>
      </c>
      <c r="B28" s="349" t="s">
        <v>1884</v>
      </c>
      <c r="C28" s="357" t="s">
        <v>1883</v>
      </c>
      <c r="D28" s="357">
        <v>277074</v>
      </c>
      <c r="E28" s="357"/>
      <c r="F28" s="357"/>
      <c r="G28" s="357">
        <v>56000</v>
      </c>
      <c r="H28" s="357">
        <v>23326</v>
      </c>
      <c r="I28" s="357">
        <f t="shared" si="1"/>
        <v>79326</v>
      </c>
      <c r="J28" s="358">
        <v>5000</v>
      </c>
      <c r="K28" s="376">
        <v>15000</v>
      </c>
    </row>
    <row r="29" spans="1:11" ht="15.5" x14ac:dyDescent="0.35">
      <c r="A29" s="375">
        <v>24</v>
      </c>
      <c r="B29" s="349" t="s">
        <v>1885</v>
      </c>
      <c r="C29" s="357" t="s">
        <v>1886</v>
      </c>
      <c r="D29" s="357">
        <v>287221</v>
      </c>
      <c r="E29" s="357"/>
      <c r="F29" s="357"/>
      <c r="G29" s="357">
        <v>56000</v>
      </c>
      <c r="H29" s="357">
        <v>24173</v>
      </c>
      <c r="I29" s="357">
        <f t="shared" si="1"/>
        <v>80173</v>
      </c>
      <c r="J29" s="358">
        <v>5000</v>
      </c>
      <c r="K29" s="376">
        <v>15000</v>
      </c>
    </row>
    <row r="30" spans="1:11" ht="15.5" x14ac:dyDescent="0.35">
      <c r="A30" s="375">
        <v>25</v>
      </c>
      <c r="B30" s="349" t="s">
        <v>1887</v>
      </c>
      <c r="C30" s="357" t="s">
        <v>1886</v>
      </c>
      <c r="D30" s="357">
        <v>287221</v>
      </c>
      <c r="E30" s="357"/>
      <c r="F30" s="357"/>
      <c r="G30" s="357">
        <v>56000</v>
      </c>
      <c r="H30" s="357">
        <v>24173</v>
      </c>
      <c r="I30" s="357">
        <f t="shared" si="1"/>
        <v>80173</v>
      </c>
      <c r="J30" s="358">
        <v>5000</v>
      </c>
      <c r="K30" s="376">
        <v>15000</v>
      </c>
    </row>
    <row r="31" spans="1:11" ht="15.5" x14ac:dyDescent="0.35">
      <c r="A31" s="375">
        <v>26</v>
      </c>
      <c r="B31" s="349" t="s">
        <v>1888</v>
      </c>
      <c r="C31" s="357" t="s">
        <v>1883</v>
      </c>
      <c r="D31" s="357">
        <v>277074</v>
      </c>
      <c r="E31" s="357"/>
      <c r="F31" s="357"/>
      <c r="G31" s="357">
        <v>56000</v>
      </c>
      <c r="H31" s="357">
        <v>23326</v>
      </c>
      <c r="I31" s="357">
        <f t="shared" si="1"/>
        <v>79326</v>
      </c>
      <c r="J31" s="358">
        <v>5000</v>
      </c>
      <c r="K31" s="376">
        <v>15000</v>
      </c>
    </row>
    <row r="32" spans="1:11" ht="15.5" x14ac:dyDescent="0.35">
      <c r="A32" s="375">
        <v>27</v>
      </c>
      <c r="B32" s="349" t="s">
        <v>1889</v>
      </c>
      <c r="C32" s="357" t="s">
        <v>1883</v>
      </c>
      <c r="D32" s="357">
        <v>277074</v>
      </c>
      <c r="E32" s="357"/>
      <c r="F32" s="357"/>
      <c r="G32" s="357">
        <v>56000</v>
      </c>
      <c r="H32" s="357">
        <v>23326</v>
      </c>
      <c r="I32" s="357">
        <f t="shared" si="1"/>
        <v>79326</v>
      </c>
      <c r="J32" s="358">
        <v>5000</v>
      </c>
      <c r="K32" s="376">
        <v>15000</v>
      </c>
    </row>
    <row r="33" spans="1:11" ht="15.5" x14ac:dyDescent="0.35">
      <c r="A33" s="375">
        <v>28</v>
      </c>
      <c r="B33" s="349" t="s">
        <v>1890</v>
      </c>
      <c r="C33" s="357" t="s">
        <v>1891</v>
      </c>
      <c r="D33" s="357">
        <v>266926</v>
      </c>
      <c r="E33" s="357"/>
      <c r="F33" s="357"/>
      <c r="G33" s="357">
        <v>56000</v>
      </c>
      <c r="H33" s="357">
        <v>22477</v>
      </c>
      <c r="I33" s="357">
        <f t="shared" si="1"/>
        <v>78477</v>
      </c>
      <c r="J33" s="358">
        <v>5000</v>
      </c>
      <c r="K33" s="376">
        <v>15000</v>
      </c>
    </row>
    <row r="34" spans="1:11" ht="15.5" x14ac:dyDescent="0.35">
      <c r="A34" s="375">
        <v>29</v>
      </c>
      <c r="B34" s="349" t="s">
        <v>1892</v>
      </c>
      <c r="C34" s="357" t="s">
        <v>1893</v>
      </c>
      <c r="D34" s="357">
        <v>297369</v>
      </c>
      <c r="E34" s="357"/>
      <c r="F34" s="357"/>
      <c r="G34" s="357">
        <v>56000</v>
      </c>
      <c r="H34" s="357">
        <v>25022</v>
      </c>
      <c r="I34" s="357">
        <f t="shared" si="1"/>
        <v>81022</v>
      </c>
      <c r="J34" s="358">
        <v>5000</v>
      </c>
      <c r="K34" s="376">
        <v>15000</v>
      </c>
    </row>
    <row r="35" spans="1:11" ht="15.5" x14ac:dyDescent="0.35">
      <c r="A35" s="375">
        <v>30</v>
      </c>
      <c r="B35" s="349" t="s">
        <v>1894</v>
      </c>
      <c r="C35" s="357" t="s">
        <v>1881</v>
      </c>
      <c r="D35" s="357">
        <v>369572</v>
      </c>
      <c r="E35" s="357"/>
      <c r="F35" s="357"/>
      <c r="G35" s="357">
        <v>56000</v>
      </c>
      <c r="H35" s="357">
        <v>33510</v>
      </c>
      <c r="I35" s="357">
        <f t="shared" si="1"/>
        <v>89510</v>
      </c>
      <c r="J35" s="358">
        <v>5000</v>
      </c>
      <c r="K35" s="376">
        <v>15000</v>
      </c>
    </row>
    <row r="36" spans="1:11" ht="15.5" x14ac:dyDescent="0.35">
      <c r="A36" s="375">
        <v>31</v>
      </c>
      <c r="B36" s="349" t="s">
        <v>1895</v>
      </c>
      <c r="C36" s="357" t="s">
        <v>1883</v>
      </c>
      <c r="D36" s="357">
        <v>277074</v>
      </c>
      <c r="E36" s="357"/>
      <c r="F36" s="357"/>
      <c r="G36" s="357">
        <v>56000</v>
      </c>
      <c r="H36" s="357">
        <v>23326</v>
      </c>
      <c r="I36" s="357">
        <f t="shared" si="1"/>
        <v>79326</v>
      </c>
      <c r="J36" s="358">
        <v>5000</v>
      </c>
      <c r="K36" s="376">
        <v>15000</v>
      </c>
    </row>
    <row r="37" spans="1:11" ht="15.5" x14ac:dyDescent="0.35">
      <c r="A37" s="375">
        <v>32</v>
      </c>
      <c r="B37" s="349" t="s">
        <v>1896</v>
      </c>
      <c r="C37" s="357" t="s">
        <v>1891</v>
      </c>
      <c r="D37" s="357">
        <v>266926</v>
      </c>
      <c r="E37" s="357">
        <v>34932</v>
      </c>
      <c r="F37" s="357"/>
      <c r="G37" s="357">
        <v>56000</v>
      </c>
      <c r="H37" s="357">
        <v>22477</v>
      </c>
      <c r="I37" s="357">
        <f t="shared" si="1"/>
        <v>113409</v>
      </c>
      <c r="J37" s="358">
        <v>5000</v>
      </c>
      <c r="K37" s="376">
        <v>15000</v>
      </c>
    </row>
    <row r="38" spans="1:11" ht="15.5" x14ac:dyDescent="0.35">
      <c r="A38" s="375">
        <v>33</v>
      </c>
      <c r="B38" s="349" t="s">
        <v>1897</v>
      </c>
      <c r="C38" s="357" t="s">
        <v>1886</v>
      </c>
      <c r="D38" s="357">
        <v>287221</v>
      </c>
      <c r="E38" s="357">
        <v>39756</v>
      </c>
      <c r="F38" s="357"/>
      <c r="G38" s="357">
        <v>56000</v>
      </c>
      <c r="H38" s="357">
        <v>24173</v>
      </c>
      <c r="I38" s="357">
        <f t="shared" si="1"/>
        <v>119929</v>
      </c>
      <c r="J38" s="358">
        <v>5000</v>
      </c>
      <c r="K38" s="376">
        <v>15000</v>
      </c>
    </row>
    <row r="39" spans="1:11" ht="15.5" x14ac:dyDescent="0.35">
      <c r="A39" s="375">
        <v>34</v>
      </c>
      <c r="B39" s="349" t="s">
        <v>1898</v>
      </c>
      <c r="C39" s="357" t="s">
        <v>1899</v>
      </c>
      <c r="D39" s="357">
        <v>373944</v>
      </c>
      <c r="E39" s="357"/>
      <c r="F39" s="357"/>
      <c r="G39" s="357">
        <v>56000</v>
      </c>
      <c r="H39" s="357">
        <v>31428</v>
      </c>
      <c r="I39" s="357">
        <f>SUM(E39:H39)</f>
        <v>87428</v>
      </c>
      <c r="J39" s="358">
        <v>5000</v>
      </c>
      <c r="K39" s="376">
        <v>15000</v>
      </c>
    </row>
    <row r="40" spans="1:11" ht="15.5" x14ac:dyDescent="0.35">
      <c r="A40" s="375">
        <v>35</v>
      </c>
      <c r="B40" s="349" t="s">
        <v>1900</v>
      </c>
      <c r="C40" s="357" t="s">
        <v>1901</v>
      </c>
      <c r="D40" s="357">
        <v>329162</v>
      </c>
      <c r="E40" s="357"/>
      <c r="F40" s="357"/>
      <c r="G40" s="357">
        <v>56000</v>
      </c>
      <c r="H40" s="357">
        <v>28468</v>
      </c>
      <c r="I40" s="357">
        <f t="shared" ref="I40:I57" si="2">SUM(E40:H40)</f>
        <v>84468</v>
      </c>
      <c r="J40" s="358">
        <v>5000</v>
      </c>
      <c r="K40" s="376">
        <v>15000</v>
      </c>
    </row>
    <row r="41" spans="1:11" ht="15.5" x14ac:dyDescent="0.35">
      <c r="A41" s="375">
        <v>36</v>
      </c>
      <c r="B41" s="349" t="s">
        <v>1902</v>
      </c>
      <c r="C41" s="357" t="s">
        <v>1903</v>
      </c>
      <c r="D41" s="357">
        <v>409325</v>
      </c>
      <c r="E41" s="357"/>
      <c r="F41" s="357"/>
      <c r="G41" s="357">
        <v>56000</v>
      </c>
      <c r="H41" s="357">
        <v>34387</v>
      </c>
      <c r="I41" s="357">
        <f t="shared" si="2"/>
        <v>90387</v>
      </c>
      <c r="J41" s="358">
        <v>5000</v>
      </c>
      <c r="K41" s="376">
        <v>15000</v>
      </c>
    </row>
    <row r="42" spans="1:11" ht="15.5" x14ac:dyDescent="0.35">
      <c r="A42" s="375">
        <v>37</v>
      </c>
      <c r="B42" s="349" t="s">
        <v>1904</v>
      </c>
      <c r="C42" s="357" t="s">
        <v>1903</v>
      </c>
      <c r="D42" s="357">
        <v>409325</v>
      </c>
      <c r="E42" s="357"/>
      <c r="F42" s="357"/>
      <c r="G42" s="357">
        <v>56000</v>
      </c>
      <c r="H42" s="357">
        <v>34387</v>
      </c>
      <c r="I42" s="357">
        <f t="shared" si="2"/>
        <v>90387</v>
      </c>
      <c r="J42" s="358">
        <v>5000</v>
      </c>
      <c r="K42" s="376">
        <v>15000</v>
      </c>
    </row>
    <row r="43" spans="1:11" ht="15.5" x14ac:dyDescent="0.35">
      <c r="A43" s="375">
        <v>38</v>
      </c>
      <c r="B43" s="349" t="s">
        <v>1905</v>
      </c>
      <c r="C43" s="357" t="s">
        <v>1906</v>
      </c>
      <c r="D43" s="357">
        <v>397532</v>
      </c>
      <c r="E43" s="357"/>
      <c r="F43" s="357"/>
      <c r="G43" s="357">
        <v>56000</v>
      </c>
      <c r="H43" s="357">
        <v>33401</v>
      </c>
      <c r="I43" s="357">
        <f t="shared" si="2"/>
        <v>89401</v>
      </c>
      <c r="J43" s="358">
        <v>5000</v>
      </c>
      <c r="K43" s="376">
        <v>15000</v>
      </c>
    </row>
    <row r="44" spans="1:11" ht="15.5" x14ac:dyDescent="0.35">
      <c r="A44" s="375">
        <v>39</v>
      </c>
      <c r="B44" s="349" t="s">
        <v>1907</v>
      </c>
      <c r="C44" s="357" t="s">
        <v>1908</v>
      </c>
      <c r="D44" s="357">
        <v>350356</v>
      </c>
      <c r="E44" s="357"/>
      <c r="F44" s="357"/>
      <c r="G44" s="357">
        <v>56000</v>
      </c>
      <c r="H44" s="357">
        <v>29454</v>
      </c>
      <c r="I44" s="357">
        <f t="shared" si="2"/>
        <v>85454</v>
      </c>
      <c r="J44" s="358">
        <v>5000</v>
      </c>
      <c r="K44" s="376">
        <v>15000</v>
      </c>
    </row>
    <row r="45" spans="1:11" ht="15.5" x14ac:dyDescent="0.35">
      <c r="A45" s="375">
        <v>40</v>
      </c>
      <c r="B45" s="349" t="s">
        <v>1909</v>
      </c>
      <c r="C45" s="357" t="s">
        <v>1908</v>
      </c>
      <c r="D45" s="357">
        <v>350356</v>
      </c>
      <c r="E45" s="357"/>
      <c r="F45" s="357"/>
      <c r="G45" s="357">
        <v>56000</v>
      </c>
      <c r="H45" s="357">
        <v>29454</v>
      </c>
      <c r="I45" s="357">
        <f t="shared" si="2"/>
        <v>85454</v>
      </c>
      <c r="J45" s="358">
        <v>5000</v>
      </c>
      <c r="K45" s="376">
        <v>15000</v>
      </c>
    </row>
    <row r="46" spans="1:11" ht="15.5" x14ac:dyDescent="0.35">
      <c r="A46" s="375">
        <v>41</v>
      </c>
      <c r="B46" s="349" t="s">
        <v>1910</v>
      </c>
      <c r="C46" s="357" t="s">
        <v>1911</v>
      </c>
      <c r="D46" s="357">
        <v>421119</v>
      </c>
      <c r="E46" s="357"/>
      <c r="F46" s="357"/>
      <c r="G46" s="357">
        <v>56000</v>
      </c>
      <c r="H46" s="357">
        <v>35373</v>
      </c>
      <c r="I46" s="357">
        <f t="shared" si="2"/>
        <v>91373</v>
      </c>
      <c r="J46" s="358">
        <v>5000</v>
      </c>
      <c r="K46" s="376">
        <v>15000</v>
      </c>
    </row>
    <row r="47" spans="1:11" ht="15.5" x14ac:dyDescent="0.35">
      <c r="A47" s="375">
        <v>42</v>
      </c>
      <c r="B47" s="349" t="s">
        <v>1912</v>
      </c>
      <c r="C47" s="357" t="s">
        <v>1908</v>
      </c>
      <c r="D47" s="357">
        <v>350356</v>
      </c>
      <c r="E47" s="357"/>
      <c r="F47" s="357"/>
      <c r="G47" s="357">
        <v>56000</v>
      </c>
      <c r="H47" s="357">
        <v>29454</v>
      </c>
      <c r="I47" s="357">
        <f t="shared" si="2"/>
        <v>85454</v>
      </c>
      <c r="J47" s="358">
        <v>5000</v>
      </c>
      <c r="K47" s="376">
        <v>15000</v>
      </c>
    </row>
    <row r="48" spans="1:11" ht="15.5" x14ac:dyDescent="0.35">
      <c r="A48" s="375">
        <v>43</v>
      </c>
      <c r="B48" s="349" t="s">
        <v>1913</v>
      </c>
      <c r="C48" s="357" t="s">
        <v>1908</v>
      </c>
      <c r="D48" s="357">
        <v>350356</v>
      </c>
      <c r="E48" s="357"/>
      <c r="F48" s="357"/>
      <c r="G48" s="357">
        <v>56000</v>
      </c>
      <c r="H48" s="357">
        <v>29454</v>
      </c>
      <c r="I48" s="357">
        <f t="shared" si="2"/>
        <v>85454</v>
      </c>
      <c r="J48" s="358">
        <v>5000</v>
      </c>
      <c r="K48" s="376">
        <v>15000</v>
      </c>
    </row>
    <row r="49" spans="1:11" ht="15.5" x14ac:dyDescent="0.35">
      <c r="A49" s="375">
        <v>44</v>
      </c>
      <c r="B49" s="349" t="s">
        <v>1914</v>
      </c>
      <c r="C49" s="357" t="s">
        <v>1908</v>
      </c>
      <c r="D49" s="357">
        <v>350356</v>
      </c>
      <c r="E49" s="357"/>
      <c r="F49" s="357"/>
      <c r="G49" s="357">
        <v>56000</v>
      </c>
      <c r="H49" s="357">
        <v>29454</v>
      </c>
      <c r="I49" s="357">
        <f t="shared" si="2"/>
        <v>85454</v>
      </c>
      <c r="J49" s="358">
        <v>5000</v>
      </c>
      <c r="K49" s="376">
        <v>15000</v>
      </c>
    </row>
    <row r="50" spans="1:11" ht="15.5" x14ac:dyDescent="0.35">
      <c r="A50" s="375">
        <v>45</v>
      </c>
      <c r="B50" s="349" t="s">
        <v>1915</v>
      </c>
      <c r="C50" s="357" t="s">
        <v>1911</v>
      </c>
      <c r="D50" s="357">
        <v>421119</v>
      </c>
      <c r="E50" s="357"/>
      <c r="F50" s="357"/>
      <c r="G50" s="357">
        <v>56000</v>
      </c>
      <c r="H50" s="357">
        <v>35373</v>
      </c>
      <c r="I50" s="357">
        <f t="shared" si="2"/>
        <v>91373</v>
      </c>
      <c r="J50" s="358">
        <v>5000</v>
      </c>
      <c r="K50" s="376">
        <v>15000</v>
      </c>
    </row>
    <row r="51" spans="1:11" ht="15.5" x14ac:dyDescent="0.35">
      <c r="A51" s="375">
        <v>46</v>
      </c>
      <c r="B51" s="349" t="s">
        <v>1916</v>
      </c>
      <c r="C51" s="357" t="s">
        <v>1908</v>
      </c>
      <c r="D51" s="357">
        <v>350356</v>
      </c>
      <c r="E51" s="357"/>
      <c r="F51" s="357"/>
      <c r="G51" s="357">
        <v>56000</v>
      </c>
      <c r="H51" s="357">
        <v>29454</v>
      </c>
      <c r="I51" s="357">
        <f t="shared" si="2"/>
        <v>85454</v>
      </c>
      <c r="J51" s="358">
        <v>5000</v>
      </c>
      <c r="K51" s="376">
        <v>15000</v>
      </c>
    </row>
    <row r="52" spans="1:11" ht="15.5" x14ac:dyDescent="0.35">
      <c r="A52" s="375">
        <v>47</v>
      </c>
      <c r="B52" s="349" t="s">
        <v>1917</v>
      </c>
      <c r="C52" s="357" t="s">
        <v>1908</v>
      </c>
      <c r="D52" s="357">
        <v>350356</v>
      </c>
      <c r="E52" s="357"/>
      <c r="F52" s="357"/>
      <c r="G52" s="357">
        <v>56000</v>
      </c>
      <c r="H52" s="357">
        <v>29454</v>
      </c>
      <c r="I52" s="357">
        <f t="shared" si="2"/>
        <v>85454</v>
      </c>
      <c r="J52" s="358">
        <v>5000</v>
      </c>
      <c r="K52" s="376">
        <v>15000</v>
      </c>
    </row>
    <row r="53" spans="1:11" ht="15.5" x14ac:dyDescent="0.35">
      <c r="A53" s="375">
        <v>48</v>
      </c>
      <c r="B53" s="349" t="s">
        <v>1918</v>
      </c>
      <c r="C53" s="357" t="s">
        <v>1908</v>
      </c>
      <c r="D53" s="357">
        <v>350356</v>
      </c>
      <c r="E53" s="357"/>
      <c r="F53" s="357"/>
      <c r="G53" s="357">
        <v>56000</v>
      </c>
      <c r="H53" s="357">
        <v>29454</v>
      </c>
      <c r="I53" s="357">
        <f t="shared" si="2"/>
        <v>85454</v>
      </c>
      <c r="J53" s="358">
        <v>5000</v>
      </c>
      <c r="K53" s="376">
        <v>15000</v>
      </c>
    </row>
    <row r="54" spans="1:11" ht="15.5" x14ac:dyDescent="0.35">
      <c r="A54" s="375">
        <v>49</v>
      </c>
      <c r="B54" s="349" t="s">
        <v>1919</v>
      </c>
      <c r="C54" s="357" t="s">
        <v>1911</v>
      </c>
      <c r="D54" s="357">
        <v>421119</v>
      </c>
      <c r="E54" s="357"/>
      <c r="F54" s="357"/>
      <c r="G54" s="357">
        <v>56000</v>
      </c>
      <c r="H54" s="357">
        <v>35373</v>
      </c>
      <c r="I54" s="357">
        <f t="shared" si="2"/>
        <v>91373</v>
      </c>
      <c r="J54" s="358">
        <v>5000</v>
      </c>
      <c r="K54" s="376">
        <v>15000</v>
      </c>
    </row>
    <row r="55" spans="1:11" ht="15.5" x14ac:dyDescent="0.35">
      <c r="A55" s="375">
        <v>50</v>
      </c>
      <c r="B55" s="349" t="s">
        <v>1920</v>
      </c>
      <c r="C55" s="357" t="s">
        <v>1921</v>
      </c>
      <c r="D55" s="357">
        <v>362150</v>
      </c>
      <c r="E55" s="357"/>
      <c r="F55" s="357"/>
      <c r="G55" s="357">
        <v>56000</v>
      </c>
      <c r="H55" s="357">
        <v>30441</v>
      </c>
      <c r="I55" s="357">
        <f t="shared" si="2"/>
        <v>86441</v>
      </c>
      <c r="J55" s="358">
        <v>5000</v>
      </c>
      <c r="K55" s="376">
        <v>15000</v>
      </c>
    </row>
    <row r="56" spans="1:11" ht="15.5" x14ac:dyDescent="0.35">
      <c r="A56" s="375">
        <v>51</v>
      </c>
      <c r="B56" s="349" t="s">
        <v>1922</v>
      </c>
      <c r="C56" s="357" t="s">
        <v>1923</v>
      </c>
      <c r="D56" s="357">
        <v>291384</v>
      </c>
      <c r="E56" s="357"/>
      <c r="F56" s="357"/>
      <c r="G56" s="357">
        <v>56000</v>
      </c>
      <c r="H56" s="357">
        <v>29454</v>
      </c>
      <c r="I56" s="357">
        <f t="shared" si="2"/>
        <v>85454</v>
      </c>
      <c r="J56" s="358">
        <v>5000</v>
      </c>
      <c r="K56" s="376">
        <v>15000</v>
      </c>
    </row>
    <row r="57" spans="1:11" ht="15.5" x14ac:dyDescent="0.35">
      <c r="A57" s="375">
        <v>52</v>
      </c>
      <c r="B57" s="349" t="s">
        <v>1924</v>
      </c>
      <c r="C57" s="357" t="s">
        <v>1911</v>
      </c>
      <c r="D57" s="357">
        <v>421119</v>
      </c>
      <c r="E57" s="357"/>
      <c r="F57" s="357"/>
      <c r="G57" s="357">
        <v>56000</v>
      </c>
      <c r="H57" s="357">
        <v>35373</v>
      </c>
      <c r="I57" s="357">
        <f t="shared" si="2"/>
        <v>91373</v>
      </c>
      <c r="J57" s="358">
        <v>5000</v>
      </c>
      <c r="K57" s="376">
        <v>15000</v>
      </c>
    </row>
    <row r="58" spans="1:11" ht="15.5" x14ac:dyDescent="0.35">
      <c r="A58" s="375">
        <v>53</v>
      </c>
      <c r="B58" s="349" t="s">
        <v>1925</v>
      </c>
      <c r="C58" s="357" t="s">
        <v>1926</v>
      </c>
      <c r="D58" s="357">
        <v>514085</v>
      </c>
      <c r="E58" s="357">
        <v>72226</v>
      </c>
      <c r="F58" s="357"/>
      <c r="G58" s="357">
        <v>56000</v>
      </c>
      <c r="H58" s="357">
        <v>43148</v>
      </c>
      <c r="I58" s="357">
        <f>SUM(E58:H58)</f>
        <v>171374</v>
      </c>
      <c r="J58" s="358">
        <v>5000</v>
      </c>
      <c r="K58" s="376">
        <v>15000</v>
      </c>
    </row>
    <row r="59" spans="1:11" ht="15.5" x14ac:dyDescent="0.35">
      <c r="A59" s="375">
        <v>54</v>
      </c>
      <c r="B59" s="349" t="s">
        <v>1927</v>
      </c>
      <c r="C59" s="357" t="s">
        <v>1926</v>
      </c>
      <c r="D59" s="357">
        <v>514085</v>
      </c>
      <c r="E59" s="357">
        <v>72226</v>
      </c>
      <c r="F59" s="357"/>
      <c r="G59" s="357">
        <v>56000</v>
      </c>
      <c r="H59" s="357">
        <v>43148</v>
      </c>
      <c r="I59" s="357">
        <f t="shared" ref="I59:I73" si="3">SUM(E59:H59)</f>
        <v>171374</v>
      </c>
      <c r="J59" s="358">
        <v>5000</v>
      </c>
      <c r="K59" s="376">
        <v>15000</v>
      </c>
    </row>
    <row r="60" spans="1:11" ht="15.5" x14ac:dyDescent="0.35">
      <c r="A60" s="375">
        <v>55</v>
      </c>
      <c r="B60" s="349" t="s">
        <v>1928</v>
      </c>
      <c r="C60" s="357" t="s">
        <v>1926</v>
      </c>
      <c r="D60" s="357">
        <v>514085</v>
      </c>
      <c r="E60" s="357"/>
      <c r="F60" s="357"/>
      <c r="G60" s="357">
        <v>56000</v>
      </c>
      <c r="H60" s="357">
        <v>43148</v>
      </c>
      <c r="I60" s="357">
        <f t="shared" si="3"/>
        <v>99148</v>
      </c>
      <c r="J60" s="358">
        <v>5000</v>
      </c>
      <c r="K60" s="376">
        <v>15000</v>
      </c>
    </row>
    <row r="61" spans="1:11" ht="15.5" x14ac:dyDescent="0.35">
      <c r="A61" s="375">
        <v>56</v>
      </c>
      <c r="B61" s="349" t="s">
        <v>1929</v>
      </c>
      <c r="C61" s="357" t="s">
        <v>1926</v>
      </c>
      <c r="D61" s="357">
        <v>514085</v>
      </c>
      <c r="E61" s="357"/>
      <c r="F61" s="357"/>
      <c r="G61" s="357">
        <v>56000</v>
      </c>
      <c r="H61" s="357">
        <v>43148</v>
      </c>
      <c r="I61" s="357">
        <f t="shared" si="3"/>
        <v>99148</v>
      </c>
      <c r="J61" s="358">
        <v>5000</v>
      </c>
      <c r="K61" s="376">
        <v>15000</v>
      </c>
    </row>
    <row r="62" spans="1:11" ht="15.5" x14ac:dyDescent="0.35">
      <c r="A62" s="375">
        <v>57</v>
      </c>
      <c r="B62" s="349" t="s">
        <v>1930</v>
      </c>
      <c r="C62" s="357" t="s">
        <v>1926</v>
      </c>
      <c r="D62" s="357">
        <v>514085</v>
      </c>
      <c r="E62" s="357"/>
      <c r="F62" s="357"/>
      <c r="G62" s="357">
        <v>56000</v>
      </c>
      <c r="H62" s="357">
        <v>43148</v>
      </c>
      <c r="I62" s="357">
        <f t="shared" si="3"/>
        <v>99148</v>
      </c>
      <c r="J62" s="358">
        <v>5000</v>
      </c>
      <c r="K62" s="376">
        <v>15000</v>
      </c>
    </row>
    <row r="63" spans="1:11" ht="15.5" x14ac:dyDescent="0.35">
      <c r="A63" s="375">
        <v>58</v>
      </c>
      <c r="B63" s="349" t="s">
        <v>1931</v>
      </c>
      <c r="C63" s="357" t="s">
        <v>1926</v>
      </c>
      <c r="D63" s="357">
        <v>514085</v>
      </c>
      <c r="E63" s="357"/>
      <c r="F63" s="357"/>
      <c r="G63" s="357">
        <v>56000</v>
      </c>
      <c r="H63" s="357">
        <v>43148</v>
      </c>
      <c r="I63" s="357">
        <f t="shared" si="3"/>
        <v>99148</v>
      </c>
      <c r="J63" s="358">
        <v>5000</v>
      </c>
      <c r="K63" s="376">
        <v>15000</v>
      </c>
    </row>
    <row r="64" spans="1:11" ht="15.5" x14ac:dyDescent="0.35">
      <c r="A64" s="375">
        <v>59</v>
      </c>
      <c r="B64" s="349" t="s">
        <v>1932</v>
      </c>
      <c r="C64" s="357" t="s">
        <v>1926</v>
      </c>
      <c r="D64" s="357">
        <v>514085</v>
      </c>
      <c r="E64" s="357">
        <v>72216</v>
      </c>
      <c r="F64" s="357"/>
      <c r="G64" s="357">
        <v>56000</v>
      </c>
      <c r="H64" s="357">
        <v>43148</v>
      </c>
      <c r="I64" s="357">
        <f t="shared" si="3"/>
        <v>171364</v>
      </c>
      <c r="J64" s="358">
        <v>5000</v>
      </c>
      <c r="K64" s="376">
        <v>15000</v>
      </c>
    </row>
    <row r="65" spans="1:11" ht="15.5" x14ac:dyDescent="0.35">
      <c r="A65" s="375">
        <v>60</v>
      </c>
      <c r="B65" s="349" t="s">
        <v>1933</v>
      </c>
      <c r="C65" s="357" t="s">
        <v>1926</v>
      </c>
      <c r="D65" s="357">
        <v>514085</v>
      </c>
      <c r="E65" s="357"/>
      <c r="F65" s="357"/>
      <c r="G65" s="357">
        <v>56000</v>
      </c>
      <c r="H65" s="357">
        <v>43148</v>
      </c>
      <c r="I65" s="357">
        <f t="shared" si="3"/>
        <v>99148</v>
      </c>
      <c r="J65" s="358">
        <v>5000</v>
      </c>
      <c r="K65" s="376">
        <v>15000</v>
      </c>
    </row>
    <row r="66" spans="1:11" ht="15.5" x14ac:dyDescent="0.35">
      <c r="A66" s="375">
        <v>61</v>
      </c>
      <c r="B66" s="349" t="s">
        <v>1934</v>
      </c>
      <c r="C66" s="357" t="s">
        <v>1926</v>
      </c>
      <c r="D66" s="357">
        <v>514085</v>
      </c>
      <c r="E66" s="357">
        <v>72226</v>
      </c>
      <c r="F66" s="357"/>
      <c r="G66" s="357">
        <v>56000</v>
      </c>
      <c r="H66" s="357">
        <v>43148</v>
      </c>
      <c r="I66" s="357">
        <f t="shared" si="3"/>
        <v>171374</v>
      </c>
      <c r="J66" s="358">
        <v>5000</v>
      </c>
      <c r="K66" s="376">
        <v>15000</v>
      </c>
    </row>
    <row r="67" spans="1:11" ht="15.5" x14ac:dyDescent="0.35">
      <c r="A67" s="375">
        <v>62</v>
      </c>
      <c r="B67" s="349" t="s">
        <v>1935</v>
      </c>
      <c r="C67" s="357" t="s">
        <v>1926</v>
      </c>
      <c r="D67" s="357">
        <v>514085</v>
      </c>
      <c r="E67" s="357">
        <v>72226</v>
      </c>
      <c r="F67" s="357"/>
      <c r="G67" s="357">
        <v>56000</v>
      </c>
      <c r="H67" s="357">
        <v>43148</v>
      </c>
      <c r="I67" s="357">
        <f t="shared" si="3"/>
        <v>171374</v>
      </c>
      <c r="J67" s="358">
        <v>5000</v>
      </c>
      <c r="K67" s="376">
        <v>15000</v>
      </c>
    </row>
    <row r="68" spans="1:11" ht="15.5" x14ac:dyDescent="0.35">
      <c r="A68" s="375">
        <v>63</v>
      </c>
      <c r="B68" s="349" t="s">
        <v>1936</v>
      </c>
      <c r="C68" s="357" t="s">
        <v>1937</v>
      </c>
      <c r="D68" s="357">
        <v>355992</v>
      </c>
      <c r="E68" s="357"/>
      <c r="F68" s="357"/>
      <c r="G68" s="357">
        <v>56000</v>
      </c>
      <c r="H68" s="357">
        <v>43148</v>
      </c>
      <c r="I68" s="357">
        <f t="shared" si="3"/>
        <v>99148</v>
      </c>
      <c r="J68" s="358">
        <v>5000</v>
      </c>
      <c r="K68" s="376">
        <v>15000</v>
      </c>
    </row>
    <row r="69" spans="1:11" ht="15.5" x14ac:dyDescent="0.35">
      <c r="A69" s="375">
        <v>64</v>
      </c>
      <c r="B69" s="349" t="s">
        <v>1938</v>
      </c>
      <c r="C69" s="357" t="s">
        <v>1937</v>
      </c>
      <c r="D69" s="357">
        <v>355992</v>
      </c>
      <c r="E69" s="357"/>
      <c r="F69" s="357"/>
      <c r="G69" s="357">
        <v>56000</v>
      </c>
      <c r="H69" s="357">
        <v>43148</v>
      </c>
      <c r="I69" s="357">
        <f t="shared" si="3"/>
        <v>99148</v>
      </c>
      <c r="J69" s="358">
        <v>5000</v>
      </c>
      <c r="K69" s="376">
        <v>15000</v>
      </c>
    </row>
    <row r="70" spans="1:11" ht="15.5" x14ac:dyDescent="0.35">
      <c r="A70" s="375">
        <v>65</v>
      </c>
      <c r="B70" s="349" t="s">
        <v>1939</v>
      </c>
      <c r="C70" s="357" t="s">
        <v>1937</v>
      </c>
      <c r="D70" s="357">
        <v>355992</v>
      </c>
      <c r="E70" s="357"/>
      <c r="F70" s="357"/>
      <c r="G70" s="357">
        <v>56000</v>
      </c>
      <c r="H70" s="357">
        <v>43148</v>
      </c>
      <c r="I70" s="357">
        <f t="shared" si="3"/>
        <v>99148</v>
      </c>
      <c r="J70" s="358">
        <v>5000</v>
      </c>
      <c r="K70" s="376">
        <v>15000</v>
      </c>
    </row>
    <row r="71" spans="1:11" ht="15.5" x14ac:dyDescent="0.35">
      <c r="A71" s="375">
        <v>66</v>
      </c>
      <c r="B71" s="349" t="s">
        <v>1940</v>
      </c>
      <c r="C71" s="357" t="s">
        <v>1937</v>
      </c>
      <c r="D71" s="357">
        <v>355992</v>
      </c>
      <c r="E71" s="357"/>
      <c r="F71" s="357"/>
      <c r="G71" s="357">
        <v>56000</v>
      </c>
      <c r="H71" s="357">
        <v>43148</v>
      </c>
      <c r="I71" s="357">
        <f t="shared" si="3"/>
        <v>99148</v>
      </c>
      <c r="J71" s="358">
        <v>5000</v>
      </c>
      <c r="K71" s="376">
        <v>15000</v>
      </c>
    </row>
    <row r="72" spans="1:11" ht="15.5" x14ac:dyDescent="0.35">
      <c r="A72" s="375">
        <v>67</v>
      </c>
      <c r="B72" s="349" t="s">
        <v>1941</v>
      </c>
      <c r="C72" s="357" t="s">
        <v>1926</v>
      </c>
      <c r="D72" s="357">
        <v>514085</v>
      </c>
      <c r="E72" s="357">
        <v>72226</v>
      </c>
      <c r="F72" s="357"/>
      <c r="G72" s="357">
        <v>56000</v>
      </c>
      <c r="H72" s="357">
        <v>43148</v>
      </c>
      <c r="I72" s="357">
        <f t="shared" si="3"/>
        <v>171374</v>
      </c>
      <c r="J72" s="358">
        <v>5000</v>
      </c>
      <c r="K72" s="376">
        <v>15000</v>
      </c>
    </row>
    <row r="73" spans="1:11" ht="16" thickBot="1" x14ac:dyDescent="0.4">
      <c r="A73" s="377">
        <v>68</v>
      </c>
      <c r="B73" s="360" t="s">
        <v>1942</v>
      </c>
      <c r="C73" s="361" t="s">
        <v>1937</v>
      </c>
      <c r="D73" s="361">
        <v>355992</v>
      </c>
      <c r="E73" s="361"/>
      <c r="F73" s="361"/>
      <c r="G73" s="361">
        <v>56000</v>
      </c>
      <c r="H73" s="361">
        <v>43148</v>
      </c>
      <c r="I73" s="361">
        <f t="shared" si="3"/>
        <v>99148</v>
      </c>
      <c r="J73" s="362">
        <v>5000</v>
      </c>
      <c r="K73" s="378">
        <v>15000</v>
      </c>
    </row>
    <row r="74" spans="1:11" s="347" customFormat="1" ht="16" thickBot="1" x14ac:dyDescent="0.4">
      <c r="A74" s="1423" t="s">
        <v>2169</v>
      </c>
      <c r="B74" s="1424"/>
      <c r="C74" s="367"/>
      <c r="D74" s="367">
        <f>SUM(D6:D73)</f>
        <v>25457182</v>
      </c>
      <c r="E74" s="367">
        <f t="shared" ref="E74:K74" si="4">SUM(E6:E73)</f>
        <v>700449</v>
      </c>
      <c r="F74" s="367">
        <f t="shared" si="4"/>
        <v>0</v>
      </c>
      <c r="G74" s="367">
        <f t="shared" si="4"/>
        <v>3815600</v>
      </c>
      <c r="H74" s="367">
        <f t="shared" si="4"/>
        <v>2216075.04</v>
      </c>
      <c r="I74" s="367">
        <f t="shared" si="4"/>
        <v>6732124.04</v>
      </c>
      <c r="J74" s="367">
        <f t="shared" si="4"/>
        <v>340000</v>
      </c>
      <c r="K74" s="368">
        <f t="shared" si="4"/>
        <v>1020000</v>
      </c>
    </row>
    <row r="75" spans="1:11" ht="15.5" x14ac:dyDescent="0.35">
      <c r="A75" s="379">
        <v>69</v>
      </c>
      <c r="B75" s="364" t="s">
        <v>1943</v>
      </c>
      <c r="C75" s="365" t="s">
        <v>1944</v>
      </c>
      <c r="D75" s="365">
        <v>811246</v>
      </c>
      <c r="E75" s="365"/>
      <c r="F75" s="365"/>
      <c r="G75" s="365">
        <v>56000</v>
      </c>
      <c r="H75" s="365">
        <v>68168</v>
      </c>
      <c r="I75" s="365">
        <f>SUM(E75:H75)</f>
        <v>124168</v>
      </c>
      <c r="J75" s="366">
        <v>5000</v>
      </c>
      <c r="K75" s="380">
        <v>15000</v>
      </c>
    </row>
    <row r="76" spans="1:11" ht="15.5" x14ac:dyDescent="0.35">
      <c r="A76" s="375">
        <v>70</v>
      </c>
      <c r="B76" s="349" t="s">
        <v>1945</v>
      </c>
      <c r="C76" s="357" t="s">
        <v>1946</v>
      </c>
      <c r="D76" s="357">
        <v>618380</v>
      </c>
      <c r="E76" s="357"/>
      <c r="F76" s="357"/>
      <c r="G76" s="357">
        <v>56000</v>
      </c>
      <c r="H76" s="357">
        <v>52012</v>
      </c>
      <c r="I76" s="357">
        <f t="shared" ref="I76:I111" si="5">SUM(E76:H76)</f>
        <v>108012</v>
      </c>
      <c r="J76" s="358">
        <v>5000</v>
      </c>
      <c r="K76" s="376">
        <v>15000</v>
      </c>
    </row>
    <row r="77" spans="1:11" ht="15.5" x14ac:dyDescent="0.35">
      <c r="A77" s="375">
        <v>71</v>
      </c>
      <c r="B77" s="349" t="s">
        <v>1947</v>
      </c>
      <c r="C77" s="357" t="s">
        <v>1948</v>
      </c>
      <c r="D77" s="357">
        <v>746957</v>
      </c>
      <c r="E77" s="357"/>
      <c r="F77" s="357"/>
      <c r="G77" s="357">
        <v>56000</v>
      </c>
      <c r="H77" s="357">
        <v>62781</v>
      </c>
      <c r="I77" s="357">
        <f t="shared" si="5"/>
        <v>118781</v>
      </c>
      <c r="J77" s="358">
        <v>5000</v>
      </c>
      <c r="K77" s="376">
        <v>15000</v>
      </c>
    </row>
    <row r="78" spans="1:11" ht="15.5" x14ac:dyDescent="0.35">
      <c r="A78" s="375">
        <v>72</v>
      </c>
      <c r="B78" s="349" t="s">
        <v>1949</v>
      </c>
      <c r="C78" s="357" t="s">
        <v>1946</v>
      </c>
      <c r="D78" s="357">
        <v>618380</v>
      </c>
      <c r="E78" s="357"/>
      <c r="F78" s="357"/>
      <c r="G78" s="357">
        <v>56000</v>
      </c>
      <c r="H78" s="357">
        <v>52012</v>
      </c>
      <c r="I78" s="357">
        <f t="shared" si="5"/>
        <v>108012</v>
      </c>
      <c r="J78" s="358">
        <v>5000</v>
      </c>
      <c r="K78" s="376">
        <v>15000</v>
      </c>
    </row>
    <row r="79" spans="1:11" ht="15.5" x14ac:dyDescent="0.35">
      <c r="A79" s="375">
        <v>73</v>
      </c>
      <c r="B79" s="349" t="s">
        <v>1950</v>
      </c>
      <c r="C79" s="357" t="s">
        <v>1948</v>
      </c>
      <c r="D79" s="357">
        <v>746957</v>
      </c>
      <c r="E79" s="357">
        <v>66048</v>
      </c>
      <c r="F79" s="357"/>
      <c r="G79" s="357">
        <v>56000</v>
      </c>
      <c r="H79" s="357">
        <v>62781</v>
      </c>
      <c r="I79" s="357">
        <f t="shared" si="5"/>
        <v>184829</v>
      </c>
      <c r="J79" s="358">
        <v>5000</v>
      </c>
      <c r="K79" s="376">
        <v>15000</v>
      </c>
    </row>
    <row r="80" spans="1:11" ht="15.5" x14ac:dyDescent="0.35">
      <c r="A80" s="375">
        <v>74</v>
      </c>
      <c r="B80" s="349" t="s">
        <v>1951</v>
      </c>
      <c r="C80" s="357" t="s">
        <v>1948</v>
      </c>
      <c r="D80" s="357">
        <v>746957</v>
      </c>
      <c r="E80" s="357"/>
      <c r="F80" s="357"/>
      <c r="G80" s="357">
        <v>56000</v>
      </c>
      <c r="H80" s="357">
        <v>62781</v>
      </c>
      <c r="I80" s="357">
        <f t="shared" si="5"/>
        <v>118781</v>
      </c>
      <c r="J80" s="358">
        <v>5000</v>
      </c>
      <c r="K80" s="376">
        <v>15000</v>
      </c>
    </row>
    <row r="81" spans="1:11" ht="15.5" x14ac:dyDescent="0.35">
      <c r="A81" s="375">
        <v>75</v>
      </c>
      <c r="B81" s="349" t="s">
        <v>1952</v>
      </c>
      <c r="C81" s="357" t="s">
        <v>1946</v>
      </c>
      <c r="D81" s="357">
        <v>618380</v>
      </c>
      <c r="E81" s="357"/>
      <c r="F81" s="357"/>
      <c r="G81" s="357">
        <v>56000</v>
      </c>
      <c r="H81" s="357">
        <v>52012</v>
      </c>
      <c r="I81" s="357">
        <f t="shared" si="5"/>
        <v>108012</v>
      </c>
      <c r="J81" s="358">
        <v>5000</v>
      </c>
      <c r="K81" s="376">
        <v>15000</v>
      </c>
    </row>
    <row r="82" spans="1:11" ht="15.5" x14ac:dyDescent="0.35">
      <c r="A82" s="375">
        <v>76</v>
      </c>
      <c r="B82" s="349" t="s">
        <v>1953</v>
      </c>
      <c r="C82" s="357" t="s">
        <v>1944</v>
      </c>
      <c r="D82" s="357">
        <v>811246</v>
      </c>
      <c r="E82" s="357"/>
      <c r="F82" s="357"/>
      <c r="G82" s="357">
        <v>56000</v>
      </c>
      <c r="H82" s="357">
        <v>68168</v>
      </c>
      <c r="I82" s="357">
        <f t="shared" si="5"/>
        <v>124168</v>
      </c>
      <c r="J82" s="358">
        <v>5000</v>
      </c>
      <c r="K82" s="376">
        <v>15000</v>
      </c>
    </row>
    <row r="83" spans="1:11" ht="15.5" x14ac:dyDescent="0.35">
      <c r="A83" s="375">
        <v>77</v>
      </c>
      <c r="B83" s="349" t="s">
        <v>1954</v>
      </c>
      <c r="C83" s="357" t="s">
        <v>1946</v>
      </c>
      <c r="D83" s="357">
        <v>618380</v>
      </c>
      <c r="E83" s="357"/>
      <c r="F83" s="357"/>
      <c r="G83" s="357">
        <v>56000</v>
      </c>
      <c r="H83" s="357">
        <v>52012</v>
      </c>
      <c r="I83" s="357">
        <f t="shared" si="5"/>
        <v>108012</v>
      </c>
      <c r="J83" s="358">
        <v>5000</v>
      </c>
      <c r="K83" s="376">
        <v>15000</v>
      </c>
    </row>
    <row r="84" spans="1:11" ht="15.5" x14ac:dyDescent="0.35">
      <c r="A84" s="375">
        <v>78</v>
      </c>
      <c r="B84" s="349" t="s">
        <v>1955</v>
      </c>
      <c r="C84" s="357" t="s">
        <v>1944</v>
      </c>
      <c r="D84" s="357">
        <v>811246</v>
      </c>
      <c r="E84" s="357"/>
      <c r="F84" s="357"/>
      <c r="G84" s="357">
        <v>56000</v>
      </c>
      <c r="H84" s="357">
        <v>68168</v>
      </c>
      <c r="I84" s="357">
        <f t="shared" si="5"/>
        <v>124168</v>
      </c>
      <c r="J84" s="358">
        <v>5000</v>
      </c>
      <c r="K84" s="376">
        <v>15000</v>
      </c>
    </row>
    <row r="85" spans="1:11" ht="15.5" x14ac:dyDescent="0.35">
      <c r="A85" s="375">
        <v>79</v>
      </c>
      <c r="B85" s="349" t="s">
        <v>1956</v>
      </c>
      <c r="C85" s="357" t="s">
        <v>1944</v>
      </c>
      <c r="D85" s="357">
        <v>811246</v>
      </c>
      <c r="E85" s="357"/>
      <c r="F85" s="357"/>
      <c r="G85" s="357">
        <v>56000</v>
      </c>
      <c r="H85" s="357">
        <v>68168</v>
      </c>
      <c r="I85" s="357">
        <f t="shared" si="5"/>
        <v>124168</v>
      </c>
      <c r="J85" s="358">
        <v>5000</v>
      </c>
      <c r="K85" s="376">
        <v>15000</v>
      </c>
    </row>
    <row r="86" spans="1:11" ht="15.5" x14ac:dyDescent="0.35">
      <c r="A86" s="375">
        <v>80</v>
      </c>
      <c r="B86" s="349" t="s">
        <v>1957</v>
      </c>
      <c r="C86" s="357" t="s">
        <v>1946</v>
      </c>
      <c r="D86" s="357">
        <v>618380</v>
      </c>
      <c r="E86" s="357"/>
      <c r="F86" s="357"/>
      <c r="G86" s="357">
        <v>56000</v>
      </c>
      <c r="H86" s="357">
        <v>52012</v>
      </c>
      <c r="I86" s="357">
        <f t="shared" si="5"/>
        <v>108012</v>
      </c>
      <c r="J86" s="358">
        <v>5000</v>
      </c>
      <c r="K86" s="376">
        <v>15000</v>
      </c>
    </row>
    <row r="87" spans="1:11" ht="15.5" x14ac:dyDescent="0.35">
      <c r="A87" s="375">
        <v>81</v>
      </c>
      <c r="B87" s="349" t="s">
        <v>1958</v>
      </c>
      <c r="C87" s="357" t="s">
        <v>1944</v>
      </c>
      <c r="D87" s="357">
        <v>811246</v>
      </c>
      <c r="E87" s="357"/>
      <c r="F87" s="357"/>
      <c r="G87" s="357">
        <v>56000</v>
      </c>
      <c r="H87" s="357">
        <v>68168</v>
      </c>
      <c r="I87" s="357">
        <f t="shared" si="5"/>
        <v>124168</v>
      </c>
      <c r="J87" s="358">
        <v>5000</v>
      </c>
      <c r="K87" s="376">
        <v>15000</v>
      </c>
    </row>
    <row r="88" spans="1:11" ht="15.5" x14ac:dyDescent="0.35">
      <c r="A88" s="375">
        <v>82</v>
      </c>
      <c r="B88" s="349" t="s">
        <v>1959</v>
      </c>
      <c r="C88" s="357" t="s">
        <v>1944</v>
      </c>
      <c r="D88" s="357">
        <v>811246</v>
      </c>
      <c r="E88" s="357"/>
      <c r="F88" s="357"/>
      <c r="G88" s="357">
        <v>56000</v>
      </c>
      <c r="H88" s="357">
        <v>68168</v>
      </c>
      <c r="I88" s="357">
        <f t="shared" si="5"/>
        <v>124168</v>
      </c>
      <c r="J88" s="358">
        <v>5000</v>
      </c>
      <c r="K88" s="376">
        <v>15000</v>
      </c>
    </row>
    <row r="89" spans="1:11" ht="15.5" x14ac:dyDescent="0.35">
      <c r="A89" s="375">
        <v>83</v>
      </c>
      <c r="B89" s="349" t="s">
        <v>1960</v>
      </c>
      <c r="C89" s="357" t="s">
        <v>1961</v>
      </c>
      <c r="D89" s="357">
        <v>682669</v>
      </c>
      <c r="E89" s="357"/>
      <c r="F89" s="357"/>
      <c r="G89" s="357">
        <v>56000</v>
      </c>
      <c r="H89" s="357">
        <v>57397</v>
      </c>
      <c r="I89" s="357">
        <f t="shared" si="5"/>
        <v>113397</v>
      </c>
      <c r="J89" s="358">
        <v>5000</v>
      </c>
      <c r="K89" s="376">
        <v>15000</v>
      </c>
    </row>
    <row r="90" spans="1:11" ht="15.5" x14ac:dyDescent="0.35">
      <c r="A90" s="375">
        <v>84</v>
      </c>
      <c r="B90" s="349" t="s">
        <v>1962</v>
      </c>
      <c r="C90" s="357" t="s">
        <v>1961</v>
      </c>
      <c r="D90" s="357">
        <v>682669</v>
      </c>
      <c r="E90" s="357"/>
      <c r="F90" s="357"/>
      <c r="G90" s="357">
        <v>56000</v>
      </c>
      <c r="H90" s="357">
        <v>57397</v>
      </c>
      <c r="I90" s="357">
        <f t="shared" si="5"/>
        <v>113397</v>
      </c>
      <c r="J90" s="358">
        <v>5000</v>
      </c>
      <c r="K90" s="376">
        <v>15000</v>
      </c>
    </row>
    <row r="91" spans="1:11" ht="15.5" x14ac:dyDescent="0.35">
      <c r="A91" s="375">
        <v>85</v>
      </c>
      <c r="B91" s="349" t="s">
        <v>1963</v>
      </c>
      <c r="C91" s="357" t="s">
        <v>1946</v>
      </c>
      <c r="D91" s="357">
        <v>618380</v>
      </c>
      <c r="E91" s="357"/>
      <c r="F91" s="357"/>
      <c r="G91" s="357">
        <v>56000</v>
      </c>
      <c r="H91" s="357">
        <v>52012</v>
      </c>
      <c r="I91" s="357">
        <f t="shared" si="5"/>
        <v>108012</v>
      </c>
      <c r="J91" s="358">
        <v>5000</v>
      </c>
      <c r="K91" s="376">
        <v>15000</v>
      </c>
    </row>
    <row r="92" spans="1:11" ht="15.5" x14ac:dyDescent="0.35">
      <c r="A92" s="375">
        <v>86</v>
      </c>
      <c r="B92" s="349" t="s">
        <v>1964</v>
      </c>
      <c r="C92" s="357" t="s">
        <v>1946</v>
      </c>
      <c r="D92" s="357">
        <v>618380</v>
      </c>
      <c r="E92" s="357"/>
      <c r="F92" s="357"/>
      <c r="G92" s="357">
        <v>56000</v>
      </c>
      <c r="H92" s="357">
        <v>52012</v>
      </c>
      <c r="I92" s="357">
        <f t="shared" si="5"/>
        <v>108012</v>
      </c>
      <c r="J92" s="358">
        <v>5000</v>
      </c>
      <c r="K92" s="376">
        <v>15000</v>
      </c>
    </row>
    <row r="93" spans="1:11" ht="15.5" x14ac:dyDescent="0.35">
      <c r="A93" s="375">
        <v>87</v>
      </c>
      <c r="B93" s="349" t="s">
        <v>1965</v>
      </c>
      <c r="C93" s="357" t="s">
        <v>1946</v>
      </c>
      <c r="D93" s="357">
        <v>618380</v>
      </c>
      <c r="E93" s="357"/>
      <c r="F93" s="357"/>
      <c r="G93" s="357">
        <v>56000</v>
      </c>
      <c r="H93" s="357">
        <v>52012</v>
      </c>
      <c r="I93" s="357">
        <f t="shared" si="5"/>
        <v>108012</v>
      </c>
      <c r="J93" s="358">
        <v>5000</v>
      </c>
      <c r="K93" s="376">
        <v>15000</v>
      </c>
    </row>
    <row r="94" spans="1:11" ht="15.5" x14ac:dyDescent="0.35">
      <c r="A94" s="375">
        <v>88</v>
      </c>
      <c r="B94" s="349" t="s">
        <v>1966</v>
      </c>
      <c r="C94" s="357" t="s">
        <v>1946</v>
      </c>
      <c r="D94" s="357">
        <v>618380</v>
      </c>
      <c r="E94" s="357"/>
      <c r="F94" s="357"/>
      <c r="G94" s="357">
        <v>56000</v>
      </c>
      <c r="H94" s="357">
        <v>52012</v>
      </c>
      <c r="I94" s="357">
        <f t="shared" si="5"/>
        <v>108012</v>
      </c>
      <c r="J94" s="358">
        <v>5000</v>
      </c>
      <c r="K94" s="376">
        <v>15000</v>
      </c>
    </row>
    <row r="95" spans="1:11" ht="15.5" x14ac:dyDescent="0.35">
      <c r="A95" s="375">
        <v>89</v>
      </c>
      <c r="B95" s="349" t="s">
        <v>1967</v>
      </c>
      <c r="C95" s="357" t="s">
        <v>1946</v>
      </c>
      <c r="D95" s="357">
        <v>618380</v>
      </c>
      <c r="E95" s="357"/>
      <c r="F95" s="357"/>
      <c r="G95" s="357">
        <v>56000</v>
      </c>
      <c r="H95" s="357">
        <v>52012</v>
      </c>
      <c r="I95" s="357">
        <f t="shared" si="5"/>
        <v>108012</v>
      </c>
      <c r="J95" s="358">
        <v>5000</v>
      </c>
      <c r="K95" s="376">
        <v>15000</v>
      </c>
    </row>
    <row r="96" spans="1:11" ht="15.5" x14ac:dyDescent="0.35">
      <c r="A96" s="375">
        <v>90</v>
      </c>
      <c r="B96" s="349" t="s">
        <v>1968</v>
      </c>
      <c r="C96" s="357" t="s">
        <v>1946</v>
      </c>
      <c r="D96" s="357">
        <v>618380</v>
      </c>
      <c r="E96" s="357"/>
      <c r="F96" s="357"/>
      <c r="G96" s="357">
        <v>56000</v>
      </c>
      <c r="H96" s="357">
        <v>52012</v>
      </c>
      <c r="I96" s="357">
        <f t="shared" si="5"/>
        <v>108012</v>
      </c>
      <c r="J96" s="358">
        <v>5000</v>
      </c>
      <c r="K96" s="376">
        <v>15000</v>
      </c>
    </row>
    <row r="97" spans="1:11" ht="15.5" x14ac:dyDescent="0.35">
      <c r="A97" s="375">
        <v>91</v>
      </c>
      <c r="B97" s="349" t="s">
        <v>1969</v>
      </c>
      <c r="C97" s="357" t="s">
        <v>1961</v>
      </c>
      <c r="D97" s="357">
        <v>682669</v>
      </c>
      <c r="E97" s="357"/>
      <c r="F97" s="357"/>
      <c r="G97" s="357">
        <v>56000</v>
      </c>
      <c r="H97" s="357">
        <v>57397</v>
      </c>
      <c r="I97" s="357">
        <f t="shared" si="5"/>
        <v>113397</v>
      </c>
      <c r="J97" s="358">
        <v>5000</v>
      </c>
      <c r="K97" s="376">
        <v>15000</v>
      </c>
    </row>
    <row r="98" spans="1:11" ht="15.5" x14ac:dyDescent="0.35">
      <c r="A98" s="375">
        <v>92</v>
      </c>
      <c r="B98" s="349" t="s">
        <v>1970</v>
      </c>
      <c r="C98" s="357" t="s">
        <v>1946</v>
      </c>
      <c r="D98" s="357">
        <v>618380</v>
      </c>
      <c r="E98" s="357"/>
      <c r="F98" s="357"/>
      <c r="G98" s="357">
        <v>56000</v>
      </c>
      <c r="H98" s="357">
        <v>52012</v>
      </c>
      <c r="I98" s="357">
        <f t="shared" si="5"/>
        <v>108012</v>
      </c>
      <c r="J98" s="358">
        <v>5000</v>
      </c>
      <c r="K98" s="376">
        <v>15000</v>
      </c>
    </row>
    <row r="99" spans="1:11" ht="15.5" x14ac:dyDescent="0.35">
      <c r="A99" s="375">
        <v>93</v>
      </c>
      <c r="B99" s="349" t="s">
        <v>1971</v>
      </c>
      <c r="C99" s="357" t="s">
        <v>1946</v>
      </c>
      <c r="D99" s="357">
        <v>618380</v>
      </c>
      <c r="E99" s="357"/>
      <c r="F99" s="357"/>
      <c r="G99" s="357">
        <v>56000</v>
      </c>
      <c r="H99" s="357">
        <v>52012</v>
      </c>
      <c r="I99" s="357">
        <f t="shared" si="5"/>
        <v>108012</v>
      </c>
      <c r="J99" s="358">
        <v>5000</v>
      </c>
      <c r="K99" s="376">
        <v>15000</v>
      </c>
    </row>
    <row r="100" spans="1:11" ht="15.5" x14ac:dyDescent="0.35">
      <c r="A100" s="375">
        <v>94</v>
      </c>
      <c r="B100" s="349" t="s">
        <v>1972</v>
      </c>
      <c r="C100" s="357" t="s">
        <v>1946</v>
      </c>
      <c r="D100" s="357">
        <v>618380</v>
      </c>
      <c r="E100" s="357"/>
      <c r="F100" s="357"/>
      <c r="G100" s="357">
        <v>56000</v>
      </c>
      <c r="H100" s="357">
        <v>52012</v>
      </c>
      <c r="I100" s="357">
        <f t="shared" si="5"/>
        <v>108012</v>
      </c>
      <c r="J100" s="358">
        <v>5000</v>
      </c>
      <c r="K100" s="376">
        <v>15000</v>
      </c>
    </row>
    <row r="101" spans="1:11" ht="15.5" x14ac:dyDescent="0.35">
      <c r="A101" s="375">
        <v>95</v>
      </c>
      <c r="B101" s="349" t="s">
        <v>1973</v>
      </c>
      <c r="C101" s="357" t="s">
        <v>1946</v>
      </c>
      <c r="D101" s="357">
        <v>618380</v>
      </c>
      <c r="E101" s="357">
        <v>92556</v>
      </c>
      <c r="F101" s="357"/>
      <c r="G101" s="357">
        <v>56000</v>
      </c>
      <c r="H101" s="357">
        <v>52012</v>
      </c>
      <c r="I101" s="357">
        <f t="shared" si="5"/>
        <v>200568</v>
      </c>
      <c r="J101" s="358">
        <v>5000</v>
      </c>
      <c r="K101" s="376">
        <v>15000</v>
      </c>
    </row>
    <row r="102" spans="1:11" ht="15.5" x14ac:dyDescent="0.35">
      <c r="A102" s="375">
        <v>96</v>
      </c>
      <c r="B102" s="349" t="s">
        <v>1974</v>
      </c>
      <c r="C102" s="357" t="s">
        <v>1946</v>
      </c>
      <c r="D102" s="357">
        <v>618380</v>
      </c>
      <c r="E102" s="357">
        <v>92556</v>
      </c>
      <c r="F102" s="357"/>
      <c r="G102" s="357">
        <v>56000</v>
      </c>
      <c r="H102" s="357">
        <v>52012</v>
      </c>
      <c r="I102" s="357">
        <f t="shared" si="5"/>
        <v>200568</v>
      </c>
      <c r="J102" s="358">
        <v>5000</v>
      </c>
      <c r="K102" s="376">
        <v>15000</v>
      </c>
    </row>
    <row r="103" spans="1:11" ht="15.5" x14ac:dyDescent="0.35">
      <c r="A103" s="375">
        <v>97</v>
      </c>
      <c r="B103" s="349" t="s">
        <v>1975</v>
      </c>
      <c r="C103" s="357" t="s">
        <v>1948</v>
      </c>
      <c r="D103" s="357">
        <v>746957</v>
      </c>
      <c r="E103" s="357">
        <v>66048</v>
      </c>
      <c r="F103" s="357"/>
      <c r="G103" s="357">
        <v>56000</v>
      </c>
      <c r="H103" s="357">
        <v>62781</v>
      </c>
      <c r="I103" s="357">
        <f t="shared" si="5"/>
        <v>184829</v>
      </c>
      <c r="J103" s="358">
        <v>5000</v>
      </c>
      <c r="K103" s="376">
        <v>15000</v>
      </c>
    </row>
    <row r="104" spans="1:11" ht="15.5" x14ac:dyDescent="0.35">
      <c r="A104" s="375">
        <v>98</v>
      </c>
      <c r="B104" s="349" t="s">
        <v>1976</v>
      </c>
      <c r="C104" s="357" t="s">
        <v>1961</v>
      </c>
      <c r="D104" s="357">
        <v>682669</v>
      </c>
      <c r="E104" s="357">
        <v>59880</v>
      </c>
      <c r="F104" s="357"/>
      <c r="G104" s="357">
        <v>56000</v>
      </c>
      <c r="H104" s="357">
        <v>57397</v>
      </c>
      <c r="I104" s="357">
        <f t="shared" si="5"/>
        <v>173277</v>
      </c>
      <c r="J104" s="358">
        <v>5000</v>
      </c>
      <c r="K104" s="376">
        <v>15000</v>
      </c>
    </row>
    <row r="105" spans="1:11" ht="15.5" x14ac:dyDescent="0.35">
      <c r="A105" s="375">
        <v>99</v>
      </c>
      <c r="B105" s="349" t="s">
        <v>1977</v>
      </c>
      <c r="C105" s="357" t="s">
        <v>1961</v>
      </c>
      <c r="D105" s="357">
        <v>682669</v>
      </c>
      <c r="E105" s="357">
        <v>59880</v>
      </c>
      <c r="F105" s="357"/>
      <c r="G105" s="357">
        <v>56000</v>
      </c>
      <c r="H105" s="357">
        <v>57397</v>
      </c>
      <c r="I105" s="357">
        <f t="shared" si="5"/>
        <v>173277</v>
      </c>
      <c r="J105" s="358">
        <v>5000</v>
      </c>
      <c r="K105" s="376">
        <v>15000</v>
      </c>
    </row>
    <row r="106" spans="1:11" ht="15.5" x14ac:dyDescent="0.35">
      <c r="A106" s="375">
        <v>100</v>
      </c>
      <c r="B106" s="349" t="s">
        <v>1978</v>
      </c>
      <c r="C106" s="357" t="s">
        <v>1961</v>
      </c>
      <c r="D106" s="357">
        <v>682669</v>
      </c>
      <c r="E106" s="357">
        <v>59880</v>
      </c>
      <c r="F106" s="357"/>
      <c r="G106" s="357">
        <v>56000</v>
      </c>
      <c r="H106" s="357">
        <v>57397</v>
      </c>
      <c r="I106" s="357">
        <f t="shared" si="5"/>
        <v>173277</v>
      </c>
      <c r="J106" s="358">
        <v>5000</v>
      </c>
      <c r="K106" s="376">
        <v>15000</v>
      </c>
    </row>
    <row r="107" spans="1:11" ht="15.5" x14ac:dyDescent="0.35">
      <c r="A107" s="375">
        <v>101</v>
      </c>
      <c r="B107" s="349" t="s">
        <v>1979</v>
      </c>
      <c r="C107" s="357" t="s">
        <v>1946</v>
      </c>
      <c r="D107" s="357">
        <v>618380</v>
      </c>
      <c r="E107" s="357"/>
      <c r="F107" s="357"/>
      <c r="G107" s="357">
        <v>56000</v>
      </c>
      <c r="H107" s="357">
        <v>52012</v>
      </c>
      <c r="I107" s="357">
        <f t="shared" si="5"/>
        <v>108012</v>
      </c>
      <c r="J107" s="358">
        <v>5000</v>
      </c>
      <c r="K107" s="376">
        <v>15000</v>
      </c>
    </row>
    <row r="108" spans="1:11" ht="15.5" x14ac:dyDescent="0.35">
      <c r="A108" s="375">
        <v>102</v>
      </c>
      <c r="B108" s="349" t="s">
        <v>1980</v>
      </c>
      <c r="C108" s="357" t="s">
        <v>1946</v>
      </c>
      <c r="D108" s="357">
        <v>618380</v>
      </c>
      <c r="E108" s="357"/>
      <c r="F108" s="357"/>
      <c r="G108" s="357">
        <v>56000</v>
      </c>
      <c r="H108" s="357">
        <v>52012</v>
      </c>
      <c r="I108" s="357">
        <f t="shared" si="5"/>
        <v>108012</v>
      </c>
      <c r="J108" s="358">
        <v>5000</v>
      </c>
      <c r="K108" s="376">
        <v>15000</v>
      </c>
    </row>
    <row r="109" spans="1:11" ht="15.5" x14ac:dyDescent="0.35">
      <c r="A109" s="375">
        <v>103</v>
      </c>
      <c r="B109" s="349" t="s">
        <v>1981</v>
      </c>
      <c r="C109" s="357" t="s">
        <v>1946</v>
      </c>
      <c r="D109" s="357">
        <v>618380</v>
      </c>
      <c r="E109" s="357"/>
      <c r="F109" s="357"/>
      <c r="G109" s="357">
        <v>56000</v>
      </c>
      <c r="H109" s="357">
        <v>52012</v>
      </c>
      <c r="I109" s="357">
        <f t="shared" si="5"/>
        <v>108012</v>
      </c>
      <c r="J109" s="358">
        <v>5000</v>
      </c>
      <c r="K109" s="376">
        <v>15000</v>
      </c>
    </row>
    <row r="110" spans="1:11" ht="15.5" x14ac:dyDescent="0.35">
      <c r="A110" s="375">
        <v>104</v>
      </c>
      <c r="B110" s="349" t="s">
        <v>1982</v>
      </c>
      <c r="C110" s="357" t="s">
        <v>1946</v>
      </c>
      <c r="D110" s="357">
        <v>618380</v>
      </c>
      <c r="E110" s="357"/>
      <c r="F110" s="357"/>
      <c r="G110" s="357">
        <v>56000</v>
      </c>
      <c r="H110" s="357">
        <v>52012</v>
      </c>
      <c r="I110" s="357">
        <f t="shared" si="5"/>
        <v>108012</v>
      </c>
      <c r="J110" s="358">
        <v>5000</v>
      </c>
      <c r="K110" s="376">
        <v>15000</v>
      </c>
    </row>
    <row r="111" spans="1:11" ht="15.5" x14ac:dyDescent="0.35">
      <c r="A111" s="375">
        <v>105</v>
      </c>
      <c r="B111" s="349" t="s">
        <v>1983</v>
      </c>
      <c r="C111" s="357" t="s">
        <v>1946</v>
      </c>
      <c r="D111" s="357">
        <v>618380</v>
      </c>
      <c r="E111" s="357"/>
      <c r="F111" s="357"/>
      <c r="G111" s="357">
        <v>56000</v>
      </c>
      <c r="H111" s="357">
        <v>52012</v>
      </c>
      <c r="I111" s="357">
        <f t="shared" si="5"/>
        <v>108012</v>
      </c>
      <c r="J111" s="358">
        <v>5000</v>
      </c>
      <c r="K111" s="376">
        <v>15000</v>
      </c>
    </row>
    <row r="112" spans="1:11" ht="15.5" x14ac:dyDescent="0.35">
      <c r="A112" s="375">
        <v>106</v>
      </c>
      <c r="B112" s="349" t="s">
        <v>1984</v>
      </c>
      <c r="C112" s="348" t="s">
        <v>1985</v>
      </c>
      <c r="D112" s="351">
        <v>1045356</v>
      </c>
      <c r="E112" s="348"/>
      <c r="F112" s="348"/>
      <c r="G112" s="352">
        <v>56000</v>
      </c>
      <c r="H112" s="351">
        <v>90586</v>
      </c>
      <c r="I112" s="352">
        <f>SUM(E112:H112)</f>
        <v>146586</v>
      </c>
      <c r="J112" s="350">
        <v>5000</v>
      </c>
      <c r="K112" s="381">
        <v>12000</v>
      </c>
    </row>
    <row r="113" spans="1:11" ht="15.5" x14ac:dyDescent="0.35">
      <c r="A113" s="375">
        <v>107</v>
      </c>
      <c r="B113" s="349" t="s">
        <v>1986</v>
      </c>
      <c r="C113" s="348" t="s">
        <v>1987</v>
      </c>
      <c r="D113" s="357">
        <v>1167903</v>
      </c>
      <c r="E113" s="357">
        <v>193680</v>
      </c>
      <c r="F113" s="357"/>
      <c r="G113" s="357">
        <v>56000</v>
      </c>
      <c r="H113" s="357">
        <v>111783</v>
      </c>
      <c r="I113" s="357">
        <f t="shared" ref="I113:I158" si="6">SUM(E113:H113)</f>
        <v>361463</v>
      </c>
      <c r="J113" s="358">
        <v>5000</v>
      </c>
      <c r="K113" s="376">
        <v>12000</v>
      </c>
    </row>
    <row r="114" spans="1:11" ht="15.5" x14ac:dyDescent="0.35">
      <c r="A114" s="375">
        <v>108</v>
      </c>
      <c r="B114" s="349" t="s">
        <v>1988</v>
      </c>
      <c r="C114" s="348" t="s">
        <v>1989</v>
      </c>
      <c r="D114" s="357">
        <v>1014719</v>
      </c>
      <c r="E114" s="357"/>
      <c r="F114" s="357"/>
      <c r="G114" s="357">
        <v>56000</v>
      </c>
      <c r="H114" s="357">
        <v>87937</v>
      </c>
      <c r="I114" s="357">
        <f t="shared" si="6"/>
        <v>143937</v>
      </c>
      <c r="J114" s="358">
        <v>5000</v>
      </c>
      <c r="K114" s="376">
        <v>12000</v>
      </c>
    </row>
    <row r="115" spans="1:11" ht="15.5" x14ac:dyDescent="0.35">
      <c r="A115" s="375">
        <v>109</v>
      </c>
      <c r="B115" s="349" t="s">
        <v>1990</v>
      </c>
      <c r="C115" s="348" t="s">
        <v>1987</v>
      </c>
      <c r="D115" s="357">
        <v>1167903</v>
      </c>
      <c r="E115" s="357"/>
      <c r="F115" s="357"/>
      <c r="G115" s="357">
        <v>56000</v>
      </c>
      <c r="H115" s="357">
        <v>111783</v>
      </c>
      <c r="I115" s="357">
        <f t="shared" si="6"/>
        <v>167783</v>
      </c>
      <c r="J115" s="358">
        <v>5000</v>
      </c>
      <c r="K115" s="376">
        <v>12000</v>
      </c>
    </row>
    <row r="116" spans="1:11" ht="15.5" x14ac:dyDescent="0.35">
      <c r="A116" s="375">
        <v>110</v>
      </c>
      <c r="B116" s="349" t="s">
        <v>1991</v>
      </c>
      <c r="C116" s="348" t="s">
        <v>1992</v>
      </c>
      <c r="D116" s="357">
        <v>1137266</v>
      </c>
      <c r="E116" s="357"/>
      <c r="F116" s="357"/>
      <c r="G116" s="357">
        <v>56000</v>
      </c>
      <c r="H116" s="357">
        <v>98535</v>
      </c>
      <c r="I116" s="357">
        <f t="shared" si="6"/>
        <v>154535</v>
      </c>
      <c r="J116" s="358">
        <v>5000</v>
      </c>
      <c r="K116" s="376">
        <v>12000</v>
      </c>
    </row>
    <row r="117" spans="1:11" ht="15.5" x14ac:dyDescent="0.35">
      <c r="A117" s="375">
        <v>111</v>
      </c>
      <c r="B117" s="349" t="s">
        <v>1993</v>
      </c>
      <c r="C117" s="348" t="s">
        <v>1985</v>
      </c>
      <c r="D117" s="357">
        <v>1045356</v>
      </c>
      <c r="E117" s="357">
        <v>101633</v>
      </c>
      <c r="F117" s="357"/>
      <c r="G117" s="357">
        <v>56000</v>
      </c>
      <c r="H117" s="357">
        <v>90586</v>
      </c>
      <c r="I117" s="357">
        <f t="shared" si="6"/>
        <v>248219</v>
      </c>
      <c r="J117" s="358">
        <v>5000</v>
      </c>
      <c r="K117" s="376">
        <v>12000</v>
      </c>
    </row>
    <row r="118" spans="1:11" ht="15.5" x14ac:dyDescent="0.35">
      <c r="A118" s="375">
        <v>112</v>
      </c>
      <c r="B118" s="349" t="s">
        <v>1994</v>
      </c>
      <c r="C118" s="348" t="s">
        <v>1987</v>
      </c>
      <c r="D118" s="357">
        <v>1167903</v>
      </c>
      <c r="E118" s="357"/>
      <c r="F118" s="357"/>
      <c r="G118" s="357">
        <v>56000</v>
      </c>
      <c r="H118" s="357">
        <v>111783</v>
      </c>
      <c r="I118" s="357">
        <f t="shared" si="6"/>
        <v>167783</v>
      </c>
      <c r="J118" s="358">
        <v>5000</v>
      </c>
      <c r="K118" s="376">
        <v>12000</v>
      </c>
    </row>
    <row r="119" spans="1:11" ht="15.5" x14ac:dyDescent="0.35">
      <c r="A119" s="375">
        <v>113</v>
      </c>
      <c r="B119" s="349" t="s">
        <v>1995</v>
      </c>
      <c r="C119" s="348" t="s">
        <v>1996</v>
      </c>
      <c r="D119" s="357">
        <v>1321086</v>
      </c>
      <c r="E119" s="357"/>
      <c r="F119" s="357"/>
      <c r="G119" s="357">
        <v>56000</v>
      </c>
      <c r="H119" s="357">
        <v>111783</v>
      </c>
      <c r="I119" s="357">
        <f t="shared" si="6"/>
        <v>167783</v>
      </c>
      <c r="J119" s="358">
        <v>5000</v>
      </c>
      <c r="K119" s="376">
        <v>12000</v>
      </c>
    </row>
    <row r="120" spans="1:11" ht="15.5" x14ac:dyDescent="0.35">
      <c r="A120" s="375">
        <v>114</v>
      </c>
      <c r="B120" s="349" t="s">
        <v>1997</v>
      </c>
      <c r="C120" s="348" t="s">
        <v>1987</v>
      </c>
      <c r="D120" s="357">
        <v>1167903</v>
      </c>
      <c r="E120" s="357"/>
      <c r="F120" s="357"/>
      <c r="G120" s="357">
        <v>56000</v>
      </c>
      <c r="H120" s="357">
        <v>101184</v>
      </c>
      <c r="I120" s="357">
        <f t="shared" si="6"/>
        <v>157184</v>
      </c>
      <c r="J120" s="358">
        <v>5000</v>
      </c>
      <c r="K120" s="376">
        <v>12000</v>
      </c>
    </row>
    <row r="121" spans="1:11" ht="15.5" x14ac:dyDescent="0.35">
      <c r="A121" s="375">
        <v>115</v>
      </c>
      <c r="B121" s="349" t="s">
        <v>1998</v>
      </c>
      <c r="C121" s="348" t="s">
        <v>1985</v>
      </c>
      <c r="D121" s="357">
        <v>1045356</v>
      </c>
      <c r="E121" s="357">
        <v>101633</v>
      </c>
      <c r="F121" s="357"/>
      <c r="G121" s="357">
        <v>56000</v>
      </c>
      <c r="H121" s="357">
        <v>90586</v>
      </c>
      <c r="I121" s="357">
        <f t="shared" si="6"/>
        <v>248219</v>
      </c>
      <c r="J121" s="358">
        <v>5000</v>
      </c>
      <c r="K121" s="376">
        <v>12000</v>
      </c>
    </row>
    <row r="122" spans="1:11" ht="15.5" x14ac:dyDescent="0.35">
      <c r="A122" s="375">
        <v>116</v>
      </c>
      <c r="B122" s="349" t="s">
        <v>1999</v>
      </c>
      <c r="C122" s="348" t="s">
        <v>1987</v>
      </c>
      <c r="D122" s="357">
        <v>1167903</v>
      </c>
      <c r="E122" s="357">
        <v>193680</v>
      </c>
      <c r="F122" s="357"/>
      <c r="G122" s="357">
        <v>56000</v>
      </c>
      <c r="H122" s="357">
        <v>111783</v>
      </c>
      <c r="I122" s="357">
        <f t="shared" si="6"/>
        <v>361463</v>
      </c>
      <c r="J122" s="358">
        <v>5000</v>
      </c>
      <c r="K122" s="376">
        <v>12000</v>
      </c>
    </row>
    <row r="123" spans="1:11" ht="15.5" x14ac:dyDescent="0.35">
      <c r="A123" s="375">
        <v>117</v>
      </c>
      <c r="B123" s="349" t="s">
        <v>2000</v>
      </c>
      <c r="C123" s="348" t="s">
        <v>1987</v>
      </c>
      <c r="D123" s="357">
        <v>1167903</v>
      </c>
      <c r="E123" s="357"/>
      <c r="F123" s="357"/>
      <c r="G123" s="357">
        <v>56000</v>
      </c>
      <c r="H123" s="357">
        <v>111783</v>
      </c>
      <c r="I123" s="357">
        <f t="shared" si="6"/>
        <v>167783</v>
      </c>
      <c r="J123" s="358">
        <v>5000</v>
      </c>
      <c r="K123" s="376">
        <v>12000</v>
      </c>
    </row>
    <row r="124" spans="1:11" ht="15.5" x14ac:dyDescent="0.35">
      <c r="A124" s="375">
        <v>118</v>
      </c>
      <c r="B124" s="349" t="s">
        <v>2001</v>
      </c>
      <c r="C124" s="348" t="s">
        <v>1987</v>
      </c>
      <c r="D124" s="357">
        <v>1167903</v>
      </c>
      <c r="E124" s="357"/>
      <c r="F124" s="357"/>
      <c r="G124" s="357">
        <v>56000</v>
      </c>
      <c r="H124" s="357">
        <v>111783</v>
      </c>
      <c r="I124" s="357">
        <f t="shared" si="6"/>
        <v>167783</v>
      </c>
      <c r="J124" s="358">
        <v>5000</v>
      </c>
      <c r="K124" s="376">
        <v>12000</v>
      </c>
    </row>
    <row r="125" spans="1:11" ht="15.5" x14ac:dyDescent="0.35">
      <c r="A125" s="375">
        <v>119</v>
      </c>
      <c r="B125" s="349" t="s">
        <v>2002</v>
      </c>
      <c r="C125" s="348" t="s">
        <v>1987</v>
      </c>
      <c r="D125" s="357">
        <v>1167903</v>
      </c>
      <c r="E125" s="357"/>
      <c r="F125" s="357"/>
      <c r="G125" s="357">
        <v>56000</v>
      </c>
      <c r="H125" s="357">
        <v>111783</v>
      </c>
      <c r="I125" s="357">
        <f t="shared" si="6"/>
        <v>167783</v>
      </c>
      <c r="J125" s="358">
        <v>5000</v>
      </c>
      <c r="K125" s="376">
        <v>12000</v>
      </c>
    </row>
    <row r="126" spans="1:11" ht="15.5" x14ac:dyDescent="0.35">
      <c r="A126" s="375">
        <v>120</v>
      </c>
      <c r="B126" s="349" t="s">
        <v>2003</v>
      </c>
      <c r="C126" s="348" t="s">
        <v>1987</v>
      </c>
      <c r="D126" s="357">
        <v>1167903</v>
      </c>
      <c r="E126" s="357">
        <v>193680</v>
      </c>
      <c r="F126" s="357"/>
      <c r="G126" s="357">
        <v>56000</v>
      </c>
      <c r="H126" s="357">
        <v>111783</v>
      </c>
      <c r="I126" s="357">
        <f t="shared" si="6"/>
        <v>361463</v>
      </c>
      <c r="J126" s="358">
        <v>5000</v>
      </c>
      <c r="K126" s="376">
        <v>12000</v>
      </c>
    </row>
    <row r="127" spans="1:11" ht="15.5" x14ac:dyDescent="0.35">
      <c r="A127" s="375">
        <v>121</v>
      </c>
      <c r="B127" s="349" t="s">
        <v>2004</v>
      </c>
      <c r="C127" s="348" t="s">
        <v>1985</v>
      </c>
      <c r="D127" s="357">
        <v>1045356</v>
      </c>
      <c r="E127" s="357"/>
      <c r="F127" s="357"/>
      <c r="G127" s="357">
        <v>56000</v>
      </c>
      <c r="H127" s="357">
        <v>90586</v>
      </c>
      <c r="I127" s="357">
        <f t="shared" si="6"/>
        <v>146586</v>
      </c>
      <c r="J127" s="358">
        <v>5000</v>
      </c>
      <c r="K127" s="376">
        <v>12000</v>
      </c>
    </row>
    <row r="128" spans="1:11" ht="15.5" x14ac:dyDescent="0.35">
      <c r="A128" s="375">
        <v>122</v>
      </c>
      <c r="B128" s="349" t="s">
        <v>2005</v>
      </c>
      <c r="C128" s="348" t="s">
        <v>1985</v>
      </c>
      <c r="D128" s="357">
        <v>1045356</v>
      </c>
      <c r="E128" s="357"/>
      <c r="F128" s="357"/>
      <c r="G128" s="357">
        <v>56000</v>
      </c>
      <c r="H128" s="357">
        <v>90586</v>
      </c>
      <c r="I128" s="357">
        <f t="shared" si="6"/>
        <v>146586</v>
      </c>
      <c r="J128" s="358">
        <v>5000</v>
      </c>
      <c r="K128" s="376">
        <v>12000</v>
      </c>
    </row>
    <row r="129" spans="1:11" ht="15.5" x14ac:dyDescent="0.35">
      <c r="A129" s="375">
        <v>123</v>
      </c>
      <c r="B129" s="349" t="s">
        <v>2006</v>
      </c>
      <c r="C129" s="348" t="s">
        <v>1992</v>
      </c>
      <c r="D129" s="357">
        <v>1137266</v>
      </c>
      <c r="E129" s="357"/>
      <c r="F129" s="357"/>
      <c r="G129" s="357">
        <v>56000</v>
      </c>
      <c r="H129" s="357">
        <v>98535</v>
      </c>
      <c r="I129" s="357">
        <f t="shared" si="6"/>
        <v>154535</v>
      </c>
      <c r="J129" s="358">
        <v>5000</v>
      </c>
      <c r="K129" s="376">
        <v>12000</v>
      </c>
    </row>
    <row r="130" spans="1:11" ht="15.5" x14ac:dyDescent="0.35">
      <c r="A130" s="375">
        <v>124</v>
      </c>
      <c r="B130" s="349" t="s">
        <v>2007</v>
      </c>
      <c r="C130" s="348" t="s">
        <v>1996</v>
      </c>
      <c r="D130" s="357">
        <v>1321086</v>
      </c>
      <c r="E130" s="357"/>
      <c r="F130" s="357"/>
      <c r="G130" s="357">
        <v>56000</v>
      </c>
      <c r="H130" s="357">
        <v>111783</v>
      </c>
      <c r="I130" s="357">
        <f t="shared" si="6"/>
        <v>167783</v>
      </c>
      <c r="J130" s="358">
        <v>5000</v>
      </c>
      <c r="K130" s="376">
        <v>12000</v>
      </c>
    </row>
    <row r="131" spans="1:11" ht="15.5" x14ac:dyDescent="0.35">
      <c r="A131" s="375">
        <v>125</v>
      </c>
      <c r="B131" s="349" t="s">
        <v>2008</v>
      </c>
      <c r="C131" s="348" t="s">
        <v>1987</v>
      </c>
      <c r="D131" s="357">
        <v>1167903</v>
      </c>
      <c r="E131" s="357"/>
      <c r="F131" s="357"/>
      <c r="G131" s="357">
        <v>56000</v>
      </c>
      <c r="H131" s="357">
        <v>111783</v>
      </c>
      <c r="I131" s="357">
        <f t="shared" si="6"/>
        <v>167783</v>
      </c>
      <c r="J131" s="358">
        <v>5000</v>
      </c>
      <c r="K131" s="376">
        <v>12000</v>
      </c>
    </row>
    <row r="132" spans="1:11" ht="15.5" x14ac:dyDescent="0.35">
      <c r="A132" s="375">
        <v>126</v>
      </c>
      <c r="B132" s="349" t="s">
        <v>2009</v>
      </c>
      <c r="C132" s="348" t="s">
        <v>1992</v>
      </c>
      <c r="D132" s="357">
        <v>1137266</v>
      </c>
      <c r="E132" s="357"/>
      <c r="F132" s="357"/>
      <c r="G132" s="357">
        <v>56000</v>
      </c>
      <c r="H132" s="357">
        <v>98535</v>
      </c>
      <c r="I132" s="357">
        <f t="shared" si="6"/>
        <v>154535</v>
      </c>
      <c r="J132" s="358">
        <v>5000</v>
      </c>
      <c r="K132" s="376">
        <v>12000</v>
      </c>
    </row>
    <row r="133" spans="1:11" ht="15.5" x14ac:dyDescent="0.35">
      <c r="A133" s="375">
        <v>127</v>
      </c>
      <c r="B133" s="349" t="s">
        <v>2010</v>
      </c>
      <c r="C133" s="348" t="s">
        <v>1985</v>
      </c>
      <c r="D133" s="357">
        <v>1045356</v>
      </c>
      <c r="E133" s="357"/>
      <c r="F133" s="357"/>
      <c r="G133" s="357">
        <v>56000</v>
      </c>
      <c r="H133" s="357">
        <v>90586</v>
      </c>
      <c r="I133" s="357">
        <f t="shared" si="6"/>
        <v>146586</v>
      </c>
      <c r="J133" s="358">
        <v>5000</v>
      </c>
      <c r="K133" s="376">
        <v>12000</v>
      </c>
    </row>
    <row r="134" spans="1:11" ht="15.5" x14ac:dyDescent="0.35">
      <c r="A134" s="375">
        <v>128</v>
      </c>
      <c r="B134" s="349" t="s">
        <v>2011</v>
      </c>
      <c r="C134" s="348" t="s">
        <v>1987</v>
      </c>
      <c r="D134" s="357">
        <v>1167903</v>
      </c>
      <c r="E134" s="357"/>
      <c r="F134" s="357"/>
      <c r="G134" s="357">
        <v>56000</v>
      </c>
      <c r="H134" s="357">
        <v>111783</v>
      </c>
      <c r="I134" s="357">
        <f t="shared" si="6"/>
        <v>167783</v>
      </c>
      <c r="J134" s="358">
        <v>5000</v>
      </c>
      <c r="K134" s="376">
        <v>12000</v>
      </c>
    </row>
    <row r="135" spans="1:11" ht="15.5" x14ac:dyDescent="0.35">
      <c r="A135" s="375">
        <v>129</v>
      </c>
      <c r="B135" s="349" t="s">
        <v>2012</v>
      </c>
      <c r="C135" s="348" t="s">
        <v>1992</v>
      </c>
      <c r="D135" s="357">
        <v>1137266</v>
      </c>
      <c r="E135" s="357"/>
      <c r="F135" s="357"/>
      <c r="G135" s="357">
        <v>56000</v>
      </c>
      <c r="H135" s="357">
        <v>98535</v>
      </c>
      <c r="I135" s="357">
        <f t="shared" si="6"/>
        <v>154535</v>
      </c>
      <c r="J135" s="358">
        <v>5000</v>
      </c>
      <c r="K135" s="376">
        <v>12000</v>
      </c>
    </row>
    <row r="136" spans="1:11" ht="15.5" x14ac:dyDescent="0.35">
      <c r="A136" s="375">
        <v>130</v>
      </c>
      <c r="B136" s="349" t="s">
        <v>2013</v>
      </c>
      <c r="C136" s="348" t="s">
        <v>1992</v>
      </c>
      <c r="D136" s="357">
        <v>1137266</v>
      </c>
      <c r="E136" s="357"/>
      <c r="F136" s="357"/>
      <c r="G136" s="357">
        <v>56000</v>
      </c>
      <c r="H136" s="357">
        <v>98535</v>
      </c>
      <c r="I136" s="357">
        <f t="shared" si="6"/>
        <v>154535</v>
      </c>
      <c r="J136" s="358">
        <v>5000</v>
      </c>
      <c r="K136" s="376">
        <v>12000</v>
      </c>
    </row>
    <row r="137" spans="1:11" ht="15.5" x14ac:dyDescent="0.35">
      <c r="A137" s="375">
        <v>131</v>
      </c>
      <c r="B137" s="349" t="s">
        <v>2014</v>
      </c>
      <c r="C137" s="348" t="s">
        <v>2015</v>
      </c>
      <c r="D137" s="357">
        <v>1321086</v>
      </c>
      <c r="E137" s="357"/>
      <c r="F137" s="357"/>
      <c r="G137" s="357">
        <v>56000</v>
      </c>
      <c r="H137" s="357">
        <v>106485</v>
      </c>
      <c r="I137" s="357">
        <f t="shared" si="6"/>
        <v>162485</v>
      </c>
      <c r="J137" s="358">
        <v>5000</v>
      </c>
      <c r="K137" s="376">
        <v>12000</v>
      </c>
    </row>
    <row r="138" spans="1:11" ht="15.5" x14ac:dyDescent="0.35">
      <c r="A138" s="375">
        <v>132</v>
      </c>
      <c r="B138" s="349" t="s">
        <v>2016</v>
      </c>
      <c r="C138" s="348" t="s">
        <v>1985</v>
      </c>
      <c r="D138" s="357">
        <v>1045356</v>
      </c>
      <c r="E138" s="357">
        <v>101633</v>
      </c>
      <c r="F138" s="357"/>
      <c r="G138" s="357">
        <v>56000</v>
      </c>
      <c r="H138" s="357">
        <v>90586</v>
      </c>
      <c r="I138" s="357">
        <f t="shared" si="6"/>
        <v>248219</v>
      </c>
      <c r="J138" s="358">
        <v>5000</v>
      </c>
      <c r="K138" s="376">
        <v>12000</v>
      </c>
    </row>
    <row r="139" spans="1:11" ht="15.5" x14ac:dyDescent="0.35">
      <c r="A139" s="375">
        <v>133</v>
      </c>
      <c r="B139" s="349" t="s">
        <v>2017</v>
      </c>
      <c r="C139" s="348" t="s">
        <v>1987</v>
      </c>
      <c r="D139" s="357">
        <v>1167903</v>
      </c>
      <c r="E139" s="357">
        <v>193680</v>
      </c>
      <c r="F139" s="357"/>
      <c r="G139" s="357">
        <v>56000</v>
      </c>
      <c r="H139" s="357">
        <v>111783</v>
      </c>
      <c r="I139" s="357">
        <f t="shared" si="6"/>
        <v>361463</v>
      </c>
      <c r="J139" s="358">
        <v>5000</v>
      </c>
      <c r="K139" s="376">
        <v>12000</v>
      </c>
    </row>
    <row r="140" spans="1:11" ht="15.5" x14ac:dyDescent="0.35">
      <c r="A140" s="375">
        <v>134</v>
      </c>
      <c r="B140" s="349" t="s">
        <v>2018</v>
      </c>
      <c r="C140" s="348" t="s">
        <v>1992</v>
      </c>
      <c r="D140" s="357">
        <v>1137266</v>
      </c>
      <c r="E140" s="357"/>
      <c r="F140" s="357"/>
      <c r="G140" s="357">
        <v>56000</v>
      </c>
      <c r="H140" s="357">
        <v>98535</v>
      </c>
      <c r="I140" s="357">
        <f t="shared" si="6"/>
        <v>154535</v>
      </c>
      <c r="J140" s="358">
        <v>5000</v>
      </c>
      <c r="K140" s="376">
        <v>12000</v>
      </c>
    </row>
    <row r="141" spans="1:11" ht="15.5" x14ac:dyDescent="0.35">
      <c r="A141" s="375">
        <v>135</v>
      </c>
      <c r="B141" s="349" t="s">
        <v>2019</v>
      </c>
      <c r="C141" s="348" t="s">
        <v>2020</v>
      </c>
      <c r="D141" s="357">
        <v>1075992</v>
      </c>
      <c r="E141" s="357"/>
      <c r="F141" s="357"/>
      <c r="G141" s="357">
        <v>56000</v>
      </c>
      <c r="H141" s="357">
        <v>93236</v>
      </c>
      <c r="I141" s="357">
        <f t="shared" si="6"/>
        <v>149236</v>
      </c>
      <c r="J141" s="358">
        <v>5000</v>
      </c>
      <c r="K141" s="376">
        <v>12000</v>
      </c>
    </row>
    <row r="142" spans="1:11" ht="15.5" x14ac:dyDescent="0.35">
      <c r="A142" s="375">
        <v>136</v>
      </c>
      <c r="B142" s="349" t="s">
        <v>2021</v>
      </c>
      <c r="C142" s="348" t="s">
        <v>1985</v>
      </c>
      <c r="D142" s="357">
        <v>1045356</v>
      </c>
      <c r="E142" s="357"/>
      <c r="F142" s="357"/>
      <c r="G142" s="357">
        <v>56000</v>
      </c>
      <c r="H142" s="357">
        <v>90586</v>
      </c>
      <c r="I142" s="357">
        <f t="shared" si="6"/>
        <v>146586</v>
      </c>
      <c r="J142" s="358">
        <v>5000</v>
      </c>
      <c r="K142" s="376">
        <v>12000</v>
      </c>
    </row>
    <row r="143" spans="1:11" ht="15.5" x14ac:dyDescent="0.35">
      <c r="A143" s="375">
        <v>137</v>
      </c>
      <c r="B143" s="349" t="s">
        <v>2022</v>
      </c>
      <c r="C143" s="348" t="s">
        <v>1996</v>
      </c>
      <c r="D143" s="357">
        <v>1321086</v>
      </c>
      <c r="E143" s="357"/>
      <c r="F143" s="357"/>
      <c r="G143" s="357">
        <v>56000</v>
      </c>
      <c r="H143" s="357">
        <v>111783</v>
      </c>
      <c r="I143" s="357">
        <f t="shared" si="6"/>
        <v>167783</v>
      </c>
      <c r="J143" s="358">
        <v>5000</v>
      </c>
      <c r="K143" s="376">
        <v>12000</v>
      </c>
    </row>
    <row r="144" spans="1:11" ht="15.5" x14ac:dyDescent="0.35">
      <c r="A144" s="375">
        <v>138</v>
      </c>
      <c r="B144" s="349" t="s">
        <v>2023</v>
      </c>
      <c r="C144" s="348" t="s">
        <v>2020</v>
      </c>
      <c r="D144" s="357">
        <v>1075992</v>
      </c>
      <c r="E144" s="357"/>
      <c r="F144" s="357"/>
      <c r="G144" s="357">
        <v>56000</v>
      </c>
      <c r="H144" s="357">
        <v>93236</v>
      </c>
      <c r="I144" s="357">
        <f t="shared" si="6"/>
        <v>149236</v>
      </c>
      <c r="J144" s="358">
        <v>5000</v>
      </c>
      <c r="K144" s="376">
        <v>12000</v>
      </c>
    </row>
    <row r="145" spans="1:11" ht="15.5" x14ac:dyDescent="0.35">
      <c r="A145" s="375">
        <v>139</v>
      </c>
      <c r="B145" s="349" t="s">
        <v>2024</v>
      </c>
      <c r="C145" s="348" t="s">
        <v>2020</v>
      </c>
      <c r="D145" s="357">
        <v>1075992</v>
      </c>
      <c r="E145" s="357"/>
      <c r="F145" s="357"/>
      <c r="G145" s="357">
        <v>56000</v>
      </c>
      <c r="H145" s="357">
        <v>93236</v>
      </c>
      <c r="I145" s="357">
        <f t="shared" si="6"/>
        <v>149236</v>
      </c>
      <c r="J145" s="358">
        <v>5000</v>
      </c>
      <c r="K145" s="376">
        <v>12000</v>
      </c>
    </row>
    <row r="146" spans="1:11" ht="15.5" x14ac:dyDescent="0.35">
      <c r="A146" s="375">
        <v>140</v>
      </c>
      <c r="B146" s="349" t="s">
        <v>2025</v>
      </c>
      <c r="C146" s="348" t="s">
        <v>1985</v>
      </c>
      <c r="D146" s="357">
        <v>1045356</v>
      </c>
      <c r="E146" s="357"/>
      <c r="F146" s="357"/>
      <c r="G146" s="357">
        <v>56000</v>
      </c>
      <c r="H146" s="357">
        <v>90586</v>
      </c>
      <c r="I146" s="357">
        <f t="shared" si="6"/>
        <v>146586</v>
      </c>
      <c r="J146" s="358">
        <v>5000</v>
      </c>
      <c r="K146" s="376">
        <v>12000</v>
      </c>
    </row>
    <row r="147" spans="1:11" ht="15.5" x14ac:dyDescent="0.35">
      <c r="A147" s="375">
        <v>141</v>
      </c>
      <c r="B147" s="349" t="s">
        <v>2026</v>
      </c>
      <c r="C147" s="348" t="s">
        <v>1987</v>
      </c>
      <c r="D147" s="357">
        <v>1167903</v>
      </c>
      <c r="E147" s="357"/>
      <c r="F147" s="357"/>
      <c r="G147" s="357">
        <v>56000</v>
      </c>
      <c r="H147" s="357">
        <v>111783</v>
      </c>
      <c r="I147" s="357">
        <f t="shared" si="6"/>
        <v>167783</v>
      </c>
      <c r="J147" s="358">
        <v>5000</v>
      </c>
      <c r="K147" s="376">
        <v>12000</v>
      </c>
    </row>
    <row r="148" spans="1:11" ht="15.5" x14ac:dyDescent="0.35">
      <c r="A148" s="375">
        <v>142</v>
      </c>
      <c r="B148" s="349" t="s">
        <v>2027</v>
      </c>
      <c r="C148" s="348" t="s">
        <v>1985</v>
      </c>
      <c r="D148" s="357">
        <v>1045356</v>
      </c>
      <c r="E148" s="357"/>
      <c r="F148" s="357"/>
      <c r="G148" s="357">
        <v>56000</v>
      </c>
      <c r="H148" s="357">
        <v>90586</v>
      </c>
      <c r="I148" s="357">
        <f t="shared" si="6"/>
        <v>146586</v>
      </c>
      <c r="J148" s="358">
        <v>5000</v>
      </c>
      <c r="K148" s="376">
        <v>12000</v>
      </c>
    </row>
    <row r="149" spans="1:11" ht="15.5" x14ac:dyDescent="0.35">
      <c r="A149" s="375">
        <v>143</v>
      </c>
      <c r="B149" s="349" t="s">
        <v>2028</v>
      </c>
      <c r="C149" s="348" t="s">
        <v>2020</v>
      </c>
      <c r="D149" s="357">
        <v>1075992</v>
      </c>
      <c r="E149" s="357"/>
      <c r="F149" s="357"/>
      <c r="G149" s="357">
        <v>56000</v>
      </c>
      <c r="H149" s="357">
        <v>90586</v>
      </c>
      <c r="I149" s="357">
        <f t="shared" si="6"/>
        <v>146586</v>
      </c>
      <c r="J149" s="358">
        <v>5000</v>
      </c>
      <c r="K149" s="376">
        <v>12000</v>
      </c>
    </row>
    <row r="150" spans="1:11" ht="15.5" x14ac:dyDescent="0.35">
      <c r="A150" s="375">
        <v>144</v>
      </c>
      <c r="B150" s="349" t="s">
        <v>2029</v>
      </c>
      <c r="C150" s="348" t="s">
        <v>1992</v>
      </c>
      <c r="D150" s="357">
        <v>1137266</v>
      </c>
      <c r="E150" s="357"/>
      <c r="F150" s="357"/>
      <c r="G150" s="357">
        <v>56000</v>
      </c>
      <c r="H150" s="357">
        <v>98535</v>
      </c>
      <c r="I150" s="357">
        <f t="shared" si="6"/>
        <v>154535</v>
      </c>
      <c r="J150" s="358">
        <v>5000</v>
      </c>
      <c r="K150" s="376">
        <v>12000</v>
      </c>
    </row>
    <row r="151" spans="1:11" ht="15.5" x14ac:dyDescent="0.35">
      <c r="A151" s="375">
        <v>145</v>
      </c>
      <c r="B151" s="349" t="s">
        <v>2030</v>
      </c>
      <c r="C151" s="348" t="s">
        <v>1992</v>
      </c>
      <c r="D151" s="357">
        <v>1137266</v>
      </c>
      <c r="E151" s="357"/>
      <c r="F151" s="357"/>
      <c r="G151" s="357">
        <v>56000</v>
      </c>
      <c r="H151" s="357">
        <v>98535</v>
      </c>
      <c r="I151" s="357">
        <f t="shared" si="6"/>
        <v>154535</v>
      </c>
      <c r="J151" s="358">
        <v>5000</v>
      </c>
      <c r="K151" s="376">
        <v>12000</v>
      </c>
    </row>
    <row r="152" spans="1:11" ht="15.5" x14ac:dyDescent="0.35">
      <c r="A152" s="375">
        <v>146</v>
      </c>
      <c r="B152" s="349" t="s">
        <v>2031</v>
      </c>
      <c r="C152" s="348" t="s">
        <v>1992</v>
      </c>
      <c r="D152" s="357">
        <v>1137266</v>
      </c>
      <c r="E152" s="357">
        <v>110676</v>
      </c>
      <c r="F152" s="357"/>
      <c r="G152" s="357">
        <v>56000</v>
      </c>
      <c r="H152" s="357">
        <v>98535</v>
      </c>
      <c r="I152" s="357">
        <f t="shared" si="6"/>
        <v>265211</v>
      </c>
      <c r="J152" s="358">
        <v>5000</v>
      </c>
      <c r="K152" s="376">
        <v>12000</v>
      </c>
    </row>
    <row r="153" spans="1:11" ht="15.5" x14ac:dyDescent="0.35">
      <c r="A153" s="375">
        <v>147</v>
      </c>
      <c r="B153" s="349" t="s">
        <v>2032</v>
      </c>
      <c r="C153" s="348" t="s">
        <v>2020</v>
      </c>
      <c r="D153" s="357">
        <v>1075992</v>
      </c>
      <c r="E153" s="357">
        <v>104652</v>
      </c>
      <c r="F153" s="357"/>
      <c r="G153" s="357">
        <v>56000</v>
      </c>
      <c r="H153" s="357">
        <v>93236</v>
      </c>
      <c r="I153" s="357">
        <f t="shared" si="6"/>
        <v>253888</v>
      </c>
      <c r="J153" s="358">
        <v>5000</v>
      </c>
      <c r="K153" s="376">
        <v>12000</v>
      </c>
    </row>
    <row r="154" spans="1:11" ht="15.5" x14ac:dyDescent="0.35">
      <c r="A154" s="375">
        <v>148</v>
      </c>
      <c r="B154" s="349" t="s">
        <v>2033</v>
      </c>
      <c r="C154" s="348" t="s">
        <v>1992</v>
      </c>
      <c r="D154" s="357">
        <v>1137266</v>
      </c>
      <c r="E154" s="357">
        <v>110676</v>
      </c>
      <c r="F154" s="357"/>
      <c r="G154" s="357">
        <v>56000</v>
      </c>
      <c r="H154" s="357">
        <v>98535</v>
      </c>
      <c r="I154" s="357">
        <f t="shared" si="6"/>
        <v>265211</v>
      </c>
      <c r="J154" s="358">
        <v>5000</v>
      </c>
      <c r="K154" s="376">
        <v>12000</v>
      </c>
    </row>
    <row r="155" spans="1:11" ht="15.5" x14ac:dyDescent="0.35">
      <c r="A155" s="375">
        <v>149</v>
      </c>
      <c r="B155" s="349" t="s">
        <v>2034</v>
      </c>
      <c r="C155" s="348" t="s">
        <v>2020</v>
      </c>
      <c r="D155" s="357">
        <v>1075992</v>
      </c>
      <c r="E155" s="357"/>
      <c r="F155" s="357"/>
      <c r="G155" s="357">
        <v>56000</v>
      </c>
      <c r="H155" s="357">
        <v>90586</v>
      </c>
      <c r="I155" s="357">
        <f t="shared" si="6"/>
        <v>146586</v>
      </c>
      <c r="J155" s="358">
        <v>5000</v>
      </c>
      <c r="K155" s="376">
        <v>12000</v>
      </c>
    </row>
    <row r="156" spans="1:11" ht="15.5" x14ac:dyDescent="0.35">
      <c r="A156" s="375">
        <v>150</v>
      </c>
      <c r="B156" s="349" t="s">
        <v>2035</v>
      </c>
      <c r="C156" s="348" t="s">
        <v>1985</v>
      </c>
      <c r="D156" s="357">
        <v>1045356</v>
      </c>
      <c r="E156" s="357"/>
      <c r="F156" s="357"/>
      <c r="G156" s="357">
        <v>56000</v>
      </c>
      <c r="H156" s="357">
        <v>90586</v>
      </c>
      <c r="I156" s="357">
        <f t="shared" si="6"/>
        <v>146586</v>
      </c>
      <c r="J156" s="358">
        <v>5000</v>
      </c>
      <c r="K156" s="376">
        <v>12000</v>
      </c>
    </row>
    <row r="157" spans="1:11" ht="15.5" x14ac:dyDescent="0.35">
      <c r="A157" s="375">
        <v>151</v>
      </c>
      <c r="B157" s="349" t="s">
        <v>2036</v>
      </c>
      <c r="C157" s="348" t="s">
        <v>1985</v>
      </c>
      <c r="D157" s="357">
        <v>1045356</v>
      </c>
      <c r="E157" s="357"/>
      <c r="F157" s="357"/>
      <c r="G157" s="357">
        <v>56000</v>
      </c>
      <c r="H157" s="357">
        <v>90586</v>
      </c>
      <c r="I157" s="357">
        <f t="shared" si="6"/>
        <v>146586</v>
      </c>
      <c r="J157" s="358">
        <v>5000</v>
      </c>
      <c r="K157" s="376">
        <v>12000</v>
      </c>
    </row>
    <row r="158" spans="1:11" ht="15.5" x14ac:dyDescent="0.35">
      <c r="A158" s="375">
        <v>152</v>
      </c>
      <c r="B158" s="349" t="s">
        <v>2037</v>
      </c>
      <c r="C158" s="348" t="s">
        <v>1992</v>
      </c>
      <c r="D158" s="357">
        <v>1137266</v>
      </c>
      <c r="E158" s="357">
        <v>110676</v>
      </c>
      <c r="F158" s="357"/>
      <c r="G158" s="357">
        <v>56000</v>
      </c>
      <c r="H158" s="357">
        <v>98535</v>
      </c>
      <c r="I158" s="357">
        <f t="shared" si="6"/>
        <v>265211</v>
      </c>
      <c r="J158" s="358">
        <v>5000</v>
      </c>
      <c r="K158" s="376">
        <v>12000</v>
      </c>
    </row>
    <row r="159" spans="1:11" ht="15.5" x14ac:dyDescent="0.35">
      <c r="A159" s="375">
        <v>153</v>
      </c>
      <c r="B159" s="349" t="s">
        <v>2038</v>
      </c>
      <c r="C159" s="348" t="s">
        <v>2039</v>
      </c>
      <c r="D159" s="357">
        <v>1397063</v>
      </c>
      <c r="E159" s="357"/>
      <c r="F159" s="357"/>
      <c r="G159" s="357">
        <v>56000</v>
      </c>
      <c r="H159" s="357">
        <v>120775</v>
      </c>
      <c r="I159" s="357">
        <f>SUM(E159:H159)</f>
        <v>176775</v>
      </c>
      <c r="J159" s="358">
        <v>5000</v>
      </c>
      <c r="K159" s="376">
        <v>12000</v>
      </c>
    </row>
    <row r="160" spans="1:11" ht="15.5" x14ac:dyDescent="0.35">
      <c r="A160" s="375">
        <v>154</v>
      </c>
      <c r="B160" s="349" t="s">
        <v>2040</v>
      </c>
      <c r="C160" s="348" t="s">
        <v>2041</v>
      </c>
      <c r="D160" s="357">
        <v>1361025</v>
      </c>
      <c r="E160" s="357"/>
      <c r="F160" s="357"/>
      <c r="G160" s="357">
        <v>56000</v>
      </c>
      <c r="H160" s="357">
        <v>105180</v>
      </c>
      <c r="I160" s="357">
        <f t="shared" ref="I160:I199" si="7">SUM(E160:H160)</f>
        <v>161180</v>
      </c>
      <c r="J160" s="358">
        <v>5000</v>
      </c>
      <c r="K160" s="376">
        <v>12000</v>
      </c>
    </row>
    <row r="161" spans="1:11" ht="15.5" x14ac:dyDescent="0.35">
      <c r="A161" s="375">
        <v>155</v>
      </c>
      <c r="B161" s="349" t="s">
        <v>2042</v>
      </c>
      <c r="C161" s="348" t="s">
        <v>2039</v>
      </c>
      <c r="D161" s="357">
        <v>1397063</v>
      </c>
      <c r="E161" s="357"/>
      <c r="F161" s="357"/>
      <c r="G161" s="357">
        <v>56000</v>
      </c>
      <c r="H161" s="357">
        <v>120775</v>
      </c>
      <c r="I161" s="357">
        <f t="shared" si="7"/>
        <v>176775</v>
      </c>
      <c r="J161" s="358">
        <v>5000</v>
      </c>
      <c r="K161" s="376">
        <v>12000</v>
      </c>
    </row>
    <row r="162" spans="1:11" ht="15.5" x14ac:dyDescent="0.35">
      <c r="A162" s="375">
        <v>156</v>
      </c>
      <c r="B162" s="349" t="s">
        <v>2043</v>
      </c>
      <c r="C162" s="348" t="s">
        <v>2039</v>
      </c>
      <c r="D162" s="357">
        <v>1397063</v>
      </c>
      <c r="E162" s="357"/>
      <c r="F162" s="357"/>
      <c r="G162" s="357">
        <v>56000</v>
      </c>
      <c r="H162" s="357">
        <v>120775</v>
      </c>
      <c r="I162" s="357">
        <f t="shared" si="7"/>
        <v>176775</v>
      </c>
      <c r="J162" s="358">
        <v>5000</v>
      </c>
      <c r="K162" s="376">
        <v>12000</v>
      </c>
    </row>
    <row r="163" spans="1:11" ht="15.5" x14ac:dyDescent="0.35">
      <c r="A163" s="375">
        <v>157</v>
      </c>
      <c r="B163" s="349" t="s">
        <v>2044</v>
      </c>
      <c r="C163" s="348" t="s">
        <v>2041</v>
      </c>
      <c r="D163" s="357">
        <v>1361025</v>
      </c>
      <c r="E163" s="357">
        <v>127152</v>
      </c>
      <c r="F163" s="357"/>
      <c r="G163" s="357">
        <v>56000</v>
      </c>
      <c r="H163" s="357">
        <v>105180</v>
      </c>
      <c r="I163" s="357">
        <f t="shared" si="7"/>
        <v>288332</v>
      </c>
      <c r="J163" s="358">
        <v>5000</v>
      </c>
      <c r="K163" s="376">
        <v>12000</v>
      </c>
    </row>
    <row r="164" spans="1:11" ht="15.5" x14ac:dyDescent="0.35">
      <c r="A164" s="375">
        <v>158</v>
      </c>
      <c r="B164" s="349" t="s">
        <v>2045</v>
      </c>
      <c r="C164" s="348" t="s">
        <v>2041</v>
      </c>
      <c r="D164" s="357">
        <v>1361025</v>
      </c>
      <c r="E164" s="357"/>
      <c r="F164" s="357"/>
      <c r="G164" s="357">
        <v>56000</v>
      </c>
      <c r="H164" s="357">
        <v>105180</v>
      </c>
      <c r="I164" s="357">
        <f t="shared" si="7"/>
        <v>161180</v>
      </c>
      <c r="J164" s="358">
        <v>5000</v>
      </c>
      <c r="K164" s="376">
        <v>12000</v>
      </c>
    </row>
    <row r="165" spans="1:11" ht="15.5" x14ac:dyDescent="0.35">
      <c r="A165" s="375">
        <v>159</v>
      </c>
      <c r="B165" s="349" t="s">
        <v>2046</v>
      </c>
      <c r="C165" s="348" t="s">
        <v>2041</v>
      </c>
      <c r="D165" s="357">
        <v>1361025</v>
      </c>
      <c r="E165" s="357"/>
      <c r="F165" s="357"/>
      <c r="G165" s="357">
        <v>56000</v>
      </c>
      <c r="H165" s="357">
        <v>105180</v>
      </c>
      <c r="I165" s="357">
        <f t="shared" si="7"/>
        <v>161180</v>
      </c>
      <c r="J165" s="358">
        <v>5000</v>
      </c>
      <c r="K165" s="376">
        <v>12000</v>
      </c>
    </row>
    <row r="166" spans="1:11" ht="15.5" x14ac:dyDescent="0.35">
      <c r="A166" s="375">
        <v>160</v>
      </c>
      <c r="B166" s="349" t="s">
        <v>2047</v>
      </c>
      <c r="C166" s="348" t="s">
        <v>2041</v>
      </c>
      <c r="D166" s="357">
        <v>1361025</v>
      </c>
      <c r="E166" s="357"/>
      <c r="F166" s="357"/>
      <c r="G166" s="357">
        <v>56000</v>
      </c>
      <c r="H166" s="357">
        <v>105180</v>
      </c>
      <c r="I166" s="357">
        <f t="shared" si="7"/>
        <v>161180</v>
      </c>
      <c r="J166" s="358">
        <v>5000</v>
      </c>
      <c r="K166" s="376">
        <v>12000</v>
      </c>
    </row>
    <row r="167" spans="1:11" ht="15.5" x14ac:dyDescent="0.35">
      <c r="A167" s="375">
        <v>161</v>
      </c>
      <c r="B167" s="349" t="s">
        <v>2048</v>
      </c>
      <c r="C167" s="348" t="s">
        <v>2041</v>
      </c>
      <c r="D167" s="357">
        <v>1361025</v>
      </c>
      <c r="E167" s="357">
        <v>127152</v>
      </c>
      <c r="F167" s="357"/>
      <c r="G167" s="357">
        <v>56000</v>
      </c>
      <c r="H167" s="357">
        <v>105180</v>
      </c>
      <c r="I167" s="357">
        <f t="shared" si="7"/>
        <v>288332</v>
      </c>
      <c r="J167" s="358">
        <v>5000</v>
      </c>
      <c r="K167" s="376">
        <v>12000</v>
      </c>
    </row>
    <row r="168" spans="1:11" ht="15.5" x14ac:dyDescent="0.35">
      <c r="A168" s="375">
        <v>162</v>
      </c>
      <c r="B168" s="349" t="s">
        <v>2049</v>
      </c>
      <c r="C168" s="348" t="s">
        <v>2041</v>
      </c>
      <c r="D168" s="357">
        <v>1180824</v>
      </c>
      <c r="E168" s="357"/>
      <c r="F168" s="357"/>
      <c r="G168" s="357">
        <v>56000</v>
      </c>
      <c r="H168" s="357">
        <v>105180</v>
      </c>
      <c r="I168" s="357">
        <f t="shared" si="7"/>
        <v>161180</v>
      </c>
      <c r="J168" s="358">
        <v>5000</v>
      </c>
      <c r="K168" s="376">
        <v>12000</v>
      </c>
    </row>
    <row r="169" spans="1:11" ht="15.5" x14ac:dyDescent="0.35">
      <c r="A169" s="375">
        <v>163</v>
      </c>
      <c r="B169" s="349" t="s">
        <v>2050</v>
      </c>
      <c r="C169" s="348" t="s">
        <v>2039</v>
      </c>
      <c r="D169" s="357">
        <v>1397063</v>
      </c>
      <c r="E169" s="357"/>
      <c r="F169" s="357"/>
      <c r="G169" s="357">
        <v>56000</v>
      </c>
      <c r="H169" s="357">
        <v>120775</v>
      </c>
      <c r="I169" s="357">
        <f t="shared" si="7"/>
        <v>176775</v>
      </c>
      <c r="J169" s="358">
        <v>5000</v>
      </c>
      <c r="K169" s="376">
        <v>12000</v>
      </c>
    </row>
    <row r="170" spans="1:11" ht="15.5" x14ac:dyDescent="0.35">
      <c r="A170" s="375">
        <v>164</v>
      </c>
      <c r="B170" s="349" t="s">
        <v>2051</v>
      </c>
      <c r="C170" s="348" t="s">
        <v>2039</v>
      </c>
      <c r="D170" s="357">
        <v>1397063</v>
      </c>
      <c r="E170" s="357"/>
      <c r="F170" s="357"/>
      <c r="G170" s="357">
        <v>56000</v>
      </c>
      <c r="H170" s="357">
        <v>120775</v>
      </c>
      <c r="I170" s="357">
        <f t="shared" si="7"/>
        <v>176775</v>
      </c>
      <c r="J170" s="358">
        <v>5000</v>
      </c>
      <c r="K170" s="376">
        <v>12000</v>
      </c>
    </row>
    <row r="171" spans="1:11" ht="15.5" x14ac:dyDescent="0.35">
      <c r="A171" s="375">
        <v>165</v>
      </c>
      <c r="B171" s="349" t="s">
        <v>2052</v>
      </c>
      <c r="C171" s="348" t="s">
        <v>2041</v>
      </c>
      <c r="D171" s="357">
        <v>1361025</v>
      </c>
      <c r="E171" s="357">
        <v>127152</v>
      </c>
      <c r="F171" s="357"/>
      <c r="G171" s="357">
        <v>56000</v>
      </c>
      <c r="H171" s="357">
        <v>105180</v>
      </c>
      <c r="I171" s="357">
        <f t="shared" si="7"/>
        <v>288332</v>
      </c>
      <c r="J171" s="358">
        <v>5000</v>
      </c>
      <c r="K171" s="376">
        <v>12000</v>
      </c>
    </row>
    <row r="172" spans="1:11" ht="15.5" x14ac:dyDescent="0.35">
      <c r="A172" s="375">
        <v>166</v>
      </c>
      <c r="B172" s="349" t="s">
        <v>2053</v>
      </c>
      <c r="C172" s="348" t="s">
        <v>2041</v>
      </c>
      <c r="D172" s="357">
        <v>1361025</v>
      </c>
      <c r="E172" s="357"/>
      <c r="F172" s="357"/>
      <c r="G172" s="357">
        <v>56000</v>
      </c>
      <c r="H172" s="357">
        <v>105180</v>
      </c>
      <c r="I172" s="357">
        <f t="shared" si="7"/>
        <v>161180</v>
      </c>
      <c r="J172" s="358">
        <v>5000</v>
      </c>
      <c r="K172" s="376">
        <v>12000</v>
      </c>
    </row>
    <row r="173" spans="1:11" ht="15.5" x14ac:dyDescent="0.35">
      <c r="A173" s="375">
        <v>167</v>
      </c>
      <c r="B173" s="349" t="s">
        <v>2054</v>
      </c>
      <c r="C173" s="348" t="s">
        <v>2041</v>
      </c>
      <c r="D173" s="357">
        <v>1180824</v>
      </c>
      <c r="E173" s="357">
        <v>127152</v>
      </c>
      <c r="F173" s="357"/>
      <c r="G173" s="357">
        <v>56000</v>
      </c>
      <c r="H173" s="357">
        <v>105180</v>
      </c>
      <c r="I173" s="357">
        <f t="shared" si="7"/>
        <v>288332</v>
      </c>
      <c r="J173" s="358">
        <v>5000</v>
      </c>
      <c r="K173" s="376">
        <v>12000</v>
      </c>
    </row>
    <row r="174" spans="1:11" ht="15.5" x14ac:dyDescent="0.35">
      <c r="A174" s="375">
        <v>168</v>
      </c>
      <c r="B174" s="349" t="s">
        <v>2055</v>
      </c>
      <c r="C174" s="348" t="s">
        <v>2041</v>
      </c>
      <c r="D174" s="357">
        <v>1361025</v>
      </c>
      <c r="E174" s="357"/>
      <c r="F174" s="357"/>
      <c r="G174" s="357">
        <v>56000</v>
      </c>
      <c r="H174" s="357">
        <v>105180</v>
      </c>
      <c r="I174" s="357">
        <f t="shared" si="7"/>
        <v>161180</v>
      </c>
      <c r="J174" s="358">
        <v>5000</v>
      </c>
      <c r="K174" s="376">
        <v>12000</v>
      </c>
    </row>
    <row r="175" spans="1:11" ht="15.5" x14ac:dyDescent="0.35">
      <c r="A175" s="375">
        <v>169</v>
      </c>
      <c r="B175" s="349" t="s">
        <v>2056</v>
      </c>
      <c r="C175" s="348" t="s">
        <v>2039</v>
      </c>
      <c r="D175" s="357">
        <v>1397063</v>
      </c>
      <c r="E175" s="357"/>
      <c r="F175" s="357"/>
      <c r="G175" s="357">
        <v>56000</v>
      </c>
      <c r="H175" s="357">
        <v>120775</v>
      </c>
      <c r="I175" s="357">
        <f t="shared" si="7"/>
        <v>176775</v>
      </c>
      <c r="J175" s="358">
        <v>5000</v>
      </c>
      <c r="K175" s="376">
        <v>12000</v>
      </c>
    </row>
    <row r="176" spans="1:11" ht="15.5" x14ac:dyDescent="0.35">
      <c r="A176" s="375">
        <v>170</v>
      </c>
      <c r="B176" s="349" t="s">
        <v>2057</v>
      </c>
      <c r="C176" s="348" t="s">
        <v>2039</v>
      </c>
      <c r="D176" s="357">
        <v>1397063</v>
      </c>
      <c r="E176" s="357"/>
      <c r="F176" s="357"/>
      <c r="G176" s="357">
        <v>56000</v>
      </c>
      <c r="H176" s="357">
        <v>120775</v>
      </c>
      <c r="I176" s="357">
        <f t="shared" si="7"/>
        <v>176775</v>
      </c>
      <c r="J176" s="358">
        <v>5000</v>
      </c>
      <c r="K176" s="376">
        <v>12000</v>
      </c>
    </row>
    <row r="177" spans="1:11" ht="15.5" x14ac:dyDescent="0.35">
      <c r="A177" s="375">
        <v>171</v>
      </c>
      <c r="B177" s="349" t="s">
        <v>2058</v>
      </c>
      <c r="C177" s="348" t="s">
        <v>2039</v>
      </c>
      <c r="D177" s="357">
        <v>1397063</v>
      </c>
      <c r="E177" s="357"/>
      <c r="F177" s="357"/>
      <c r="G177" s="357">
        <v>56000</v>
      </c>
      <c r="H177" s="357">
        <v>120775</v>
      </c>
      <c r="I177" s="357">
        <f t="shared" si="7"/>
        <v>176775</v>
      </c>
      <c r="J177" s="358">
        <v>5000</v>
      </c>
      <c r="K177" s="376">
        <v>12000</v>
      </c>
    </row>
    <row r="178" spans="1:11" ht="15.5" x14ac:dyDescent="0.35">
      <c r="A178" s="375">
        <v>172</v>
      </c>
      <c r="B178" s="349" t="s">
        <v>2059</v>
      </c>
      <c r="C178" s="348" t="s">
        <v>2039</v>
      </c>
      <c r="D178" s="357">
        <v>1397063</v>
      </c>
      <c r="E178" s="357"/>
      <c r="F178" s="357"/>
      <c r="G178" s="357">
        <v>56000</v>
      </c>
      <c r="H178" s="357">
        <v>120775</v>
      </c>
      <c r="I178" s="357">
        <f t="shared" si="7"/>
        <v>176775</v>
      </c>
      <c r="J178" s="358">
        <v>5000</v>
      </c>
      <c r="K178" s="376">
        <v>12000</v>
      </c>
    </row>
    <row r="179" spans="1:11" ht="15.5" x14ac:dyDescent="0.35">
      <c r="A179" s="375">
        <v>173</v>
      </c>
      <c r="B179" s="349" t="s">
        <v>2060</v>
      </c>
      <c r="C179" s="348" t="s">
        <v>2039</v>
      </c>
      <c r="D179" s="357">
        <v>1397063</v>
      </c>
      <c r="E179" s="357"/>
      <c r="F179" s="357"/>
      <c r="G179" s="357">
        <v>56000</v>
      </c>
      <c r="H179" s="357">
        <v>120775</v>
      </c>
      <c r="I179" s="357">
        <f t="shared" si="7"/>
        <v>176775</v>
      </c>
      <c r="J179" s="358">
        <v>5000</v>
      </c>
      <c r="K179" s="376">
        <v>12000</v>
      </c>
    </row>
    <row r="180" spans="1:11" ht="15.5" x14ac:dyDescent="0.35">
      <c r="A180" s="375">
        <v>174</v>
      </c>
      <c r="B180" s="349" t="s">
        <v>2061</v>
      </c>
      <c r="C180" s="348" t="s">
        <v>2041</v>
      </c>
      <c r="D180" s="357">
        <v>1361025</v>
      </c>
      <c r="E180" s="357">
        <v>127152</v>
      </c>
      <c r="F180" s="357"/>
      <c r="G180" s="357">
        <v>56000</v>
      </c>
      <c r="H180" s="357">
        <v>105180</v>
      </c>
      <c r="I180" s="357">
        <f t="shared" si="7"/>
        <v>288332</v>
      </c>
      <c r="J180" s="358">
        <v>5000</v>
      </c>
      <c r="K180" s="376">
        <v>12000</v>
      </c>
    </row>
    <row r="181" spans="1:11" ht="15.5" x14ac:dyDescent="0.35">
      <c r="A181" s="375">
        <v>175</v>
      </c>
      <c r="B181" s="349" t="s">
        <v>2062</v>
      </c>
      <c r="C181" s="348" t="s">
        <v>2041</v>
      </c>
      <c r="D181" s="357">
        <v>1361025</v>
      </c>
      <c r="E181" s="357">
        <v>127152</v>
      </c>
      <c r="F181" s="357"/>
      <c r="G181" s="357">
        <v>56000</v>
      </c>
      <c r="H181" s="357">
        <v>105180</v>
      </c>
      <c r="I181" s="357">
        <f t="shared" si="7"/>
        <v>288332</v>
      </c>
      <c r="J181" s="358">
        <v>5000</v>
      </c>
      <c r="K181" s="376">
        <v>12000</v>
      </c>
    </row>
    <row r="182" spans="1:11" ht="15.5" x14ac:dyDescent="0.35">
      <c r="A182" s="375">
        <v>176</v>
      </c>
      <c r="B182" s="349" t="s">
        <v>2063</v>
      </c>
      <c r="C182" s="348" t="s">
        <v>2039</v>
      </c>
      <c r="D182" s="357">
        <v>1397063</v>
      </c>
      <c r="E182" s="357"/>
      <c r="F182" s="357"/>
      <c r="G182" s="357">
        <v>56000</v>
      </c>
      <c r="H182" s="357">
        <v>120775</v>
      </c>
      <c r="I182" s="357">
        <f t="shared" si="7"/>
        <v>176775</v>
      </c>
      <c r="J182" s="358">
        <v>5000</v>
      </c>
      <c r="K182" s="376">
        <v>12000</v>
      </c>
    </row>
    <row r="183" spans="1:11" ht="15.5" x14ac:dyDescent="0.35">
      <c r="A183" s="375">
        <v>177</v>
      </c>
      <c r="B183" s="349" t="s">
        <v>2064</v>
      </c>
      <c r="C183" s="348" t="s">
        <v>2039</v>
      </c>
      <c r="D183" s="357">
        <v>1397063</v>
      </c>
      <c r="E183" s="357"/>
      <c r="F183" s="357"/>
      <c r="G183" s="357">
        <v>56000</v>
      </c>
      <c r="H183" s="357">
        <v>120775</v>
      </c>
      <c r="I183" s="357">
        <f t="shared" si="7"/>
        <v>176775</v>
      </c>
      <c r="J183" s="358">
        <v>5000</v>
      </c>
      <c r="K183" s="376">
        <v>12000</v>
      </c>
    </row>
    <row r="184" spans="1:11" ht="15.5" x14ac:dyDescent="0.35">
      <c r="A184" s="375">
        <v>178</v>
      </c>
      <c r="B184" s="349" t="s">
        <v>2065</v>
      </c>
      <c r="C184" s="348" t="s">
        <v>2039</v>
      </c>
      <c r="D184" s="357">
        <v>1397063</v>
      </c>
      <c r="E184" s="357"/>
      <c r="F184" s="357"/>
      <c r="G184" s="357">
        <v>56000</v>
      </c>
      <c r="H184" s="357">
        <v>120775</v>
      </c>
      <c r="I184" s="357">
        <f t="shared" si="7"/>
        <v>176775</v>
      </c>
      <c r="J184" s="358">
        <v>5000</v>
      </c>
      <c r="K184" s="376">
        <v>12000</v>
      </c>
    </row>
    <row r="185" spans="1:11" ht="15.5" x14ac:dyDescent="0.35">
      <c r="A185" s="375">
        <v>179</v>
      </c>
      <c r="B185" s="349" t="s">
        <v>2066</v>
      </c>
      <c r="C185" s="348" t="s">
        <v>2039</v>
      </c>
      <c r="D185" s="357">
        <v>1397063</v>
      </c>
      <c r="E185" s="357"/>
      <c r="F185" s="357"/>
      <c r="G185" s="357">
        <v>56000</v>
      </c>
      <c r="H185" s="357">
        <v>120775</v>
      </c>
      <c r="I185" s="357">
        <f t="shared" si="7"/>
        <v>176775</v>
      </c>
      <c r="J185" s="358">
        <v>5000</v>
      </c>
      <c r="K185" s="376">
        <v>12000</v>
      </c>
    </row>
    <row r="186" spans="1:11" ht="15.5" x14ac:dyDescent="0.35">
      <c r="A186" s="375">
        <v>180</v>
      </c>
      <c r="B186" s="349" t="s">
        <v>2067</v>
      </c>
      <c r="C186" s="348" t="s">
        <v>2039</v>
      </c>
      <c r="D186" s="357">
        <v>1397063</v>
      </c>
      <c r="E186" s="357"/>
      <c r="F186" s="357"/>
      <c r="G186" s="357">
        <v>56000</v>
      </c>
      <c r="H186" s="357">
        <v>120775</v>
      </c>
      <c r="I186" s="357">
        <f t="shared" si="7"/>
        <v>176775</v>
      </c>
      <c r="J186" s="358">
        <v>5000</v>
      </c>
      <c r="K186" s="376">
        <v>12000</v>
      </c>
    </row>
    <row r="187" spans="1:11" ht="15.5" x14ac:dyDescent="0.35">
      <c r="A187" s="375">
        <v>181</v>
      </c>
      <c r="B187" s="349" t="s">
        <v>2068</v>
      </c>
      <c r="C187" s="348" t="s">
        <v>2039</v>
      </c>
      <c r="D187" s="357">
        <v>1397063</v>
      </c>
      <c r="E187" s="357"/>
      <c r="F187" s="357"/>
      <c r="G187" s="357">
        <v>56000</v>
      </c>
      <c r="H187" s="357">
        <v>120775</v>
      </c>
      <c r="I187" s="357">
        <f t="shared" si="7"/>
        <v>176775</v>
      </c>
      <c r="J187" s="358">
        <v>5000</v>
      </c>
      <c r="K187" s="376">
        <v>12000</v>
      </c>
    </row>
    <row r="188" spans="1:11" ht="15.5" x14ac:dyDescent="0.35">
      <c r="A188" s="375">
        <v>182</v>
      </c>
      <c r="B188" s="349" t="s">
        <v>2069</v>
      </c>
      <c r="C188" s="348" t="s">
        <v>2070</v>
      </c>
      <c r="D188" s="357">
        <v>1361025</v>
      </c>
      <c r="E188" s="357"/>
      <c r="F188" s="357"/>
      <c r="G188" s="357">
        <v>56000</v>
      </c>
      <c r="H188" s="357">
        <v>105180</v>
      </c>
      <c r="I188" s="357">
        <f t="shared" si="7"/>
        <v>161180</v>
      </c>
      <c r="J188" s="358">
        <v>5000</v>
      </c>
      <c r="K188" s="376">
        <v>12000</v>
      </c>
    </row>
    <row r="189" spans="1:11" ht="15.5" x14ac:dyDescent="0.35">
      <c r="A189" s="375">
        <v>183</v>
      </c>
      <c r="B189" s="349" t="s">
        <v>2071</v>
      </c>
      <c r="C189" s="348" t="s">
        <v>2070</v>
      </c>
      <c r="D189" s="357">
        <v>1361025</v>
      </c>
      <c r="E189" s="357"/>
      <c r="F189" s="357"/>
      <c r="G189" s="357">
        <v>56000</v>
      </c>
      <c r="H189" s="357">
        <v>105180</v>
      </c>
      <c r="I189" s="357">
        <f t="shared" si="7"/>
        <v>161180</v>
      </c>
      <c r="J189" s="358">
        <v>5000</v>
      </c>
      <c r="K189" s="376">
        <v>12000</v>
      </c>
    </row>
    <row r="190" spans="1:11" ht="15.5" x14ac:dyDescent="0.35">
      <c r="A190" s="375">
        <v>184</v>
      </c>
      <c r="B190" s="349" t="s">
        <v>2072</v>
      </c>
      <c r="C190" s="348" t="s">
        <v>2070</v>
      </c>
      <c r="D190" s="357">
        <v>1361025</v>
      </c>
      <c r="E190" s="357"/>
      <c r="F190" s="357"/>
      <c r="G190" s="357">
        <v>56000</v>
      </c>
      <c r="H190" s="357">
        <v>105180</v>
      </c>
      <c r="I190" s="357">
        <f t="shared" si="7"/>
        <v>161180</v>
      </c>
      <c r="J190" s="358">
        <v>5000</v>
      </c>
      <c r="K190" s="376">
        <v>12000</v>
      </c>
    </row>
    <row r="191" spans="1:11" ht="15.5" x14ac:dyDescent="0.35">
      <c r="A191" s="375">
        <v>185</v>
      </c>
      <c r="B191" s="349" t="s">
        <v>2073</v>
      </c>
      <c r="C191" s="348" t="s">
        <v>2070</v>
      </c>
      <c r="D191" s="357">
        <v>1361025</v>
      </c>
      <c r="E191" s="357"/>
      <c r="F191" s="357"/>
      <c r="G191" s="357">
        <v>56000</v>
      </c>
      <c r="H191" s="357">
        <v>105180</v>
      </c>
      <c r="I191" s="357">
        <f t="shared" si="7"/>
        <v>161180</v>
      </c>
      <c r="J191" s="358">
        <v>5000</v>
      </c>
      <c r="K191" s="376">
        <v>12000</v>
      </c>
    </row>
    <row r="192" spans="1:11" ht="15.5" x14ac:dyDescent="0.35">
      <c r="A192" s="375">
        <v>186</v>
      </c>
      <c r="B192" s="349" t="s">
        <v>2074</v>
      </c>
      <c r="C192" s="348" t="s">
        <v>2039</v>
      </c>
      <c r="D192" s="357">
        <v>1397063</v>
      </c>
      <c r="E192" s="357"/>
      <c r="F192" s="357"/>
      <c r="G192" s="357">
        <v>56000</v>
      </c>
      <c r="H192" s="357">
        <v>120775</v>
      </c>
      <c r="I192" s="357">
        <f t="shared" si="7"/>
        <v>176775</v>
      </c>
      <c r="J192" s="358">
        <v>5000</v>
      </c>
      <c r="K192" s="376">
        <v>12000</v>
      </c>
    </row>
    <row r="193" spans="1:11" ht="15.5" x14ac:dyDescent="0.35">
      <c r="A193" s="375">
        <v>187</v>
      </c>
      <c r="B193" s="349" t="s">
        <v>2075</v>
      </c>
      <c r="C193" s="348" t="s">
        <v>2039</v>
      </c>
      <c r="D193" s="357">
        <v>1397063</v>
      </c>
      <c r="E193" s="357"/>
      <c r="F193" s="357"/>
      <c r="G193" s="357">
        <v>56000</v>
      </c>
      <c r="H193" s="357">
        <v>120775</v>
      </c>
      <c r="I193" s="357">
        <f t="shared" si="7"/>
        <v>176775</v>
      </c>
      <c r="J193" s="358">
        <v>5000</v>
      </c>
      <c r="K193" s="376">
        <v>12000</v>
      </c>
    </row>
    <row r="194" spans="1:11" ht="15.5" x14ac:dyDescent="0.35">
      <c r="A194" s="375">
        <v>188</v>
      </c>
      <c r="B194" s="349" t="s">
        <v>2076</v>
      </c>
      <c r="C194" s="348" t="s">
        <v>2070</v>
      </c>
      <c r="D194" s="357">
        <v>1361025</v>
      </c>
      <c r="E194" s="357"/>
      <c r="F194" s="357"/>
      <c r="G194" s="357">
        <v>56000</v>
      </c>
      <c r="H194" s="357">
        <v>105180</v>
      </c>
      <c r="I194" s="357">
        <f t="shared" si="7"/>
        <v>161180</v>
      </c>
      <c r="J194" s="358">
        <v>5000</v>
      </c>
      <c r="K194" s="376">
        <v>12000</v>
      </c>
    </row>
    <row r="195" spans="1:11" ht="15.5" x14ac:dyDescent="0.35">
      <c r="A195" s="375">
        <v>189</v>
      </c>
      <c r="B195" s="349" t="s">
        <v>2077</v>
      </c>
      <c r="C195" s="348" t="s">
        <v>2041</v>
      </c>
      <c r="D195" s="357">
        <v>1361025</v>
      </c>
      <c r="E195" s="357">
        <v>127152</v>
      </c>
      <c r="F195" s="357"/>
      <c r="G195" s="357">
        <v>56000</v>
      </c>
      <c r="H195" s="357">
        <v>105180</v>
      </c>
      <c r="I195" s="357">
        <f t="shared" si="7"/>
        <v>288332</v>
      </c>
      <c r="J195" s="358">
        <v>5000</v>
      </c>
      <c r="K195" s="376">
        <v>12000</v>
      </c>
    </row>
    <row r="196" spans="1:11" ht="15.5" x14ac:dyDescent="0.35">
      <c r="A196" s="375">
        <v>190</v>
      </c>
      <c r="B196" s="349" t="s">
        <v>2078</v>
      </c>
      <c r="C196" s="348" t="s">
        <v>2070</v>
      </c>
      <c r="D196" s="357">
        <v>1361025</v>
      </c>
      <c r="E196" s="357"/>
      <c r="F196" s="357"/>
      <c r="G196" s="357">
        <v>56000</v>
      </c>
      <c r="H196" s="357">
        <v>105180</v>
      </c>
      <c r="I196" s="357">
        <f t="shared" si="7"/>
        <v>161180</v>
      </c>
      <c r="J196" s="358">
        <v>5000</v>
      </c>
      <c r="K196" s="376">
        <v>12000</v>
      </c>
    </row>
    <row r="197" spans="1:11" ht="15.5" x14ac:dyDescent="0.35">
      <c r="A197" s="375">
        <v>191</v>
      </c>
      <c r="B197" s="349" t="s">
        <v>2001</v>
      </c>
      <c r="C197" s="348" t="s">
        <v>2070</v>
      </c>
      <c r="D197" s="357">
        <v>1361025</v>
      </c>
      <c r="E197" s="357"/>
      <c r="F197" s="357"/>
      <c r="G197" s="357">
        <v>56000</v>
      </c>
      <c r="H197" s="357">
        <v>105180</v>
      </c>
      <c r="I197" s="357">
        <f t="shared" si="7"/>
        <v>161180</v>
      </c>
      <c r="J197" s="358">
        <v>5000</v>
      </c>
      <c r="K197" s="376">
        <v>12000</v>
      </c>
    </row>
    <row r="198" spans="1:11" ht="15.5" x14ac:dyDescent="0.35">
      <c r="A198" s="375">
        <v>192</v>
      </c>
      <c r="B198" s="349" t="s">
        <v>2079</v>
      </c>
      <c r="C198" s="348" t="s">
        <v>2070</v>
      </c>
      <c r="D198" s="357">
        <v>1361025</v>
      </c>
      <c r="E198" s="357"/>
      <c r="F198" s="357"/>
      <c r="G198" s="357">
        <v>56000</v>
      </c>
      <c r="H198" s="357">
        <v>105180</v>
      </c>
      <c r="I198" s="357">
        <f t="shared" si="7"/>
        <v>161180</v>
      </c>
      <c r="J198" s="358">
        <v>5000</v>
      </c>
      <c r="K198" s="376">
        <v>12000</v>
      </c>
    </row>
    <row r="199" spans="1:11" ht="15.5" x14ac:dyDescent="0.35">
      <c r="A199" s="375">
        <v>193</v>
      </c>
      <c r="B199" s="349" t="s">
        <v>2080</v>
      </c>
      <c r="C199" s="348" t="s">
        <v>2070</v>
      </c>
      <c r="D199" s="357">
        <v>1361025</v>
      </c>
      <c r="E199" s="357"/>
      <c r="F199" s="357"/>
      <c r="G199" s="357">
        <v>56000</v>
      </c>
      <c r="H199" s="357">
        <v>105180</v>
      </c>
      <c r="I199" s="357">
        <f t="shared" si="7"/>
        <v>161180</v>
      </c>
      <c r="J199" s="358">
        <v>5000</v>
      </c>
      <c r="K199" s="376">
        <v>12000</v>
      </c>
    </row>
    <row r="200" spans="1:11" ht="15.5" x14ac:dyDescent="0.35">
      <c r="A200" s="375">
        <v>194</v>
      </c>
      <c r="B200" s="349" t="s">
        <v>2081</v>
      </c>
      <c r="C200" s="348" t="s">
        <v>2082</v>
      </c>
      <c r="D200" s="357">
        <v>1619368</v>
      </c>
      <c r="E200" s="357"/>
      <c r="F200" s="357"/>
      <c r="G200" s="357">
        <v>56000</v>
      </c>
      <c r="H200" s="357">
        <v>140031</v>
      </c>
      <c r="I200" s="357">
        <f>SUM(E200:H200)</f>
        <v>196031</v>
      </c>
      <c r="J200" s="357">
        <v>5000</v>
      </c>
      <c r="K200" s="382">
        <v>12000</v>
      </c>
    </row>
    <row r="201" spans="1:11" ht="15.5" x14ac:dyDescent="0.35">
      <c r="A201" s="375">
        <v>195</v>
      </c>
      <c r="B201" s="349" t="s">
        <v>2083</v>
      </c>
      <c r="C201" s="348" t="s">
        <v>2082</v>
      </c>
      <c r="D201" s="357">
        <v>1619368</v>
      </c>
      <c r="E201" s="357"/>
      <c r="F201" s="357"/>
      <c r="G201" s="357">
        <v>56000</v>
      </c>
      <c r="H201" s="357">
        <v>140031</v>
      </c>
      <c r="I201" s="357">
        <f t="shared" ref="I201:I215" si="8">SUM(E201:H201)</f>
        <v>196031</v>
      </c>
      <c r="J201" s="358">
        <v>5000</v>
      </c>
      <c r="K201" s="376">
        <v>12000</v>
      </c>
    </row>
    <row r="202" spans="1:11" ht="15.5" x14ac:dyDescent="0.35">
      <c r="A202" s="375">
        <v>196</v>
      </c>
      <c r="B202" s="349" t="s">
        <v>2084</v>
      </c>
      <c r="C202" s="348" t="s">
        <v>2082</v>
      </c>
      <c r="D202" s="357">
        <v>1619368</v>
      </c>
      <c r="E202" s="357"/>
      <c r="F202" s="357"/>
      <c r="G202" s="357">
        <v>56000</v>
      </c>
      <c r="H202" s="357">
        <v>140031</v>
      </c>
      <c r="I202" s="357">
        <f t="shared" si="8"/>
        <v>196031</v>
      </c>
      <c r="J202" s="358">
        <v>5000</v>
      </c>
      <c r="K202" s="376">
        <v>12000</v>
      </c>
    </row>
    <row r="203" spans="1:11" ht="15.5" x14ac:dyDescent="0.35">
      <c r="A203" s="375">
        <v>197</v>
      </c>
      <c r="B203" s="349" t="s">
        <v>2085</v>
      </c>
      <c r="C203" s="348" t="s">
        <v>2082</v>
      </c>
      <c r="D203" s="357">
        <v>1619368</v>
      </c>
      <c r="E203" s="357"/>
      <c r="F203" s="357"/>
      <c r="G203" s="357">
        <v>56000</v>
      </c>
      <c r="H203" s="357">
        <v>140031</v>
      </c>
      <c r="I203" s="357">
        <f t="shared" si="8"/>
        <v>196031</v>
      </c>
      <c r="J203" s="358">
        <v>5000</v>
      </c>
      <c r="K203" s="376">
        <v>12000</v>
      </c>
    </row>
    <row r="204" spans="1:11" ht="15.5" x14ac:dyDescent="0.35">
      <c r="A204" s="375">
        <v>198</v>
      </c>
      <c r="B204" s="349" t="s">
        <v>2086</v>
      </c>
      <c r="C204" s="348" t="s">
        <v>2082</v>
      </c>
      <c r="D204" s="357">
        <v>1619368</v>
      </c>
      <c r="E204" s="357"/>
      <c r="F204" s="357"/>
      <c r="G204" s="357">
        <v>56000</v>
      </c>
      <c r="H204" s="357">
        <v>140031</v>
      </c>
      <c r="I204" s="357">
        <f t="shared" si="8"/>
        <v>196031</v>
      </c>
      <c r="J204" s="358">
        <v>5000</v>
      </c>
      <c r="K204" s="376">
        <v>12000</v>
      </c>
    </row>
    <row r="205" spans="1:11" ht="15.5" x14ac:dyDescent="0.35">
      <c r="A205" s="375">
        <v>199</v>
      </c>
      <c r="B205" s="349" t="s">
        <v>2087</v>
      </c>
      <c r="C205" s="348" t="s">
        <v>2082</v>
      </c>
      <c r="D205" s="357">
        <v>1619368</v>
      </c>
      <c r="E205" s="357"/>
      <c r="F205" s="357"/>
      <c r="G205" s="357">
        <v>56000</v>
      </c>
      <c r="H205" s="357">
        <v>140031</v>
      </c>
      <c r="I205" s="357">
        <f t="shared" si="8"/>
        <v>196031</v>
      </c>
      <c r="J205" s="358">
        <v>5000</v>
      </c>
      <c r="K205" s="376">
        <v>12000</v>
      </c>
    </row>
    <row r="206" spans="1:11" ht="15.5" x14ac:dyDescent="0.35">
      <c r="A206" s="375">
        <v>200</v>
      </c>
      <c r="B206" s="349" t="s">
        <v>2088</v>
      </c>
      <c r="C206" s="348" t="s">
        <v>2082</v>
      </c>
      <c r="D206" s="357">
        <v>1619368</v>
      </c>
      <c r="E206" s="357"/>
      <c r="F206" s="357"/>
      <c r="G206" s="357">
        <v>56000</v>
      </c>
      <c r="H206" s="357">
        <v>140031</v>
      </c>
      <c r="I206" s="357">
        <f t="shared" si="8"/>
        <v>196031</v>
      </c>
      <c r="J206" s="358">
        <v>5000</v>
      </c>
      <c r="K206" s="376">
        <v>12000</v>
      </c>
    </row>
    <row r="207" spans="1:11" ht="15.5" x14ac:dyDescent="0.35">
      <c r="A207" s="375">
        <v>201</v>
      </c>
      <c r="B207" s="349" t="s">
        <v>2089</v>
      </c>
      <c r="C207" s="348" t="s">
        <v>2082</v>
      </c>
      <c r="D207" s="357">
        <v>1619368</v>
      </c>
      <c r="E207" s="357">
        <v>159576</v>
      </c>
      <c r="F207" s="357"/>
      <c r="G207" s="357">
        <v>56000</v>
      </c>
      <c r="H207" s="357">
        <v>140031</v>
      </c>
      <c r="I207" s="357">
        <f t="shared" si="8"/>
        <v>355607</v>
      </c>
      <c r="J207" s="358">
        <v>5000</v>
      </c>
      <c r="K207" s="376"/>
    </row>
    <row r="208" spans="1:11" ht="15.5" x14ac:dyDescent="0.35">
      <c r="A208" s="375">
        <v>202</v>
      </c>
      <c r="B208" s="349" t="s">
        <v>2090</v>
      </c>
      <c r="C208" s="348" t="s">
        <v>2082</v>
      </c>
      <c r="D208" s="357">
        <v>1619368</v>
      </c>
      <c r="E208" s="357">
        <v>159576</v>
      </c>
      <c r="F208" s="357"/>
      <c r="G208" s="357">
        <v>56000</v>
      </c>
      <c r="H208" s="357">
        <v>140031</v>
      </c>
      <c r="I208" s="357">
        <f t="shared" si="8"/>
        <v>355607</v>
      </c>
      <c r="J208" s="358">
        <v>5000</v>
      </c>
      <c r="K208" s="376">
        <v>12000</v>
      </c>
    </row>
    <row r="209" spans="1:11" ht="15.5" x14ac:dyDescent="0.35">
      <c r="A209" s="375">
        <v>203</v>
      </c>
      <c r="B209" s="349" t="s">
        <v>2091</v>
      </c>
      <c r="C209" s="348" t="s">
        <v>2092</v>
      </c>
      <c r="D209" s="357">
        <v>1420656</v>
      </c>
      <c r="E209" s="357"/>
      <c r="F209" s="357"/>
      <c r="G209" s="357">
        <v>56000</v>
      </c>
      <c r="H209" s="357">
        <v>140031</v>
      </c>
      <c r="I209" s="357">
        <f t="shared" si="8"/>
        <v>196031</v>
      </c>
      <c r="J209" s="358">
        <v>5000</v>
      </c>
      <c r="K209" s="376">
        <v>12000</v>
      </c>
    </row>
    <row r="210" spans="1:11" ht="15.5" x14ac:dyDescent="0.35">
      <c r="A210" s="375">
        <v>204</v>
      </c>
      <c r="B210" s="349" t="s">
        <v>2093</v>
      </c>
      <c r="C210" s="348" t="s">
        <v>2094</v>
      </c>
      <c r="D210" s="357">
        <v>1579632</v>
      </c>
      <c r="E210" s="357"/>
      <c r="F210" s="357"/>
      <c r="G210" s="357">
        <v>56000</v>
      </c>
      <c r="H210" s="357">
        <v>140031</v>
      </c>
      <c r="I210" s="357">
        <f t="shared" si="8"/>
        <v>196031</v>
      </c>
      <c r="J210" s="358">
        <v>5000</v>
      </c>
      <c r="K210" s="376">
        <v>12000</v>
      </c>
    </row>
    <row r="211" spans="1:11" ht="15.5" x14ac:dyDescent="0.35">
      <c r="A211" s="375">
        <v>205</v>
      </c>
      <c r="B211" s="349" t="s">
        <v>2095</v>
      </c>
      <c r="C211" s="348" t="s">
        <v>2094</v>
      </c>
      <c r="D211" s="357">
        <v>1579632</v>
      </c>
      <c r="E211" s="357"/>
      <c r="F211" s="357"/>
      <c r="G211" s="357">
        <v>56000</v>
      </c>
      <c r="H211" s="357">
        <v>140031</v>
      </c>
      <c r="I211" s="357">
        <f t="shared" si="8"/>
        <v>196031</v>
      </c>
      <c r="J211" s="358">
        <v>5000</v>
      </c>
      <c r="K211" s="376">
        <v>12000</v>
      </c>
    </row>
    <row r="212" spans="1:11" ht="15.5" x14ac:dyDescent="0.35">
      <c r="A212" s="375">
        <v>206</v>
      </c>
      <c r="B212" s="349" t="s">
        <v>2096</v>
      </c>
      <c r="C212" s="348" t="s">
        <v>2092</v>
      </c>
      <c r="D212" s="357">
        <v>1420656</v>
      </c>
      <c r="E212" s="357"/>
      <c r="F212" s="357"/>
      <c r="G212" s="357">
        <v>56000</v>
      </c>
      <c r="H212" s="357">
        <v>140031</v>
      </c>
      <c r="I212" s="357">
        <f t="shared" si="8"/>
        <v>196031</v>
      </c>
      <c r="J212" s="358">
        <v>5000</v>
      </c>
      <c r="K212" s="376">
        <v>12000</v>
      </c>
    </row>
    <row r="213" spans="1:11" ht="15.5" x14ac:dyDescent="0.35">
      <c r="A213" s="375">
        <v>207</v>
      </c>
      <c r="B213" s="349" t="s">
        <v>2097</v>
      </c>
      <c r="C213" s="348" t="s">
        <v>2092</v>
      </c>
      <c r="D213" s="357">
        <v>1420656</v>
      </c>
      <c r="E213" s="357"/>
      <c r="F213" s="357"/>
      <c r="G213" s="357">
        <v>56000</v>
      </c>
      <c r="H213" s="357">
        <v>140031</v>
      </c>
      <c r="I213" s="357">
        <f t="shared" si="8"/>
        <v>196031</v>
      </c>
      <c r="J213" s="358">
        <v>5000</v>
      </c>
      <c r="K213" s="376">
        <v>12000</v>
      </c>
    </row>
    <row r="214" spans="1:11" ht="15.5" x14ac:dyDescent="0.35">
      <c r="A214" s="375">
        <v>208</v>
      </c>
      <c r="B214" s="349" t="s">
        <v>2098</v>
      </c>
      <c r="C214" s="348" t="s">
        <v>2082</v>
      </c>
      <c r="D214" s="357">
        <v>1619368</v>
      </c>
      <c r="E214" s="357"/>
      <c r="F214" s="357"/>
      <c r="G214" s="357">
        <v>56000</v>
      </c>
      <c r="H214" s="357">
        <v>140031</v>
      </c>
      <c r="I214" s="357">
        <f t="shared" si="8"/>
        <v>196031</v>
      </c>
      <c r="J214" s="358">
        <v>5000</v>
      </c>
      <c r="K214" s="376">
        <v>12000</v>
      </c>
    </row>
    <row r="215" spans="1:11" ht="15.5" x14ac:dyDescent="0.35">
      <c r="A215" s="375">
        <v>209</v>
      </c>
      <c r="B215" s="349" t="s">
        <v>2099</v>
      </c>
      <c r="C215" s="348" t="s">
        <v>2082</v>
      </c>
      <c r="D215" s="357">
        <v>1619368</v>
      </c>
      <c r="E215" s="357"/>
      <c r="F215" s="357"/>
      <c r="G215" s="357">
        <v>56000</v>
      </c>
      <c r="H215" s="357">
        <v>140031</v>
      </c>
      <c r="I215" s="357">
        <f t="shared" si="8"/>
        <v>196031</v>
      </c>
      <c r="J215" s="358">
        <v>5000</v>
      </c>
      <c r="K215" s="376">
        <v>12000</v>
      </c>
    </row>
    <row r="216" spans="1:11" ht="15.5" x14ac:dyDescent="0.35">
      <c r="A216" s="375">
        <v>210</v>
      </c>
      <c r="B216" s="349" t="s">
        <v>2100</v>
      </c>
      <c r="C216" s="348" t="s">
        <v>2101</v>
      </c>
      <c r="D216" s="357">
        <v>1782948</v>
      </c>
      <c r="E216" s="357"/>
      <c r="F216" s="357"/>
      <c r="G216" s="357">
        <v>56000</v>
      </c>
      <c r="H216" s="357">
        <v>154474</v>
      </c>
      <c r="I216" s="357">
        <f>SUM(E216:H216)</f>
        <v>210474</v>
      </c>
      <c r="J216" s="357">
        <f>SUM(F216:I216)</f>
        <v>420948</v>
      </c>
      <c r="K216" s="382">
        <f>SUM(G216:J216)</f>
        <v>841896</v>
      </c>
    </row>
    <row r="217" spans="1:11" ht="15.5" x14ac:dyDescent="0.35">
      <c r="A217" s="375">
        <v>211</v>
      </c>
      <c r="B217" s="349" t="s">
        <v>2102</v>
      </c>
      <c r="C217" s="348" t="s">
        <v>2103</v>
      </c>
      <c r="D217" s="357">
        <v>1818989</v>
      </c>
      <c r="E217" s="357"/>
      <c r="F217" s="357"/>
      <c r="G217" s="357">
        <v>56000</v>
      </c>
      <c r="H217" s="357">
        <v>154474</v>
      </c>
      <c r="I217" s="357">
        <f t="shared" ref="I217:I230" si="9">SUM(E217:H217)</f>
        <v>210474</v>
      </c>
      <c r="J217" s="358">
        <v>5000</v>
      </c>
      <c r="K217" s="376">
        <v>12000</v>
      </c>
    </row>
    <row r="218" spans="1:11" ht="15.5" x14ac:dyDescent="0.35">
      <c r="A218" s="375">
        <v>212</v>
      </c>
      <c r="B218" s="349" t="s">
        <v>2104</v>
      </c>
      <c r="C218" s="348" t="s">
        <v>2103</v>
      </c>
      <c r="D218" s="357">
        <v>1818989</v>
      </c>
      <c r="E218" s="357"/>
      <c r="F218" s="357"/>
      <c r="G218" s="357">
        <v>56000</v>
      </c>
      <c r="H218" s="357">
        <v>154474</v>
      </c>
      <c r="I218" s="357">
        <f t="shared" si="9"/>
        <v>210474</v>
      </c>
      <c r="J218" s="358">
        <v>5000</v>
      </c>
      <c r="K218" s="376">
        <v>12000</v>
      </c>
    </row>
    <row r="219" spans="1:11" ht="15.5" x14ac:dyDescent="0.35">
      <c r="A219" s="375">
        <v>213</v>
      </c>
      <c r="B219" s="349" t="s">
        <v>2105</v>
      </c>
      <c r="C219" s="348" t="s">
        <v>2103</v>
      </c>
      <c r="D219" s="357">
        <v>1818989</v>
      </c>
      <c r="E219" s="357"/>
      <c r="F219" s="357"/>
      <c r="G219" s="357">
        <v>56000</v>
      </c>
      <c r="H219" s="357">
        <v>154474</v>
      </c>
      <c r="I219" s="357">
        <f t="shared" si="9"/>
        <v>210474</v>
      </c>
      <c r="J219" s="358">
        <v>5000</v>
      </c>
      <c r="K219" s="376">
        <v>12000</v>
      </c>
    </row>
    <row r="220" spans="1:11" ht="15.5" x14ac:dyDescent="0.35">
      <c r="A220" s="375">
        <v>214</v>
      </c>
      <c r="B220" s="349" t="s">
        <v>2106</v>
      </c>
      <c r="C220" s="348" t="s">
        <v>2101</v>
      </c>
      <c r="D220" s="357">
        <v>1782948</v>
      </c>
      <c r="E220" s="357"/>
      <c r="F220" s="357"/>
      <c r="G220" s="357">
        <v>56000</v>
      </c>
      <c r="H220" s="357">
        <v>154474</v>
      </c>
      <c r="I220" s="357">
        <f t="shared" si="9"/>
        <v>210474</v>
      </c>
      <c r="J220" s="358">
        <v>5000</v>
      </c>
      <c r="K220" s="376">
        <v>12000</v>
      </c>
    </row>
    <row r="221" spans="1:11" ht="15.5" x14ac:dyDescent="0.35">
      <c r="A221" s="375">
        <v>215</v>
      </c>
      <c r="B221" s="349" t="s">
        <v>2107</v>
      </c>
      <c r="C221" s="348" t="s">
        <v>2103</v>
      </c>
      <c r="D221" s="357">
        <v>1818989</v>
      </c>
      <c r="E221" s="357"/>
      <c r="F221" s="357"/>
      <c r="G221" s="357">
        <v>56000</v>
      </c>
      <c r="H221" s="357">
        <v>154474</v>
      </c>
      <c r="I221" s="357">
        <f t="shared" si="9"/>
        <v>210474</v>
      </c>
      <c r="J221" s="358">
        <v>5000</v>
      </c>
      <c r="K221" s="376">
        <v>12000</v>
      </c>
    </row>
    <row r="222" spans="1:11" ht="15.5" x14ac:dyDescent="0.35">
      <c r="A222" s="375">
        <v>216</v>
      </c>
      <c r="B222" s="349" t="s">
        <v>2108</v>
      </c>
      <c r="C222" s="348" t="s">
        <v>2103</v>
      </c>
      <c r="D222" s="357">
        <v>1818989</v>
      </c>
      <c r="E222" s="357">
        <v>199814</v>
      </c>
      <c r="F222" s="357"/>
      <c r="G222" s="357">
        <v>56000</v>
      </c>
      <c r="H222" s="357">
        <v>154474</v>
      </c>
      <c r="I222" s="357">
        <f t="shared" si="9"/>
        <v>410288</v>
      </c>
      <c r="J222" s="358">
        <v>5000</v>
      </c>
      <c r="K222" s="376">
        <v>12000</v>
      </c>
    </row>
    <row r="223" spans="1:11" ht="15.5" x14ac:dyDescent="0.35">
      <c r="A223" s="375">
        <v>217</v>
      </c>
      <c r="B223" s="349" t="s">
        <v>2109</v>
      </c>
      <c r="C223" s="348" t="s">
        <v>2103</v>
      </c>
      <c r="D223" s="357">
        <v>1818989</v>
      </c>
      <c r="E223" s="357">
        <v>199814</v>
      </c>
      <c r="F223" s="357"/>
      <c r="G223" s="357">
        <v>56000</v>
      </c>
      <c r="H223" s="357">
        <v>154474</v>
      </c>
      <c r="I223" s="357">
        <f t="shared" si="9"/>
        <v>410288</v>
      </c>
      <c r="J223" s="358">
        <v>5000</v>
      </c>
      <c r="K223" s="376">
        <v>12000</v>
      </c>
    </row>
    <row r="224" spans="1:11" ht="15.5" x14ac:dyDescent="0.35">
      <c r="A224" s="375">
        <v>218</v>
      </c>
      <c r="B224" s="349" t="s">
        <v>2110</v>
      </c>
      <c r="C224" s="348" t="s">
        <v>2103</v>
      </c>
      <c r="D224" s="357">
        <v>1818989</v>
      </c>
      <c r="E224" s="357"/>
      <c r="F224" s="357"/>
      <c r="G224" s="357">
        <v>56000</v>
      </c>
      <c r="H224" s="357">
        <v>154474</v>
      </c>
      <c r="I224" s="357">
        <f t="shared" si="9"/>
        <v>210474</v>
      </c>
      <c r="J224" s="358">
        <v>5000</v>
      </c>
      <c r="K224" s="376">
        <v>12000</v>
      </c>
    </row>
    <row r="225" spans="1:11" ht="15.5" x14ac:dyDescent="0.35">
      <c r="A225" s="375">
        <v>219</v>
      </c>
      <c r="B225" s="349" t="s">
        <v>2111</v>
      </c>
      <c r="C225" s="348" t="s">
        <v>2103</v>
      </c>
      <c r="D225" s="357">
        <v>1818989</v>
      </c>
      <c r="E225" s="357"/>
      <c r="F225" s="357"/>
      <c r="G225" s="357">
        <v>56000</v>
      </c>
      <c r="H225" s="357">
        <v>154474</v>
      </c>
      <c r="I225" s="357">
        <f t="shared" si="9"/>
        <v>210474</v>
      </c>
      <c r="J225" s="358">
        <v>5000</v>
      </c>
      <c r="K225" s="376">
        <v>12000</v>
      </c>
    </row>
    <row r="226" spans="1:11" ht="15.5" x14ac:dyDescent="0.35">
      <c r="A226" s="375">
        <v>220</v>
      </c>
      <c r="B226" s="349" t="s">
        <v>2112</v>
      </c>
      <c r="C226" s="348" t="s">
        <v>2101</v>
      </c>
      <c r="D226" s="357">
        <v>1782948</v>
      </c>
      <c r="E226" s="357"/>
      <c r="F226" s="357"/>
      <c r="G226" s="357">
        <v>56000</v>
      </c>
      <c r="H226" s="357">
        <v>154474</v>
      </c>
      <c r="I226" s="357">
        <f t="shared" si="9"/>
        <v>210474</v>
      </c>
      <c r="J226" s="358">
        <v>5000</v>
      </c>
      <c r="K226" s="376">
        <v>12000</v>
      </c>
    </row>
    <row r="227" spans="1:11" ht="15.5" x14ac:dyDescent="0.35">
      <c r="A227" s="375">
        <v>221</v>
      </c>
      <c r="B227" s="349" t="s">
        <v>2113</v>
      </c>
      <c r="C227" s="348" t="s">
        <v>2101</v>
      </c>
      <c r="D227" s="357">
        <v>1782948</v>
      </c>
      <c r="E227" s="357"/>
      <c r="F227" s="357"/>
      <c r="G227" s="357">
        <v>56000</v>
      </c>
      <c r="H227" s="357">
        <v>154474</v>
      </c>
      <c r="I227" s="357">
        <f t="shared" si="9"/>
        <v>210474</v>
      </c>
      <c r="J227" s="358">
        <v>5000</v>
      </c>
      <c r="K227" s="376">
        <v>12000</v>
      </c>
    </row>
    <row r="228" spans="1:11" ht="15.5" x14ac:dyDescent="0.35">
      <c r="A228" s="375">
        <v>222</v>
      </c>
      <c r="B228" s="349" t="s">
        <v>2114</v>
      </c>
      <c r="C228" s="348" t="s">
        <v>2103</v>
      </c>
      <c r="D228" s="357">
        <v>1818989</v>
      </c>
      <c r="E228" s="357">
        <v>199812</v>
      </c>
      <c r="F228" s="357"/>
      <c r="G228" s="357">
        <v>56000</v>
      </c>
      <c r="H228" s="357">
        <v>154474</v>
      </c>
      <c r="I228" s="357">
        <f t="shared" si="9"/>
        <v>410286</v>
      </c>
      <c r="J228" s="358">
        <v>5000</v>
      </c>
      <c r="K228" s="376">
        <v>12000</v>
      </c>
    </row>
    <row r="229" spans="1:11" ht="15.5" x14ac:dyDescent="0.35">
      <c r="A229" s="375">
        <v>223</v>
      </c>
      <c r="B229" s="349" t="s">
        <v>2115</v>
      </c>
      <c r="C229" s="348" t="s">
        <v>2103</v>
      </c>
      <c r="D229" s="357">
        <v>1818989</v>
      </c>
      <c r="E229" s="357"/>
      <c r="F229" s="357"/>
      <c r="G229" s="357">
        <v>56000</v>
      </c>
      <c r="H229" s="357">
        <v>154474</v>
      </c>
      <c r="I229" s="357">
        <f t="shared" si="9"/>
        <v>210474</v>
      </c>
      <c r="J229" s="358">
        <v>5000</v>
      </c>
      <c r="K229" s="376">
        <v>12000</v>
      </c>
    </row>
    <row r="230" spans="1:11" ht="16" thickBot="1" x14ac:dyDescent="0.4">
      <c r="A230" s="377">
        <v>224</v>
      </c>
      <c r="B230" s="360" t="s">
        <v>2116</v>
      </c>
      <c r="C230" s="359" t="s">
        <v>2103</v>
      </c>
      <c r="D230" s="361">
        <v>1818989</v>
      </c>
      <c r="E230" s="361"/>
      <c r="F230" s="361"/>
      <c r="G230" s="361">
        <v>56000</v>
      </c>
      <c r="H230" s="361">
        <v>154474</v>
      </c>
      <c r="I230" s="361">
        <f t="shared" si="9"/>
        <v>210474</v>
      </c>
      <c r="J230" s="362">
        <v>5000</v>
      </c>
      <c r="K230" s="378">
        <v>12000</v>
      </c>
    </row>
    <row r="231" spans="1:11" s="347" customFormat="1" ht="16" thickBot="1" x14ac:dyDescent="0.4">
      <c r="A231" s="1423" t="s">
        <v>2170</v>
      </c>
      <c r="B231" s="1424"/>
      <c r="C231" s="370"/>
      <c r="D231" s="367">
        <f>SUM(D75:D230)</f>
        <v>186394508</v>
      </c>
      <c r="E231" s="367">
        <f t="shared" ref="E231:K231" si="10">SUM(E75:E230)</f>
        <v>3821803</v>
      </c>
      <c r="F231" s="367">
        <f t="shared" si="10"/>
        <v>0</v>
      </c>
      <c r="G231" s="367">
        <f t="shared" si="10"/>
        <v>8736000</v>
      </c>
      <c r="H231" s="367">
        <f t="shared" si="10"/>
        <v>15944846</v>
      </c>
      <c r="I231" s="367">
        <f t="shared" si="10"/>
        <v>28502649</v>
      </c>
      <c r="J231" s="367">
        <f t="shared" si="10"/>
        <v>1195948</v>
      </c>
      <c r="K231" s="368">
        <f t="shared" si="10"/>
        <v>2800896</v>
      </c>
    </row>
    <row r="232" spans="1:11" ht="15.5" x14ac:dyDescent="0.35">
      <c r="A232" s="379">
        <v>225</v>
      </c>
      <c r="B232" s="369" t="s">
        <v>2117</v>
      </c>
      <c r="C232" s="363" t="s">
        <v>2118</v>
      </c>
      <c r="D232" s="365">
        <v>1960872</v>
      </c>
      <c r="E232" s="365"/>
      <c r="F232" s="365"/>
      <c r="G232" s="365">
        <v>56000</v>
      </c>
      <c r="H232" s="365">
        <v>182574</v>
      </c>
      <c r="I232" s="365">
        <f>SUM(E232:H232)</f>
        <v>238574</v>
      </c>
      <c r="J232" s="366">
        <v>5000</v>
      </c>
      <c r="K232" s="380">
        <v>12000</v>
      </c>
    </row>
    <row r="233" spans="1:11" ht="15.5" x14ac:dyDescent="0.35">
      <c r="A233" s="375">
        <v>226</v>
      </c>
      <c r="B233" s="354" t="s">
        <v>2119</v>
      </c>
      <c r="C233" s="348" t="s">
        <v>2120</v>
      </c>
      <c r="D233" s="357">
        <v>2127255</v>
      </c>
      <c r="E233" s="357"/>
      <c r="F233" s="357"/>
      <c r="G233" s="357">
        <v>56000</v>
      </c>
      <c r="H233" s="357">
        <v>182574</v>
      </c>
      <c r="I233" s="357">
        <f t="shared" ref="I233:I250" si="11">SUM(E233:H233)</f>
        <v>238574</v>
      </c>
      <c r="J233" s="358">
        <v>5000</v>
      </c>
      <c r="K233" s="376">
        <v>12000</v>
      </c>
    </row>
    <row r="234" spans="1:11" ht="15.5" x14ac:dyDescent="0.35">
      <c r="A234" s="375">
        <v>227</v>
      </c>
      <c r="B234" s="349" t="s">
        <v>2121</v>
      </c>
      <c r="C234" s="348" t="s">
        <v>2120</v>
      </c>
      <c r="D234" s="357">
        <v>2127255</v>
      </c>
      <c r="E234" s="357"/>
      <c r="F234" s="357"/>
      <c r="G234" s="357">
        <v>56000</v>
      </c>
      <c r="H234" s="357">
        <v>182574</v>
      </c>
      <c r="I234" s="357">
        <f t="shared" si="11"/>
        <v>238574</v>
      </c>
      <c r="J234" s="358">
        <v>5000</v>
      </c>
      <c r="K234" s="376">
        <v>12000</v>
      </c>
    </row>
    <row r="235" spans="1:11" ht="15.5" x14ac:dyDescent="0.35">
      <c r="A235" s="375">
        <v>228</v>
      </c>
      <c r="B235" s="349" t="s">
        <v>2122</v>
      </c>
      <c r="C235" s="348" t="s">
        <v>2120</v>
      </c>
      <c r="D235" s="357">
        <v>2127255</v>
      </c>
      <c r="E235" s="357"/>
      <c r="F235" s="357"/>
      <c r="G235" s="357">
        <v>56000</v>
      </c>
      <c r="H235" s="357">
        <v>182574</v>
      </c>
      <c r="I235" s="357">
        <f t="shared" si="11"/>
        <v>238574</v>
      </c>
      <c r="J235" s="358">
        <v>5000</v>
      </c>
      <c r="K235" s="376">
        <v>12000</v>
      </c>
    </row>
    <row r="236" spans="1:11" ht="15.5" x14ac:dyDescent="0.35">
      <c r="A236" s="375">
        <v>229</v>
      </c>
      <c r="B236" s="349" t="s">
        <v>2123</v>
      </c>
      <c r="C236" s="348" t="s">
        <v>2120</v>
      </c>
      <c r="D236" s="357">
        <v>2127255</v>
      </c>
      <c r="E236" s="357"/>
      <c r="F236" s="357"/>
      <c r="G236" s="357">
        <v>56000</v>
      </c>
      <c r="H236" s="357">
        <v>182574</v>
      </c>
      <c r="I236" s="357">
        <f t="shared" si="11"/>
        <v>238574</v>
      </c>
      <c r="J236" s="358">
        <v>5000</v>
      </c>
      <c r="K236" s="376">
        <v>12000</v>
      </c>
    </row>
    <row r="237" spans="1:11" ht="15.5" x14ac:dyDescent="0.35">
      <c r="A237" s="375">
        <v>230</v>
      </c>
      <c r="B237" s="349" t="s">
        <v>2124</v>
      </c>
      <c r="C237" s="348" t="s">
        <v>2120</v>
      </c>
      <c r="D237" s="357">
        <v>2127255</v>
      </c>
      <c r="E237" s="357"/>
      <c r="F237" s="357"/>
      <c r="G237" s="357">
        <v>56000</v>
      </c>
      <c r="H237" s="357">
        <v>182574</v>
      </c>
      <c r="I237" s="357">
        <f t="shared" si="11"/>
        <v>238574</v>
      </c>
      <c r="J237" s="358">
        <v>5000</v>
      </c>
      <c r="K237" s="376">
        <v>12000</v>
      </c>
    </row>
    <row r="238" spans="1:11" ht="15.5" x14ac:dyDescent="0.35">
      <c r="A238" s="375">
        <v>231</v>
      </c>
      <c r="B238" s="349" t="s">
        <v>2125</v>
      </c>
      <c r="C238" s="348" t="s">
        <v>2120</v>
      </c>
      <c r="D238" s="357">
        <v>2127255</v>
      </c>
      <c r="E238" s="357"/>
      <c r="F238" s="357"/>
      <c r="G238" s="357">
        <v>56000</v>
      </c>
      <c r="H238" s="357">
        <v>182574</v>
      </c>
      <c r="I238" s="357">
        <f t="shared" si="11"/>
        <v>238574</v>
      </c>
      <c r="J238" s="358">
        <v>5000</v>
      </c>
      <c r="K238" s="376">
        <v>12000</v>
      </c>
    </row>
    <row r="239" spans="1:11" ht="15.5" x14ac:dyDescent="0.35">
      <c r="A239" s="375">
        <v>232</v>
      </c>
      <c r="B239" s="349" t="s">
        <v>2126</v>
      </c>
      <c r="C239" s="348" t="s">
        <v>2127</v>
      </c>
      <c r="D239" s="357">
        <v>2127255</v>
      </c>
      <c r="E239" s="357"/>
      <c r="F239" s="357"/>
      <c r="G239" s="357">
        <v>56000</v>
      </c>
      <c r="H239" s="357">
        <v>182574</v>
      </c>
      <c r="I239" s="357">
        <f t="shared" si="11"/>
        <v>238574</v>
      </c>
      <c r="J239" s="358">
        <v>5000</v>
      </c>
      <c r="K239" s="376">
        <v>12000</v>
      </c>
    </row>
    <row r="240" spans="1:11" ht="15.5" x14ac:dyDescent="0.35">
      <c r="A240" s="375">
        <v>233</v>
      </c>
      <c r="B240" s="349" t="s">
        <v>2128</v>
      </c>
      <c r="C240" s="348" t="s">
        <v>2118</v>
      </c>
      <c r="D240" s="357">
        <v>2127255</v>
      </c>
      <c r="E240" s="357"/>
      <c r="F240" s="357"/>
      <c r="G240" s="357">
        <v>56000</v>
      </c>
      <c r="H240" s="357">
        <v>182574</v>
      </c>
      <c r="I240" s="357">
        <f t="shared" si="11"/>
        <v>238574</v>
      </c>
      <c r="J240" s="358">
        <v>5000</v>
      </c>
      <c r="K240" s="376">
        <v>12000</v>
      </c>
    </row>
    <row r="241" spans="1:11" ht="15.5" x14ac:dyDescent="0.35">
      <c r="A241" s="375">
        <v>234</v>
      </c>
      <c r="B241" s="349" t="s">
        <v>2129</v>
      </c>
      <c r="C241" s="348" t="s">
        <v>2120</v>
      </c>
      <c r="D241" s="357">
        <v>2127255</v>
      </c>
      <c r="E241" s="357"/>
      <c r="F241" s="357"/>
      <c r="G241" s="357">
        <v>56000</v>
      </c>
      <c r="H241" s="357">
        <v>182574</v>
      </c>
      <c r="I241" s="357">
        <f t="shared" si="11"/>
        <v>238574</v>
      </c>
      <c r="J241" s="358">
        <v>5000</v>
      </c>
      <c r="K241" s="376">
        <v>12000</v>
      </c>
    </row>
    <row r="242" spans="1:11" ht="15.5" x14ac:dyDescent="0.35">
      <c r="A242" s="375">
        <v>235</v>
      </c>
      <c r="B242" s="349" t="s">
        <v>2130</v>
      </c>
      <c r="C242" s="348" t="s">
        <v>2120</v>
      </c>
      <c r="D242" s="357">
        <v>2127255</v>
      </c>
      <c r="E242" s="357"/>
      <c r="F242" s="357"/>
      <c r="G242" s="357">
        <v>56000</v>
      </c>
      <c r="H242" s="357">
        <v>182574</v>
      </c>
      <c r="I242" s="357">
        <f t="shared" si="11"/>
        <v>238574</v>
      </c>
      <c r="J242" s="358">
        <v>5000</v>
      </c>
      <c r="K242" s="376">
        <v>12000</v>
      </c>
    </row>
    <row r="243" spans="1:11" ht="15.5" x14ac:dyDescent="0.35">
      <c r="A243" s="375">
        <v>236</v>
      </c>
      <c r="B243" s="349" t="s">
        <v>2131</v>
      </c>
      <c r="C243" s="355" t="s">
        <v>2120</v>
      </c>
      <c r="D243" s="357">
        <v>2127255</v>
      </c>
      <c r="E243" s="357"/>
      <c r="F243" s="357"/>
      <c r="G243" s="357">
        <v>56000</v>
      </c>
      <c r="H243" s="357">
        <v>182574</v>
      </c>
      <c r="I243" s="357">
        <f t="shared" si="11"/>
        <v>238574</v>
      </c>
      <c r="J243" s="358">
        <v>5000</v>
      </c>
      <c r="K243" s="376">
        <v>12000</v>
      </c>
    </row>
    <row r="244" spans="1:11" ht="15.5" x14ac:dyDescent="0.35">
      <c r="A244" s="375">
        <v>237</v>
      </c>
      <c r="B244" s="349" t="s">
        <v>2132</v>
      </c>
      <c r="C244" s="355" t="s">
        <v>2120</v>
      </c>
      <c r="D244" s="357">
        <v>2127255</v>
      </c>
      <c r="E244" s="357"/>
      <c r="F244" s="357"/>
      <c r="G244" s="357">
        <v>56000</v>
      </c>
      <c r="H244" s="357">
        <v>182574</v>
      </c>
      <c r="I244" s="357">
        <f t="shared" si="11"/>
        <v>238574</v>
      </c>
      <c r="J244" s="358">
        <v>5000</v>
      </c>
      <c r="K244" s="376">
        <v>12000</v>
      </c>
    </row>
    <row r="245" spans="1:11" ht="15.5" x14ac:dyDescent="0.35">
      <c r="A245" s="375">
        <v>238</v>
      </c>
      <c r="B245" s="349" t="s">
        <v>2133</v>
      </c>
      <c r="C245" s="348" t="s">
        <v>2127</v>
      </c>
      <c r="D245" s="357">
        <v>2127255</v>
      </c>
      <c r="E245" s="357"/>
      <c r="F245" s="357"/>
      <c r="G245" s="357">
        <v>56000</v>
      </c>
      <c r="H245" s="357">
        <v>182574</v>
      </c>
      <c r="I245" s="357">
        <f t="shared" si="11"/>
        <v>238574</v>
      </c>
      <c r="J245" s="358">
        <v>5000</v>
      </c>
      <c r="K245" s="376">
        <v>12000</v>
      </c>
    </row>
    <row r="246" spans="1:11" ht="15.5" x14ac:dyDescent="0.35">
      <c r="A246" s="375">
        <v>239</v>
      </c>
      <c r="B246" s="349" t="s">
        <v>2134</v>
      </c>
      <c r="C246" s="355" t="s">
        <v>2120</v>
      </c>
      <c r="D246" s="357">
        <v>2127255</v>
      </c>
      <c r="E246" s="357"/>
      <c r="F246" s="357"/>
      <c r="G246" s="357">
        <v>56000</v>
      </c>
      <c r="H246" s="357">
        <v>182574</v>
      </c>
      <c r="I246" s="357">
        <f t="shared" si="11"/>
        <v>238574</v>
      </c>
      <c r="J246" s="358">
        <v>5000</v>
      </c>
      <c r="K246" s="376">
        <v>12000</v>
      </c>
    </row>
    <row r="247" spans="1:11" ht="15.5" x14ac:dyDescent="0.35">
      <c r="A247" s="375">
        <v>240</v>
      </c>
      <c r="B247" s="349" t="s">
        <v>2135</v>
      </c>
      <c r="C247" s="355" t="s">
        <v>2120</v>
      </c>
      <c r="D247" s="357">
        <v>2127255</v>
      </c>
      <c r="E247" s="357"/>
      <c r="F247" s="357"/>
      <c r="G247" s="357">
        <v>56000</v>
      </c>
      <c r="H247" s="357">
        <v>182574</v>
      </c>
      <c r="I247" s="357">
        <f t="shared" si="11"/>
        <v>238574</v>
      </c>
      <c r="J247" s="358">
        <v>5000</v>
      </c>
      <c r="K247" s="376">
        <v>12000</v>
      </c>
    </row>
    <row r="248" spans="1:11" ht="15.5" x14ac:dyDescent="0.35">
      <c r="A248" s="375">
        <v>241</v>
      </c>
      <c r="B248" s="349" t="s">
        <v>2136</v>
      </c>
      <c r="C248" s="355" t="s">
        <v>2120</v>
      </c>
      <c r="D248" s="357">
        <v>2127255</v>
      </c>
      <c r="E248" s="357"/>
      <c r="F248" s="357"/>
      <c r="G248" s="357">
        <v>56000</v>
      </c>
      <c r="H248" s="357">
        <v>182574</v>
      </c>
      <c r="I248" s="357">
        <f t="shared" si="11"/>
        <v>238574</v>
      </c>
      <c r="J248" s="358">
        <v>5000</v>
      </c>
      <c r="K248" s="376">
        <v>12000</v>
      </c>
    </row>
    <row r="249" spans="1:11" ht="15.5" x14ac:dyDescent="0.35">
      <c r="A249" s="375">
        <v>242</v>
      </c>
      <c r="B249" s="349" t="s">
        <v>2137</v>
      </c>
      <c r="C249" s="348" t="s">
        <v>2127</v>
      </c>
      <c r="D249" s="357">
        <v>2127255</v>
      </c>
      <c r="E249" s="357"/>
      <c r="F249" s="357"/>
      <c r="G249" s="357">
        <v>56000</v>
      </c>
      <c r="H249" s="357">
        <v>182574</v>
      </c>
      <c r="I249" s="357">
        <f t="shared" si="11"/>
        <v>238574</v>
      </c>
      <c r="J249" s="358">
        <v>5000</v>
      </c>
      <c r="K249" s="376">
        <v>12000</v>
      </c>
    </row>
    <row r="250" spans="1:11" ht="15.5" x14ac:dyDescent="0.35">
      <c r="A250" s="375">
        <v>243</v>
      </c>
      <c r="B250" s="349" t="s">
        <v>2138</v>
      </c>
      <c r="C250" s="348" t="s">
        <v>2127</v>
      </c>
      <c r="D250" s="357">
        <v>2127255</v>
      </c>
      <c r="E250" s="357"/>
      <c r="F250" s="357"/>
      <c r="G250" s="357">
        <v>56000</v>
      </c>
      <c r="H250" s="357">
        <v>182574</v>
      </c>
      <c r="I250" s="357">
        <f t="shared" si="11"/>
        <v>238574</v>
      </c>
      <c r="J250" s="358">
        <v>5000</v>
      </c>
      <c r="K250" s="376">
        <v>12000</v>
      </c>
    </row>
    <row r="251" spans="1:11" ht="15.5" x14ac:dyDescent="0.35">
      <c r="A251" s="375">
        <v>244</v>
      </c>
      <c r="B251" s="349" t="s">
        <v>2139</v>
      </c>
      <c r="C251" s="348" t="s">
        <v>2140</v>
      </c>
      <c r="D251" s="357">
        <v>2608705</v>
      </c>
      <c r="E251" s="357">
        <v>241065</v>
      </c>
      <c r="F251" s="357"/>
      <c r="G251" s="357">
        <v>56000</v>
      </c>
      <c r="H251" s="357">
        <v>227784</v>
      </c>
      <c r="I251" s="357">
        <f>SUM(E251:H251)</f>
        <v>524849</v>
      </c>
      <c r="J251" s="358">
        <v>5000</v>
      </c>
      <c r="K251" s="376">
        <v>12000</v>
      </c>
    </row>
    <row r="252" spans="1:11" ht="15.5" x14ac:dyDescent="0.35">
      <c r="A252" s="375">
        <v>245</v>
      </c>
      <c r="B252" s="353" t="s">
        <v>2141</v>
      </c>
      <c r="C252" s="348" t="s">
        <v>2140</v>
      </c>
      <c r="D252" s="357">
        <v>2608705</v>
      </c>
      <c r="E252" s="357">
        <v>241065</v>
      </c>
      <c r="F252" s="357"/>
      <c r="G252" s="357">
        <v>56000</v>
      </c>
      <c r="H252" s="357">
        <v>56000</v>
      </c>
      <c r="I252" s="357">
        <v>227784</v>
      </c>
      <c r="J252" s="357">
        <v>5000</v>
      </c>
      <c r="K252" s="376">
        <v>5000</v>
      </c>
    </row>
    <row r="253" spans="1:11" ht="15.5" x14ac:dyDescent="0.35">
      <c r="A253" s="375">
        <v>246</v>
      </c>
      <c r="B253" s="353" t="s">
        <v>2142</v>
      </c>
      <c r="C253" s="348" t="s">
        <v>2140</v>
      </c>
      <c r="D253" s="357">
        <v>2608705</v>
      </c>
      <c r="E253" s="357">
        <v>241065</v>
      </c>
      <c r="F253" s="357"/>
      <c r="G253" s="357">
        <v>56000</v>
      </c>
      <c r="H253" s="357">
        <v>227784</v>
      </c>
      <c r="I253" s="357">
        <v>227784</v>
      </c>
      <c r="J253" s="358">
        <v>5000</v>
      </c>
      <c r="K253" s="376">
        <v>12000</v>
      </c>
    </row>
    <row r="254" spans="1:11" ht="15.5" x14ac:dyDescent="0.35">
      <c r="A254" s="375">
        <v>247</v>
      </c>
      <c r="B254" s="354" t="s">
        <v>2143</v>
      </c>
      <c r="C254" s="348" t="s">
        <v>2140</v>
      </c>
      <c r="D254" s="357">
        <v>2608705</v>
      </c>
      <c r="E254" s="357">
        <v>241065</v>
      </c>
      <c r="F254" s="357"/>
      <c r="G254" s="357">
        <v>56000</v>
      </c>
      <c r="H254" s="357">
        <v>227784</v>
      </c>
      <c r="I254" s="357">
        <v>227784</v>
      </c>
      <c r="J254" s="358">
        <v>5000</v>
      </c>
      <c r="K254" s="376">
        <v>12000</v>
      </c>
    </row>
    <row r="255" spans="1:11" ht="15.5" x14ac:dyDescent="0.35">
      <c r="A255" s="375">
        <v>248</v>
      </c>
      <c r="B255" s="353" t="s">
        <v>2144</v>
      </c>
      <c r="C255" s="348" t="s">
        <v>2140</v>
      </c>
      <c r="D255" s="357">
        <v>2608705</v>
      </c>
      <c r="E255" s="357">
        <v>241065</v>
      </c>
      <c r="F255" s="357"/>
      <c r="G255" s="357">
        <v>56000</v>
      </c>
      <c r="H255" s="357">
        <v>227784</v>
      </c>
      <c r="I255" s="357">
        <v>227784</v>
      </c>
      <c r="J255" s="358">
        <v>5000</v>
      </c>
      <c r="K255" s="376">
        <v>12000</v>
      </c>
    </row>
    <row r="256" spans="1:11" ht="15.5" x14ac:dyDescent="0.35">
      <c r="A256" s="375">
        <v>249</v>
      </c>
      <c r="B256" s="353" t="s">
        <v>2145</v>
      </c>
      <c r="C256" s="348" t="s">
        <v>2140</v>
      </c>
      <c r="D256" s="357">
        <v>2608705</v>
      </c>
      <c r="E256" s="357"/>
      <c r="F256" s="357"/>
      <c r="G256" s="357">
        <v>56000</v>
      </c>
      <c r="H256" s="357">
        <v>227784</v>
      </c>
      <c r="I256" s="357">
        <v>227784</v>
      </c>
      <c r="J256" s="358">
        <v>5000</v>
      </c>
      <c r="K256" s="376">
        <v>12000</v>
      </c>
    </row>
    <row r="257" spans="1:11" ht="15.5" x14ac:dyDescent="0.35">
      <c r="A257" s="375">
        <v>250</v>
      </c>
      <c r="B257" s="353" t="s">
        <v>2146</v>
      </c>
      <c r="C257" s="348" t="s">
        <v>2140</v>
      </c>
      <c r="D257" s="357">
        <v>2608705</v>
      </c>
      <c r="E257" s="357"/>
      <c r="F257" s="357"/>
      <c r="G257" s="357">
        <v>56000</v>
      </c>
      <c r="H257" s="357">
        <v>227784</v>
      </c>
      <c r="I257" s="357">
        <v>227784</v>
      </c>
      <c r="J257" s="358">
        <v>5000</v>
      </c>
      <c r="K257" s="376">
        <v>12000</v>
      </c>
    </row>
    <row r="258" spans="1:11" ht="15.5" x14ac:dyDescent="0.35">
      <c r="A258" s="375">
        <v>251</v>
      </c>
      <c r="B258" s="353" t="s">
        <v>2147</v>
      </c>
      <c r="C258" s="348" t="s">
        <v>2140</v>
      </c>
      <c r="D258" s="357">
        <v>2608705</v>
      </c>
      <c r="E258" s="357"/>
      <c r="F258" s="357"/>
      <c r="G258" s="357">
        <v>56000</v>
      </c>
      <c r="H258" s="357">
        <v>227784</v>
      </c>
      <c r="I258" s="357">
        <v>227784</v>
      </c>
      <c r="J258" s="358">
        <v>5000</v>
      </c>
      <c r="K258" s="376">
        <v>12000</v>
      </c>
    </row>
    <row r="259" spans="1:11" ht="15.5" x14ac:dyDescent="0.35">
      <c r="A259" s="375">
        <v>252</v>
      </c>
      <c r="B259" s="353" t="s">
        <v>2148</v>
      </c>
      <c r="C259" s="348" t="s">
        <v>2140</v>
      </c>
      <c r="D259" s="357">
        <v>2608705</v>
      </c>
      <c r="E259" s="357"/>
      <c r="F259" s="357"/>
      <c r="G259" s="357">
        <v>56000</v>
      </c>
      <c r="H259" s="357">
        <v>227784</v>
      </c>
      <c r="I259" s="357">
        <v>227784</v>
      </c>
      <c r="J259" s="358">
        <v>5000</v>
      </c>
      <c r="K259" s="376">
        <v>12000</v>
      </c>
    </row>
    <row r="260" spans="1:11" ht="15.5" x14ac:dyDescent="0.35">
      <c r="A260" s="375">
        <v>253</v>
      </c>
      <c r="B260" s="353" t="s">
        <v>2149</v>
      </c>
      <c r="C260" s="348" t="s">
        <v>2140</v>
      </c>
      <c r="D260" s="357">
        <v>2608705</v>
      </c>
      <c r="E260" s="357">
        <v>241065</v>
      </c>
      <c r="F260" s="357"/>
      <c r="G260" s="357">
        <v>56000</v>
      </c>
      <c r="H260" s="357">
        <v>227784</v>
      </c>
      <c r="I260" s="357">
        <v>227784</v>
      </c>
      <c r="J260" s="358">
        <v>5000</v>
      </c>
      <c r="K260" s="376">
        <v>12000</v>
      </c>
    </row>
    <row r="261" spans="1:11" ht="15.5" x14ac:dyDescent="0.35">
      <c r="A261" s="375">
        <v>254</v>
      </c>
      <c r="B261" s="353" t="s">
        <v>2150</v>
      </c>
      <c r="C261" s="348" t="s">
        <v>2140</v>
      </c>
      <c r="D261" s="357">
        <v>2608705</v>
      </c>
      <c r="E261" s="357"/>
      <c r="F261" s="357"/>
      <c r="G261" s="357">
        <v>56000</v>
      </c>
      <c r="H261" s="357">
        <v>227784</v>
      </c>
      <c r="I261" s="357">
        <v>227784</v>
      </c>
      <c r="J261" s="358">
        <v>5000</v>
      </c>
      <c r="K261" s="376">
        <v>12000</v>
      </c>
    </row>
    <row r="262" spans="1:11" ht="15.5" x14ac:dyDescent="0.35">
      <c r="A262" s="375">
        <v>255</v>
      </c>
      <c r="B262" s="353" t="s">
        <v>2151</v>
      </c>
      <c r="C262" s="348" t="s">
        <v>2140</v>
      </c>
      <c r="D262" s="357">
        <v>2608705</v>
      </c>
      <c r="E262" s="357">
        <v>241065</v>
      </c>
      <c r="F262" s="357"/>
      <c r="G262" s="357">
        <v>56000</v>
      </c>
      <c r="H262" s="357">
        <v>227784</v>
      </c>
      <c r="I262" s="357">
        <v>227784</v>
      </c>
      <c r="J262" s="358">
        <v>5000</v>
      </c>
      <c r="K262" s="376">
        <v>12000</v>
      </c>
    </row>
    <row r="263" spans="1:11" ht="15.5" x14ac:dyDescent="0.35">
      <c r="A263" s="375">
        <v>256</v>
      </c>
      <c r="B263" s="354" t="s">
        <v>2152</v>
      </c>
      <c r="C263" s="348" t="s">
        <v>2140</v>
      </c>
      <c r="D263" s="357">
        <v>2608705</v>
      </c>
      <c r="E263" s="357">
        <v>241065</v>
      </c>
      <c r="F263" s="357"/>
      <c r="G263" s="357">
        <v>56000</v>
      </c>
      <c r="H263" s="357">
        <v>227784</v>
      </c>
      <c r="I263" s="357">
        <v>227784</v>
      </c>
      <c r="J263" s="358">
        <v>5000</v>
      </c>
      <c r="K263" s="376">
        <v>12000</v>
      </c>
    </row>
    <row r="264" spans="1:11" ht="15.5" x14ac:dyDescent="0.35">
      <c r="A264" s="375">
        <v>257</v>
      </c>
      <c r="B264" s="356" t="s">
        <v>2153</v>
      </c>
      <c r="C264" s="348" t="s">
        <v>2140</v>
      </c>
      <c r="D264" s="357">
        <v>2608705</v>
      </c>
      <c r="E264" s="357">
        <v>241065</v>
      </c>
      <c r="F264" s="357"/>
      <c r="G264" s="357">
        <v>56000</v>
      </c>
      <c r="H264" s="357">
        <v>227784</v>
      </c>
      <c r="I264" s="357">
        <v>227784</v>
      </c>
      <c r="J264" s="358">
        <v>5000</v>
      </c>
      <c r="K264" s="376">
        <v>12000</v>
      </c>
    </row>
    <row r="265" spans="1:11" ht="15.5" x14ac:dyDescent="0.35">
      <c r="A265" s="375">
        <v>258</v>
      </c>
      <c r="B265" s="356" t="s">
        <v>2154</v>
      </c>
      <c r="C265" s="348" t="s">
        <v>2140</v>
      </c>
      <c r="D265" s="357">
        <v>2608705</v>
      </c>
      <c r="E265" s="357">
        <v>241065</v>
      </c>
      <c r="F265" s="357"/>
      <c r="G265" s="357">
        <v>56000</v>
      </c>
      <c r="H265" s="357">
        <v>227784</v>
      </c>
      <c r="I265" s="357">
        <v>227784</v>
      </c>
      <c r="J265" s="358">
        <v>5000</v>
      </c>
      <c r="K265" s="376">
        <v>12000</v>
      </c>
    </row>
    <row r="266" spans="1:11" ht="15.5" x14ac:dyDescent="0.35">
      <c r="A266" s="375">
        <v>259</v>
      </c>
      <c r="B266" s="356" t="s">
        <v>2155</v>
      </c>
      <c r="C266" s="348" t="s">
        <v>2140</v>
      </c>
      <c r="D266" s="357">
        <v>2608705</v>
      </c>
      <c r="E266" s="357">
        <v>241065</v>
      </c>
      <c r="F266" s="357"/>
      <c r="G266" s="357">
        <v>56000</v>
      </c>
      <c r="H266" s="357">
        <v>227784</v>
      </c>
      <c r="I266" s="357">
        <v>227784</v>
      </c>
      <c r="J266" s="358">
        <v>5000</v>
      </c>
      <c r="K266" s="376">
        <v>12000</v>
      </c>
    </row>
    <row r="267" spans="1:11" ht="15.5" x14ac:dyDescent="0.35">
      <c r="A267" s="375">
        <v>260</v>
      </c>
      <c r="B267" s="356" t="s">
        <v>2156</v>
      </c>
      <c r="C267" s="348" t="s">
        <v>2140</v>
      </c>
      <c r="D267" s="357">
        <v>2608705</v>
      </c>
      <c r="E267" s="357">
        <v>241065</v>
      </c>
      <c r="F267" s="357"/>
      <c r="G267" s="357">
        <v>56000</v>
      </c>
      <c r="H267" s="357">
        <v>227784</v>
      </c>
      <c r="I267" s="357">
        <v>227784</v>
      </c>
      <c r="J267" s="358">
        <v>5000</v>
      </c>
      <c r="K267" s="376">
        <v>12000</v>
      </c>
    </row>
    <row r="268" spans="1:11" ht="15.5" x14ac:dyDescent="0.35">
      <c r="A268" s="375">
        <v>261</v>
      </c>
      <c r="B268" s="356" t="s">
        <v>2157</v>
      </c>
      <c r="C268" s="348" t="s">
        <v>2140</v>
      </c>
      <c r="D268" s="357">
        <v>2608705</v>
      </c>
      <c r="E268" s="357">
        <v>241065</v>
      </c>
      <c r="F268" s="357"/>
      <c r="G268" s="357">
        <v>56000</v>
      </c>
      <c r="H268" s="357">
        <v>227784</v>
      </c>
      <c r="I268" s="357">
        <v>227784</v>
      </c>
      <c r="J268" s="358">
        <v>5000</v>
      </c>
      <c r="K268" s="376">
        <v>12000</v>
      </c>
    </row>
    <row r="269" spans="1:11" ht="15.5" x14ac:dyDescent="0.35">
      <c r="A269" s="375">
        <v>262</v>
      </c>
      <c r="B269" s="356" t="s">
        <v>2158</v>
      </c>
      <c r="C269" s="348" t="s">
        <v>2140</v>
      </c>
      <c r="D269" s="357">
        <v>2608705</v>
      </c>
      <c r="E269" s="357">
        <v>241065</v>
      </c>
      <c r="F269" s="357"/>
      <c r="G269" s="357">
        <v>56000</v>
      </c>
      <c r="H269" s="357">
        <v>227784</v>
      </c>
      <c r="I269" s="357">
        <v>227784</v>
      </c>
      <c r="J269" s="358">
        <v>5000</v>
      </c>
      <c r="K269" s="376">
        <v>12000</v>
      </c>
    </row>
    <row r="270" spans="1:11" ht="15.5" x14ac:dyDescent="0.35">
      <c r="A270" s="375">
        <v>263</v>
      </c>
      <c r="B270" s="356" t="s">
        <v>2159</v>
      </c>
      <c r="C270" s="348" t="s">
        <v>2140</v>
      </c>
      <c r="D270" s="357">
        <v>2608705</v>
      </c>
      <c r="E270" s="357">
        <v>241065</v>
      </c>
      <c r="F270" s="357"/>
      <c r="G270" s="357">
        <v>56000</v>
      </c>
      <c r="H270" s="357">
        <v>227784</v>
      </c>
      <c r="I270" s="357">
        <v>227784</v>
      </c>
      <c r="J270" s="358">
        <v>5000</v>
      </c>
      <c r="K270" s="376">
        <v>12000</v>
      </c>
    </row>
    <row r="271" spans="1:11" ht="15.5" x14ac:dyDescent="0.35">
      <c r="A271" s="375">
        <v>264</v>
      </c>
      <c r="B271" s="356" t="s">
        <v>2160</v>
      </c>
      <c r="C271" s="348" t="s">
        <v>2140</v>
      </c>
      <c r="D271" s="357">
        <v>2608705</v>
      </c>
      <c r="E271" s="357">
        <v>241065</v>
      </c>
      <c r="F271" s="357"/>
      <c r="G271" s="357">
        <v>56000</v>
      </c>
      <c r="H271" s="357">
        <v>227784</v>
      </c>
      <c r="I271" s="357">
        <v>227784</v>
      </c>
      <c r="J271" s="358">
        <v>5000</v>
      </c>
      <c r="K271" s="376">
        <v>12000</v>
      </c>
    </row>
    <row r="272" spans="1:11" ht="15.5" x14ac:dyDescent="0.35">
      <c r="A272" s="375">
        <v>265</v>
      </c>
      <c r="B272" s="356" t="s">
        <v>2161</v>
      </c>
      <c r="C272" s="348" t="s">
        <v>2140</v>
      </c>
      <c r="D272" s="357">
        <v>2608705</v>
      </c>
      <c r="E272" s="357">
        <v>241065</v>
      </c>
      <c r="F272" s="357"/>
      <c r="G272" s="357">
        <v>56000</v>
      </c>
      <c r="H272" s="357">
        <v>227784</v>
      </c>
      <c r="I272" s="357">
        <v>227784</v>
      </c>
      <c r="J272" s="358">
        <v>5000</v>
      </c>
      <c r="K272" s="376">
        <v>12000</v>
      </c>
    </row>
    <row r="273" spans="1:11" ht="15.5" x14ac:dyDescent="0.35">
      <c r="A273" s="375">
        <v>266</v>
      </c>
      <c r="B273" s="356" t="s">
        <v>2162</v>
      </c>
      <c r="C273" s="348" t="s">
        <v>2140</v>
      </c>
      <c r="D273" s="357">
        <v>2608705</v>
      </c>
      <c r="E273" s="357">
        <v>241065</v>
      </c>
      <c r="F273" s="357"/>
      <c r="G273" s="357">
        <v>56000</v>
      </c>
      <c r="H273" s="357">
        <v>227784</v>
      </c>
      <c r="I273" s="357">
        <v>227784</v>
      </c>
      <c r="J273" s="358">
        <v>5000</v>
      </c>
      <c r="K273" s="376">
        <v>12000</v>
      </c>
    </row>
    <row r="274" spans="1:11" ht="15.5" x14ac:dyDescent="0.35">
      <c r="A274" s="375">
        <v>267</v>
      </c>
      <c r="B274" s="356" t="s">
        <v>2163</v>
      </c>
      <c r="C274" s="348" t="s">
        <v>2140</v>
      </c>
      <c r="D274" s="357">
        <v>2608705</v>
      </c>
      <c r="E274" s="357">
        <v>241065</v>
      </c>
      <c r="F274" s="357"/>
      <c r="G274" s="357">
        <v>56000</v>
      </c>
      <c r="H274" s="357">
        <v>227784</v>
      </c>
      <c r="I274" s="357">
        <v>227784</v>
      </c>
      <c r="J274" s="358">
        <v>5000</v>
      </c>
      <c r="K274" s="376">
        <v>12000</v>
      </c>
    </row>
    <row r="275" spans="1:11" ht="15.5" x14ac:dyDescent="0.35">
      <c r="A275" s="375">
        <v>268</v>
      </c>
      <c r="B275" s="356" t="s">
        <v>2164</v>
      </c>
      <c r="C275" s="348" t="s">
        <v>2140</v>
      </c>
      <c r="D275" s="357">
        <v>2608705</v>
      </c>
      <c r="E275" s="357">
        <v>241065</v>
      </c>
      <c r="F275" s="357"/>
      <c r="G275" s="357">
        <v>56000</v>
      </c>
      <c r="H275" s="357">
        <v>227784</v>
      </c>
      <c r="I275" s="357">
        <v>227784</v>
      </c>
      <c r="J275" s="358">
        <v>5000</v>
      </c>
      <c r="K275" s="376">
        <v>12000</v>
      </c>
    </row>
    <row r="276" spans="1:11" ht="15.5" x14ac:dyDescent="0.35">
      <c r="A276" s="375">
        <v>269</v>
      </c>
      <c r="B276" s="356" t="s">
        <v>2165</v>
      </c>
      <c r="C276" s="348" t="s">
        <v>2140</v>
      </c>
      <c r="D276" s="357">
        <v>2608705</v>
      </c>
      <c r="E276" s="357">
        <v>241065</v>
      </c>
      <c r="F276" s="357"/>
      <c r="G276" s="357">
        <v>56000</v>
      </c>
      <c r="H276" s="357">
        <v>227784</v>
      </c>
      <c r="I276" s="357">
        <v>227784</v>
      </c>
      <c r="J276" s="358">
        <v>5000</v>
      </c>
      <c r="K276" s="376">
        <v>12000</v>
      </c>
    </row>
    <row r="277" spans="1:11" ht="15.5" x14ac:dyDescent="0.35">
      <c r="A277" s="375">
        <v>270</v>
      </c>
      <c r="B277" s="356" t="s">
        <v>2166</v>
      </c>
      <c r="C277" s="348" t="s">
        <v>2140</v>
      </c>
      <c r="D277" s="357">
        <v>2608705</v>
      </c>
      <c r="E277" s="357">
        <v>241065</v>
      </c>
      <c r="F277" s="357"/>
      <c r="G277" s="357">
        <v>56000</v>
      </c>
      <c r="H277" s="357">
        <v>227784</v>
      </c>
      <c r="I277" s="357">
        <v>227784</v>
      </c>
      <c r="J277" s="358">
        <v>5000</v>
      </c>
      <c r="K277" s="376">
        <v>12000</v>
      </c>
    </row>
    <row r="278" spans="1:11" ht="16" thickBot="1" x14ac:dyDescent="0.4">
      <c r="A278" s="383">
        <v>271</v>
      </c>
      <c r="B278" s="384" t="s">
        <v>2167</v>
      </c>
      <c r="C278" s="385" t="s">
        <v>2168</v>
      </c>
      <c r="D278" s="386">
        <v>3223182</v>
      </c>
      <c r="E278" s="386">
        <v>264359</v>
      </c>
      <c r="F278" s="386">
        <v>361190</v>
      </c>
      <c r="G278" s="386">
        <v>56000</v>
      </c>
      <c r="H278" s="386">
        <v>277962</v>
      </c>
      <c r="I278" s="386">
        <f>E278+F278+G278+H278</f>
        <v>959511</v>
      </c>
      <c r="J278" s="386">
        <v>5000</v>
      </c>
      <c r="K278" s="387">
        <v>12000</v>
      </c>
    </row>
    <row r="279" spans="1:11" ht="16" thickBot="1" x14ac:dyDescent="0.4">
      <c r="A279" s="1420" t="s">
        <v>293</v>
      </c>
      <c r="B279" s="1421"/>
      <c r="C279" s="371"/>
      <c r="D279" s="367">
        <f>SUM(D232:D278)</f>
        <v>113909679</v>
      </c>
      <c r="E279" s="367">
        <f t="shared" ref="E279:K279" si="12">SUM(E232:E278)</f>
        <v>5567789</v>
      </c>
      <c r="F279" s="367">
        <f t="shared" si="12"/>
        <v>361190</v>
      </c>
      <c r="G279" s="367">
        <f t="shared" si="12"/>
        <v>2632000</v>
      </c>
      <c r="H279" s="367">
        <f t="shared" si="12"/>
        <v>9725252</v>
      </c>
      <c r="I279" s="367">
        <f t="shared" si="12"/>
        <v>11939650</v>
      </c>
      <c r="J279" s="367">
        <f t="shared" si="12"/>
        <v>235000</v>
      </c>
      <c r="K279" s="368">
        <f t="shared" si="12"/>
        <v>557000</v>
      </c>
    </row>
  </sheetData>
  <mergeCells count="7">
    <mergeCell ref="A279:B279"/>
    <mergeCell ref="A1:K1"/>
    <mergeCell ref="A2:K2"/>
    <mergeCell ref="A3:K3"/>
    <mergeCell ref="A74:B74"/>
    <mergeCell ref="A231:B231"/>
    <mergeCell ref="A4:K4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3909-8BBE-464E-BA93-EAE968C6C654}">
  <dimension ref="A1:K63"/>
  <sheetViews>
    <sheetView topLeftCell="A45" workbookViewId="0">
      <selection activeCell="E62" sqref="E62"/>
    </sheetView>
  </sheetViews>
  <sheetFormatPr defaultRowHeight="14.5" x14ac:dyDescent="0.35"/>
  <cols>
    <col min="1" max="1" width="5.7265625" customWidth="1"/>
    <col min="2" max="2" width="22.453125" customWidth="1"/>
    <col min="3" max="3" width="7.81640625" customWidth="1"/>
    <col min="4" max="6" width="11.7265625" bestFit="1" customWidth="1"/>
    <col min="7" max="7" width="12.26953125" customWidth="1"/>
    <col min="8" max="8" width="12.54296875" customWidth="1"/>
    <col min="9" max="9" width="11" customWidth="1"/>
    <col min="10" max="10" width="11.26953125" customWidth="1"/>
  </cols>
  <sheetData>
    <row r="1" spans="1:10" ht="21" x14ac:dyDescent="0.35">
      <c r="A1" s="1432" t="s">
        <v>2172</v>
      </c>
      <c r="B1" s="1432"/>
      <c r="C1" s="1432"/>
      <c r="D1" s="1432"/>
      <c r="E1" s="1432"/>
      <c r="F1" s="1432"/>
      <c r="G1" s="1432"/>
      <c r="H1" s="1432"/>
      <c r="I1" s="1432"/>
      <c r="J1" s="1432"/>
    </row>
    <row r="2" spans="1:10" ht="21.5" thickBot="1" x14ac:dyDescent="0.4">
      <c r="A2" s="1433" t="s">
        <v>2249</v>
      </c>
      <c r="B2" s="1433"/>
      <c r="C2" s="1433"/>
      <c r="D2" s="1433"/>
      <c r="E2" s="1433"/>
      <c r="F2" s="1433"/>
      <c r="G2" s="1433"/>
      <c r="H2" s="1433"/>
      <c r="I2" s="1433"/>
      <c r="J2" s="1433"/>
    </row>
    <row r="3" spans="1:10" ht="15.75" customHeight="1" thickBot="1" x14ac:dyDescent="0.4">
      <c r="A3" s="1434" t="s">
        <v>2247</v>
      </c>
      <c r="B3" s="1434"/>
      <c r="C3" s="1434"/>
      <c r="D3" s="1434"/>
      <c r="E3" s="1434"/>
      <c r="F3" s="1434"/>
      <c r="G3" s="1434"/>
      <c r="H3" s="1434"/>
      <c r="I3" s="1434"/>
      <c r="J3" s="1434"/>
    </row>
    <row r="4" spans="1:10" s="396" customFormat="1" ht="24" customHeight="1" thickBot="1" x14ac:dyDescent="0.35">
      <c r="A4" s="394" t="s">
        <v>2173</v>
      </c>
      <c r="B4" s="395" t="s">
        <v>1848</v>
      </c>
      <c r="C4" s="395" t="s">
        <v>2175</v>
      </c>
      <c r="D4" s="395" t="s">
        <v>2176</v>
      </c>
      <c r="E4" s="395" t="s">
        <v>2177</v>
      </c>
      <c r="F4" s="395" t="s">
        <v>2178</v>
      </c>
      <c r="G4" s="395" t="s">
        <v>2179</v>
      </c>
      <c r="H4" s="395" t="s">
        <v>2180</v>
      </c>
      <c r="I4" s="395" t="s">
        <v>2181</v>
      </c>
      <c r="J4" s="395" t="s">
        <v>2182</v>
      </c>
    </row>
    <row r="5" spans="1:10" ht="15" thickBot="1" x14ac:dyDescent="0.4">
      <c r="A5" s="388" t="s">
        <v>2244</v>
      </c>
      <c r="B5" s="389" t="s">
        <v>2183</v>
      </c>
      <c r="C5" s="390" t="s">
        <v>2184</v>
      </c>
      <c r="D5" s="397">
        <v>696519</v>
      </c>
      <c r="E5" s="397">
        <v>225816</v>
      </c>
      <c r="F5" s="397">
        <v>134520</v>
      </c>
      <c r="G5" s="397">
        <v>57630</v>
      </c>
      <c r="H5" s="397">
        <v>33630</v>
      </c>
      <c r="I5" s="397">
        <v>8640</v>
      </c>
      <c r="J5" s="397">
        <v>1156755</v>
      </c>
    </row>
    <row r="6" spans="1:10" ht="15" thickBot="1" x14ac:dyDescent="0.4">
      <c r="A6" s="1425" t="s">
        <v>2245</v>
      </c>
      <c r="B6" s="1427"/>
      <c r="C6" s="392"/>
      <c r="D6" s="398">
        <v>696519</v>
      </c>
      <c r="E6" s="398">
        <v>225816</v>
      </c>
      <c r="F6" s="398">
        <v>134520</v>
      </c>
      <c r="G6" s="398">
        <v>57630</v>
      </c>
      <c r="H6" s="398">
        <v>33630</v>
      </c>
      <c r="I6" s="398">
        <v>8640</v>
      </c>
      <c r="J6" s="398">
        <v>1156755</v>
      </c>
    </row>
    <row r="7" spans="1:10" ht="15.75" customHeight="1" thickBot="1" x14ac:dyDescent="0.4">
      <c r="A7" s="1425" t="s">
        <v>2246</v>
      </c>
      <c r="B7" s="1426"/>
      <c r="C7" s="1426"/>
      <c r="D7" s="1426"/>
      <c r="E7" s="1426"/>
      <c r="F7" s="1426"/>
      <c r="G7" s="1426"/>
      <c r="H7" s="1426"/>
      <c r="I7" s="1426"/>
      <c r="J7" s="1427"/>
    </row>
    <row r="8" spans="1:10" ht="26.5" thickBot="1" x14ac:dyDescent="0.4">
      <c r="A8" s="394" t="s">
        <v>2173</v>
      </c>
      <c r="B8" s="395" t="s">
        <v>1848</v>
      </c>
      <c r="C8" s="395" t="s">
        <v>2175</v>
      </c>
      <c r="D8" s="395" t="s">
        <v>2176</v>
      </c>
      <c r="E8" s="395" t="s">
        <v>2177</v>
      </c>
      <c r="F8" s="395" t="s">
        <v>2178</v>
      </c>
      <c r="G8" s="395" t="s">
        <v>2179</v>
      </c>
      <c r="H8" s="395" t="s">
        <v>2180</v>
      </c>
      <c r="I8" s="395" t="s">
        <v>2181</v>
      </c>
      <c r="J8" s="395" t="s">
        <v>2182</v>
      </c>
    </row>
    <row r="9" spans="1:10" ht="15" thickBot="1" x14ac:dyDescent="0.4">
      <c r="A9" s="388">
        <v>1</v>
      </c>
      <c r="B9" s="389" t="s">
        <v>2185</v>
      </c>
      <c r="C9" s="390" t="s">
        <v>2184</v>
      </c>
      <c r="D9" s="397">
        <v>696519</v>
      </c>
      <c r="E9" s="397">
        <v>225816</v>
      </c>
      <c r="F9" s="397">
        <v>134520</v>
      </c>
      <c r="G9" s="397">
        <v>57630</v>
      </c>
      <c r="H9" s="397">
        <v>33630</v>
      </c>
      <c r="I9" s="397">
        <v>8640</v>
      </c>
      <c r="J9" s="397">
        <v>1156755</v>
      </c>
    </row>
    <row r="10" spans="1:10" ht="15" thickBot="1" x14ac:dyDescent="0.4">
      <c r="A10" s="1428" t="s">
        <v>293</v>
      </c>
      <c r="B10" s="1429"/>
      <c r="C10" s="392"/>
      <c r="D10" s="398">
        <v>696519</v>
      </c>
      <c r="E10" s="398">
        <v>225816</v>
      </c>
      <c r="F10" s="398">
        <v>134520</v>
      </c>
      <c r="G10" s="398">
        <v>57630</v>
      </c>
      <c r="H10" s="398">
        <v>33630</v>
      </c>
      <c r="I10" s="398">
        <v>8640</v>
      </c>
      <c r="J10" s="398">
        <v>1156755</v>
      </c>
    </row>
    <row r="11" spans="1:10" ht="15" thickBot="1" x14ac:dyDescent="0.4">
      <c r="A11" s="1425" t="s">
        <v>2172</v>
      </c>
      <c r="B11" s="1426"/>
      <c r="C11" s="1426"/>
      <c r="D11" s="1426"/>
      <c r="E11" s="1426"/>
      <c r="F11" s="1426"/>
      <c r="G11" s="1426"/>
      <c r="H11" s="1426"/>
      <c r="I11" s="1426"/>
      <c r="J11" s="1427"/>
    </row>
    <row r="12" spans="1:10" ht="26.5" thickBot="1" x14ac:dyDescent="0.4">
      <c r="A12" s="394" t="s">
        <v>2173</v>
      </c>
      <c r="B12" s="395" t="s">
        <v>1848</v>
      </c>
      <c r="C12" s="395" t="s">
        <v>2175</v>
      </c>
      <c r="D12" s="395" t="s">
        <v>2176</v>
      </c>
      <c r="E12" s="395" t="s">
        <v>2177</v>
      </c>
      <c r="F12" s="395" t="s">
        <v>2178</v>
      </c>
      <c r="G12" s="395" t="s">
        <v>2179</v>
      </c>
      <c r="H12" s="395" t="s">
        <v>2180</v>
      </c>
      <c r="I12" s="395" t="s">
        <v>2181</v>
      </c>
      <c r="J12" s="395" t="s">
        <v>2182</v>
      </c>
    </row>
    <row r="13" spans="1:10" ht="15" thickBot="1" x14ac:dyDescent="0.4">
      <c r="A13" s="388">
        <v>1</v>
      </c>
      <c r="B13" s="389" t="s">
        <v>2186</v>
      </c>
      <c r="C13" s="390" t="s">
        <v>2187</v>
      </c>
      <c r="D13" s="397">
        <v>119100</v>
      </c>
      <c r="E13" s="397">
        <v>37500</v>
      </c>
      <c r="F13" s="397">
        <v>21432</v>
      </c>
      <c r="G13" s="397">
        <v>60790</v>
      </c>
      <c r="H13" s="397">
        <v>5124</v>
      </c>
      <c r="I13" s="397">
        <v>5400</v>
      </c>
      <c r="J13" s="397">
        <v>249346</v>
      </c>
    </row>
    <row r="14" spans="1:10" ht="15" thickBot="1" x14ac:dyDescent="0.4">
      <c r="A14" s="388">
        <v>2</v>
      </c>
      <c r="B14" s="389" t="s">
        <v>2188</v>
      </c>
      <c r="C14" s="390" t="s">
        <v>2187</v>
      </c>
      <c r="D14" s="397">
        <v>119100</v>
      </c>
      <c r="E14" s="397">
        <v>37500</v>
      </c>
      <c r="F14" s="397">
        <v>21432</v>
      </c>
      <c r="G14" s="397">
        <v>60790</v>
      </c>
      <c r="H14" s="397">
        <v>5124</v>
      </c>
      <c r="I14" s="397">
        <v>5400</v>
      </c>
      <c r="J14" s="397">
        <v>249346</v>
      </c>
    </row>
    <row r="15" spans="1:10" ht="15" thickBot="1" x14ac:dyDescent="0.4">
      <c r="A15" s="388">
        <v>3</v>
      </c>
      <c r="B15" s="389" t="s">
        <v>2189</v>
      </c>
      <c r="C15" s="390" t="s">
        <v>2187</v>
      </c>
      <c r="D15" s="397">
        <v>119100</v>
      </c>
      <c r="E15" s="397">
        <v>37500</v>
      </c>
      <c r="F15" s="397">
        <v>21432</v>
      </c>
      <c r="G15" s="397">
        <v>60790</v>
      </c>
      <c r="H15" s="397">
        <v>5124</v>
      </c>
      <c r="I15" s="397">
        <v>5400</v>
      </c>
      <c r="J15" s="397">
        <v>249346</v>
      </c>
    </row>
    <row r="16" spans="1:10" ht="15" thickBot="1" x14ac:dyDescent="0.4">
      <c r="A16" s="388">
        <v>4</v>
      </c>
      <c r="B16" s="389" t="s">
        <v>2190</v>
      </c>
      <c r="C16" s="390" t="s">
        <v>2187</v>
      </c>
      <c r="D16" s="397">
        <v>119100</v>
      </c>
      <c r="E16" s="397">
        <v>37500</v>
      </c>
      <c r="F16" s="397">
        <v>21432</v>
      </c>
      <c r="G16" s="397">
        <v>60790</v>
      </c>
      <c r="H16" s="397">
        <v>5124</v>
      </c>
      <c r="I16" s="397">
        <v>5400</v>
      </c>
      <c r="J16" s="397">
        <v>249346</v>
      </c>
    </row>
    <row r="17" spans="1:10" ht="15" thickBot="1" x14ac:dyDescent="0.4">
      <c r="A17" s="388">
        <v>5</v>
      </c>
      <c r="B17" s="389" t="s">
        <v>2191</v>
      </c>
      <c r="C17" s="390" t="s">
        <v>2192</v>
      </c>
      <c r="D17" s="397">
        <v>136033</v>
      </c>
      <c r="E17" s="397">
        <v>47607</v>
      </c>
      <c r="F17" s="397">
        <v>27204</v>
      </c>
      <c r="G17" s="397">
        <v>66917</v>
      </c>
      <c r="H17" s="397">
        <v>7161</v>
      </c>
      <c r="I17" s="397">
        <v>5400</v>
      </c>
      <c r="J17" s="397">
        <v>290322</v>
      </c>
    </row>
    <row r="18" spans="1:10" ht="15" thickBot="1" x14ac:dyDescent="0.4">
      <c r="A18" s="388">
        <v>6</v>
      </c>
      <c r="B18" s="389" t="s">
        <v>2193</v>
      </c>
      <c r="C18" s="390" t="s">
        <v>2194</v>
      </c>
      <c r="D18" s="397">
        <v>177410</v>
      </c>
      <c r="E18" s="397">
        <v>60077</v>
      </c>
      <c r="F18" s="397">
        <v>35606</v>
      </c>
      <c r="G18" s="397">
        <v>76986</v>
      </c>
      <c r="H18" s="397">
        <v>8574</v>
      </c>
      <c r="I18" s="397">
        <v>5400</v>
      </c>
      <c r="J18" s="397">
        <v>364053</v>
      </c>
    </row>
    <row r="19" spans="1:10" ht="15" thickBot="1" x14ac:dyDescent="0.4">
      <c r="A19" s="388">
        <v>7</v>
      </c>
      <c r="B19" s="389" t="s">
        <v>2195</v>
      </c>
      <c r="C19" s="390" t="s">
        <v>2194</v>
      </c>
      <c r="D19" s="397">
        <v>177410</v>
      </c>
      <c r="E19" s="397">
        <v>60077</v>
      </c>
      <c r="F19" s="397">
        <v>35606</v>
      </c>
      <c r="G19" s="397">
        <v>76986</v>
      </c>
      <c r="H19" s="397">
        <v>8574</v>
      </c>
      <c r="I19" s="397">
        <v>5400</v>
      </c>
      <c r="J19" s="397">
        <v>364053</v>
      </c>
    </row>
    <row r="20" spans="1:10" ht="15" thickBot="1" x14ac:dyDescent="0.4">
      <c r="A20" s="388">
        <v>8</v>
      </c>
      <c r="B20" s="389" t="s">
        <v>2196</v>
      </c>
      <c r="C20" s="390" t="s">
        <v>2194</v>
      </c>
      <c r="D20" s="397">
        <v>177410</v>
      </c>
      <c r="E20" s="397">
        <v>60077</v>
      </c>
      <c r="F20" s="397">
        <v>35606</v>
      </c>
      <c r="G20" s="397">
        <v>76986</v>
      </c>
      <c r="H20" s="397">
        <v>8574</v>
      </c>
      <c r="I20" s="397">
        <v>5400</v>
      </c>
      <c r="J20" s="397">
        <v>364053</v>
      </c>
    </row>
    <row r="21" spans="1:10" ht="15" thickBot="1" x14ac:dyDescent="0.4">
      <c r="A21" s="388">
        <v>9</v>
      </c>
      <c r="B21" s="389" t="s">
        <v>2197</v>
      </c>
      <c r="C21" s="390" t="s">
        <v>2194</v>
      </c>
      <c r="D21" s="397">
        <v>177410</v>
      </c>
      <c r="E21" s="397">
        <v>60077</v>
      </c>
      <c r="F21" s="397">
        <v>35606</v>
      </c>
      <c r="G21" s="397">
        <v>76986</v>
      </c>
      <c r="H21" s="397">
        <v>8574</v>
      </c>
      <c r="I21" s="397">
        <v>5400</v>
      </c>
      <c r="J21" s="397">
        <v>364053</v>
      </c>
    </row>
    <row r="22" spans="1:10" ht="15" thickBot="1" x14ac:dyDescent="0.4">
      <c r="A22" s="388">
        <v>10</v>
      </c>
      <c r="B22" s="389" t="s">
        <v>2198</v>
      </c>
      <c r="C22" s="390" t="s">
        <v>2194</v>
      </c>
      <c r="D22" s="397">
        <v>177410</v>
      </c>
      <c r="E22" s="397">
        <v>60077</v>
      </c>
      <c r="F22" s="397">
        <v>35606</v>
      </c>
      <c r="G22" s="397">
        <v>76986</v>
      </c>
      <c r="H22" s="397">
        <v>8574</v>
      </c>
      <c r="I22" s="397">
        <v>5400</v>
      </c>
      <c r="J22" s="397">
        <v>364053</v>
      </c>
    </row>
    <row r="23" spans="1:10" ht="15" thickBot="1" x14ac:dyDescent="0.4">
      <c r="A23" s="388">
        <v>11</v>
      </c>
      <c r="B23" s="389" t="s">
        <v>2199</v>
      </c>
      <c r="C23" s="390" t="s">
        <v>2194</v>
      </c>
      <c r="D23" s="397">
        <v>177410</v>
      </c>
      <c r="E23" s="397">
        <v>60077</v>
      </c>
      <c r="F23" s="397">
        <v>35606</v>
      </c>
      <c r="G23" s="397">
        <v>76986</v>
      </c>
      <c r="H23" s="397">
        <v>8574</v>
      </c>
      <c r="I23" s="397">
        <v>5400</v>
      </c>
      <c r="J23" s="397">
        <v>364053</v>
      </c>
    </row>
    <row r="24" spans="1:10" ht="15" thickBot="1" x14ac:dyDescent="0.4">
      <c r="A24" s="388">
        <v>12</v>
      </c>
      <c r="B24" s="389" t="s">
        <v>2200</v>
      </c>
      <c r="C24" s="390" t="s">
        <v>2194</v>
      </c>
      <c r="D24" s="397">
        <v>177410</v>
      </c>
      <c r="E24" s="397">
        <v>60077</v>
      </c>
      <c r="F24" s="397">
        <v>35606</v>
      </c>
      <c r="G24" s="397">
        <v>76986</v>
      </c>
      <c r="H24" s="397">
        <v>8574</v>
      </c>
      <c r="I24" s="397">
        <v>5400</v>
      </c>
      <c r="J24" s="397">
        <v>364053</v>
      </c>
    </row>
    <row r="25" spans="1:10" ht="15" thickBot="1" x14ac:dyDescent="0.4">
      <c r="A25" s="388">
        <v>13</v>
      </c>
      <c r="B25" s="389" t="s">
        <v>2201</v>
      </c>
      <c r="C25" s="390" t="s">
        <v>2194</v>
      </c>
      <c r="D25" s="397">
        <v>177410</v>
      </c>
      <c r="E25" s="397">
        <v>60077</v>
      </c>
      <c r="F25" s="397">
        <v>35606</v>
      </c>
      <c r="G25" s="397">
        <v>76986</v>
      </c>
      <c r="H25" s="397">
        <v>8574</v>
      </c>
      <c r="I25" s="397">
        <v>5400</v>
      </c>
      <c r="J25" s="397">
        <v>364053</v>
      </c>
    </row>
    <row r="26" spans="1:10" ht="15" thickBot="1" x14ac:dyDescent="0.4">
      <c r="A26" s="388">
        <v>14</v>
      </c>
      <c r="B26" s="389" t="s">
        <v>2202</v>
      </c>
      <c r="C26" s="390" t="s">
        <v>2194</v>
      </c>
      <c r="D26" s="397">
        <v>177410</v>
      </c>
      <c r="E26" s="397">
        <v>60077</v>
      </c>
      <c r="F26" s="397">
        <v>35606</v>
      </c>
      <c r="G26" s="397">
        <v>76986</v>
      </c>
      <c r="H26" s="397">
        <v>8574</v>
      </c>
      <c r="I26" s="397">
        <v>5400</v>
      </c>
      <c r="J26" s="397">
        <v>364053</v>
      </c>
    </row>
    <row r="27" spans="1:10" ht="15" thickBot="1" x14ac:dyDescent="0.4">
      <c r="A27" s="388">
        <v>15</v>
      </c>
      <c r="B27" s="389" t="s">
        <v>2203</v>
      </c>
      <c r="C27" s="390" t="s">
        <v>2194</v>
      </c>
      <c r="D27" s="397">
        <v>177410</v>
      </c>
      <c r="E27" s="397">
        <v>60077</v>
      </c>
      <c r="F27" s="397">
        <v>35606</v>
      </c>
      <c r="G27" s="397">
        <v>76986</v>
      </c>
      <c r="H27" s="397">
        <v>8574</v>
      </c>
      <c r="I27" s="397">
        <v>5400</v>
      </c>
      <c r="J27" s="397">
        <v>364053</v>
      </c>
    </row>
    <row r="28" spans="1:10" ht="15" thickBot="1" x14ac:dyDescent="0.4">
      <c r="A28" s="388">
        <v>16</v>
      </c>
      <c r="B28" s="389" t="s">
        <v>2204</v>
      </c>
      <c r="C28" s="390" t="s">
        <v>2194</v>
      </c>
      <c r="D28" s="397">
        <v>177410</v>
      </c>
      <c r="E28" s="397">
        <v>60077</v>
      </c>
      <c r="F28" s="397">
        <v>35606</v>
      </c>
      <c r="G28" s="397">
        <v>76986</v>
      </c>
      <c r="H28" s="397">
        <v>8574</v>
      </c>
      <c r="I28" s="397">
        <v>5400</v>
      </c>
      <c r="J28" s="397">
        <v>364053</v>
      </c>
    </row>
    <row r="29" spans="1:10" ht="15" thickBot="1" x14ac:dyDescent="0.4">
      <c r="A29" s="388">
        <v>17</v>
      </c>
      <c r="B29" s="389" t="s">
        <v>2205</v>
      </c>
      <c r="C29" s="390" t="s">
        <v>2194</v>
      </c>
      <c r="D29" s="397">
        <v>177410</v>
      </c>
      <c r="E29" s="397">
        <v>60077</v>
      </c>
      <c r="F29" s="397">
        <v>35606</v>
      </c>
      <c r="G29" s="397">
        <v>76986</v>
      </c>
      <c r="H29" s="397">
        <v>8574</v>
      </c>
      <c r="I29" s="397">
        <v>5400</v>
      </c>
      <c r="J29" s="397">
        <v>364053</v>
      </c>
    </row>
    <row r="30" spans="1:10" ht="15" thickBot="1" x14ac:dyDescent="0.4">
      <c r="A30" s="388">
        <v>18</v>
      </c>
      <c r="B30" s="389" t="s">
        <v>2206</v>
      </c>
      <c r="C30" s="390" t="s">
        <v>2194</v>
      </c>
      <c r="D30" s="397">
        <v>177410</v>
      </c>
      <c r="E30" s="397">
        <v>60077</v>
      </c>
      <c r="F30" s="397">
        <v>35606</v>
      </c>
      <c r="G30" s="397">
        <v>76986</v>
      </c>
      <c r="H30" s="397">
        <v>8574</v>
      </c>
      <c r="I30" s="397">
        <v>5400</v>
      </c>
      <c r="J30" s="397">
        <v>364053</v>
      </c>
    </row>
    <row r="31" spans="1:10" ht="15" thickBot="1" x14ac:dyDescent="0.4">
      <c r="A31" s="388">
        <v>19</v>
      </c>
      <c r="B31" s="389" t="s">
        <v>2207</v>
      </c>
      <c r="C31" s="390" t="s">
        <v>2194</v>
      </c>
      <c r="D31" s="397">
        <v>177410</v>
      </c>
      <c r="E31" s="397">
        <v>60077</v>
      </c>
      <c r="F31" s="397">
        <v>35606</v>
      </c>
      <c r="G31" s="397">
        <v>76986</v>
      </c>
      <c r="H31" s="397">
        <v>8574</v>
      </c>
      <c r="I31" s="397">
        <v>5400</v>
      </c>
      <c r="J31" s="397">
        <v>364053</v>
      </c>
    </row>
    <row r="32" spans="1:10" ht="15" thickBot="1" x14ac:dyDescent="0.4">
      <c r="A32" s="388">
        <v>20</v>
      </c>
      <c r="B32" s="389" t="s">
        <v>2208</v>
      </c>
      <c r="C32" s="390" t="s">
        <v>2194</v>
      </c>
      <c r="D32" s="397">
        <v>177410</v>
      </c>
      <c r="E32" s="397">
        <v>60077</v>
      </c>
      <c r="F32" s="397">
        <v>35606</v>
      </c>
      <c r="G32" s="397">
        <v>76986</v>
      </c>
      <c r="H32" s="397">
        <v>8574</v>
      </c>
      <c r="I32" s="397">
        <v>5400</v>
      </c>
      <c r="J32" s="397">
        <v>364053</v>
      </c>
    </row>
    <row r="33" spans="1:10" ht="15" thickBot="1" x14ac:dyDescent="0.4">
      <c r="A33" s="388">
        <v>21</v>
      </c>
      <c r="B33" s="389" t="s">
        <v>2209</v>
      </c>
      <c r="C33" s="390" t="s">
        <v>2194</v>
      </c>
      <c r="D33" s="397">
        <v>177410</v>
      </c>
      <c r="E33" s="397">
        <v>60077</v>
      </c>
      <c r="F33" s="397">
        <v>35606</v>
      </c>
      <c r="G33" s="397">
        <v>76986</v>
      </c>
      <c r="H33" s="397">
        <v>8574</v>
      </c>
      <c r="I33" s="397">
        <v>5400</v>
      </c>
      <c r="J33" s="397">
        <v>364053</v>
      </c>
    </row>
    <row r="34" spans="1:10" ht="15" thickBot="1" x14ac:dyDescent="0.4">
      <c r="A34" s="388">
        <v>22</v>
      </c>
      <c r="B34" s="389" t="s">
        <v>2210</v>
      </c>
      <c r="C34" s="390" t="s">
        <v>2194</v>
      </c>
      <c r="D34" s="397">
        <v>177410</v>
      </c>
      <c r="E34" s="397">
        <v>60077</v>
      </c>
      <c r="F34" s="397">
        <v>35606</v>
      </c>
      <c r="G34" s="397">
        <v>76986</v>
      </c>
      <c r="H34" s="397">
        <v>8574</v>
      </c>
      <c r="I34" s="397">
        <v>5400</v>
      </c>
      <c r="J34" s="397">
        <v>364053</v>
      </c>
    </row>
    <row r="35" spans="1:10" ht="15" thickBot="1" x14ac:dyDescent="0.4">
      <c r="A35" s="388">
        <v>23</v>
      </c>
      <c r="B35" s="389" t="s">
        <v>2211</v>
      </c>
      <c r="C35" s="390" t="s">
        <v>2194</v>
      </c>
      <c r="D35" s="397">
        <v>177410</v>
      </c>
      <c r="E35" s="397">
        <v>60077</v>
      </c>
      <c r="F35" s="397">
        <v>35606</v>
      </c>
      <c r="G35" s="397">
        <v>76986</v>
      </c>
      <c r="H35" s="397">
        <v>8574</v>
      </c>
      <c r="I35" s="397">
        <v>5400</v>
      </c>
      <c r="J35" s="397">
        <v>364053</v>
      </c>
    </row>
    <row r="36" spans="1:10" ht="15" thickBot="1" x14ac:dyDescent="0.4">
      <c r="A36" s="388">
        <v>24</v>
      </c>
      <c r="B36" s="389" t="s">
        <v>2212</v>
      </c>
      <c r="C36" s="390" t="s">
        <v>2213</v>
      </c>
      <c r="D36" s="397">
        <v>167832</v>
      </c>
      <c r="E36" s="397">
        <v>56196</v>
      </c>
      <c r="F36" s="397">
        <v>32100</v>
      </c>
      <c r="G36" s="397">
        <v>72399</v>
      </c>
      <c r="H36" s="397">
        <v>7586</v>
      </c>
      <c r="I36" s="397">
        <v>5400</v>
      </c>
      <c r="J36" s="397">
        <v>341513</v>
      </c>
    </row>
    <row r="37" spans="1:10" ht="15" thickBot="1" x14ac:dyDescent="0.4">
      <c r="A37" s="388">
        <v>25</v>
      </c>
      <c r="B37" s="389" t="s">
        <v>2214</v>
      </c>
      <c r="C37" s="390" t="s">
        <v>2213</v>
      </c>
      <c r="D37" s="397">
        <v>167832</v>
      </c>
      <c r="E37" s="397">
        <v>56196</v>
      </c>
      <c r="F37" s="397">
        <v>32100</v>
      </c>
      <c r="G37" s="397">
        <v>72399</v>
      </c>
      <c r="H37" s="397">
        <v>7586</v>
      </c>
      <c r="I37" s="397">
        <v>5400</v>
      </c>
      <c r="J37" s="397">
        <v>341513</v>
      </c>
    </row>
    <row r="38" spans="1:10" ht="15" thickBot="1" x14ac:dyDescent="0.4">
      <c r="A38" s="388">
        <v>26</v>
      </c>
      <c r="B38" s="389" t="s">
        <v>2215</v>
      </c>
      <c r="C38" s="390" t="s">
        <v>2216</v>
      </c>
      <c r="D38" s="397">
        <v>209884</v>
      </c>
      <c r="E38" s="397">
        <v>73418</v>
      </c>
      <c r="F38" s="397">
        <v>41941</v>
      </c>
      <c r="G38" s="397">
        <v>75392</v>
      </c>
      <c r="H38" s="397">
        <v>10489</v>
      </c>
      <c r="I38" s="397">
        <v>5400</v>
      </c>
      <c r="J38" s="397">
        <v>416524</v>
      </c>
    </row>
    <row r="39" spans="1:10" ht="15" thickBot="1" x14ac:dyDescent="0.4">
      <c r="A39" s="388">
        <v>27</v>
      </c>
      <c r="B39" s="389" t="s">
        <v>2217</v>
      </c>
      <c r="C39" s="390" t="s">
        <v>2216</v>
      </c>
      <c r="D39" s="397">
        <v>209884</v>
      </c>
      <c r="E39" s="397">
        <v>73418</v>
      </c>
      <c r="F39" s="397">
        <v>41941</v>
      </c>
      <c r="G39" s="397">
        <v>75392</v>
      </c>
      <c r="H39" s="397">
        <v>10489</v>
      </c>
      <c r="I39" s="397">
        <v>5400</v>
      </c>
      <c r="J39" s="397">
        <v>416524</v>
      </c>
    </row>
    <row r="40" spans="1:10" ht="15" thickBot="1" x14ac:dyDescent="0.4">
      <c r="A40" s="1428" t="s">
        <v>2169</v>
      </c>
      <c r="B40" s="1429"/>
      <c r="C40" s="392"/>
      <c r="D40" s="398">
        <f t="shared" ref="D40:J40" si="0">SUM(D13:D39)</f>
        <v>4561245</v>
      </c>
      <c r="E40" s="398">
        <f t="shared" si="0"/>
        <v>1538221</v>
      </c>
      <c r="F40" s="398">
        <f t="shared" si="0"/>
        <v>901922</v>
      </c>
      <c r="G40" s="398">
        <f t="shared" si="0"/>
        <v>1991407</v>
      </c>
      <c r="H40" s="398">
        <f t="shared" si="0"/>
        <v>218139</v>
      </c>
      <c r="I40" s="398">
        <f t="shared" si="0"/>
        <v>145800</v>
      </c>
      <c r="J40" s="398">
        <f t="shared" si="0"/>
        <v>9356734</v>
      </c>
    </row>
    <row r="41" spans="1:10" ht="15" thickBot="1" x14ac:dyDescent="0.4">
      <c r="A41" s="388">
        <v>28</v>
      </c>
      <c r="B41" s="389" t="s">
        <v>2218</v>
      </c>
      <c r="C41" s="390" t="s">
        <v>1996</v>
      </c>
      <c r="D41" s="397">
        <v>313236</v>
      </c>
      <c r="E41" s="397">
        <v>109907</v>
      </c>
      <c r="F41" s="397">
        <v>62650</v>
      </c>
      <c r="G41" s="397">
        <v>39662</v>
      </c>
      <c r="H41" s="397">
        <v>15662</v>
      </c>
      <c r="I41" s="397">
        <v>7560</v>
      </c>
      <c r="J41" s="397">
        <v>548677</v>
      </c>
    </row>
    <row r="42" spans="1:10" ht="15" thickBot="1" x14ac:dyDescent="0.4">
      <c r="A42" s="388">
        <v>29</v>
      </c>
      <c r="B42" s="389" t="s">
        <v>2219</v>
      </c>
      <c r="C42" s="390" t="s">
        <v>1996</v>
      </c>
      <c r="D42" s="397">
        <v>313236</v>
      </c>
      <c r="E42" s="397">
        <v>109907</v>
      </c>
      <c r="F42" s="397">
        <v>62650</v>
      </c>
      <c r="G42" s="397">
        <v>39662</v>
      </c>
      <c r="H42" s="397">
        <v>15662</v>
      </c>
      <c r="I42" s="397">
        <v>7560</v>
      </c>
      <c r="J42" s="397">
        <v>548677</v>
      </c>
    </row>
    <row r="43" spans="1:10" ht="15" thickBot="1" x14ac:dyDescent="0.4">
      <c r="A43" s="388">
        <v>30</v>
      </c>
      <c r="B43" s="389" t="s">
        <v>2220</v>
      </c>
      <c r="C43" s="390" t="s">
        <v>1996</v>
      </c>
      <c r="D43" s="397">
        <v>313236</v>
      </c>
      <c r="E43" s="397">
        <v>109907</v>
      </c>
      <c r="F43" s="397">
        <v>62650</v>
      </c>
      <c r="G43" s="397">
        <v>39662</v>
      </c>
      <c r="H43" s="397">
        <v>15662</v>
      </c>
      <c r="I43" s="397">
        <v>7560</v>
      </c>
      <c r="J43" s="397">
        <v>548677</v>
      </c>
    </row>
    <row r="44" spans="1:10" ht="15" thickBot="1" x14ac:dyDescent="0.4">
      <c r="A44" s="388">
        <v>31</v>
      </c>
      <c r="B44" s="389" t="s">
        <v>2221</v>
      </c>
      <c r="C44" s="390" t="s">
        <v>1996</v>
      </c>
      <c r="D44" s="397">
        <v>313236</v>
      </c>
      <c r="E44" s="397">
        <v>109907</v>
      </c>
      <c r="F44" s="397">
        <v>62650</v>
      </c>
      <c r="G44" s="397">
        <v>39662</v>
      </c>
      <c r="H44" s="397">
        <v>15662</v>
      </c>
      <c r="I44" s="397">
        <v>7560</v>
      </c>
      <c r="J44" s="397">
        <v>548677</v>
      </c>
    </row>
    <row r="45" spans="1:10" ht="15" thickBot="1" x14ac:dyDescent="0.4">
      <c r="A45" s="388">
        <v>32</v>
      </c>
      <c r="B45" s="389" t="s">
        <v>2222</v>
      </c>
      <c r="C45" s="390" t="s">
        <v>2015</v>
      </c>
      <c r="D45" s="397">
        <v>290208</v>
      </c>
      <c r="E45" s="397">
        <v>103018</v>
      </c>
      <c r="F45" s="397">
        <v>59433</v>
      </c>
      <c r="G45" s="397">
        <v>38882</v>
      </c>
      <c r="H45" s="397">
        <v>14888</v>
      </c>
      <c r="I45" s="397">
        <v>7560</v>
      </c>
      <c r="J45" s="397">
        <v>513989</v>
      </c>
    </row>
    <row r="46" spans="1:10" ht="15" thickBot="1" x14ac:dyDescent="0.4">
      <c r="A46" s="388">
        <v>33</v>
      </c>
      <c r="B46" s="389" t="s">
        <v>2223</v>
      </c>
      <c r="C46" s="390" t="s">
        <v>2015</v>
      </c>
      <c r="D46" s="397">
        <v>290208</v>
      </c>
      <c r="E46" s="397">
        <v>103018</v>
      </c>
      <c r="F46" s="397">
        <v>59433</v>
      </c>
      <c r="G46" s="397">
        <v>38882</v>
      </c>
      <c r="H46" s="397">
        <v>14888</v>
      </c>
      <c r="I46" s="397">
        <v>7560</v>
      </c>
      <c r="J46" s="397">
        <v>513989</v>
      </c>
    </row>
    <row r="47" spans="1:10" ht="15" thickBot="1" x14ac:dyDescent="0.4">
      <c r="A47" s="388">
        <v>34</v>
      </c>
      <c r="B47" s="389" t="s">
        <v>2224</v>
      </c>
      <c r="C47" s="390" t="s">
        <v>2041</v>
      </c>
      <c r="D47" s="397">
        <v>334104</v>
      </c>
      <c r="E47" s="397">
        <v>114480</v>
      </c>
      <c r="F47" s="397">
        <v>66096</v>
      </c>
      <c r="G47" s="397">
        <v>39807</v>
      </c>
      <c r="H47" s="397">
        <v>16524</v>
      </c>
      <c r="I47" s="397">
        <v>7560</v>
      </c>
      <c r="J47" s="397">
        <v>548571</v>
      </c>
    </row>
    <row r="48" spans="1:10" ht="15" thickBot="1" x14ac:dyDescent="0.4">
      <c r="A48" s="388">
        <v>35</v>
      </c>
      <c r="B48" s="389" t="s">
        <v>2225</v>
      </c>
      <c r="C48" s="390" t="s">
        <v>2226</v>
      </c>
      <c r="D48" s="397">
        <v>455748</v>
      </c>
      <c r="E48" s="397">
        <v>159515</v>
      </c>
      <c r="F48" s="397">
        <v>86766</v>
      </c>
      <c r="G48" s="397">
        <v>46679</v>
      </c>
      <c r="H48" s="397">
        <v>22600</v>
      </c>
      <c r="I48" s="397">
        <v>7560</v>
      </c>
      <c r="J48" s="397">
        <v>748868</v>
      </c>
    </row>
    <row r="49" spans="1:11" ht="15" thickBot="1" x14ac:dyDescent="0.4">
      <c r="A49" s="388">
        <v>36</v>
      </c>
      <c r="B49" s="389" t="s">
        <v>2227</v>
      </c>
      <c r="C49" s="390" t="s">
        <v>2226</v>
      </c>
      <c r="D49" s="397">
        <v>455748</v>
      </c>
      <c r="E49" s="397">
        <v>159515</v>
      </c>
      <c r="F49" s="397">
        <v>86766</v>
      </c>
      <c r="G49" s="397">
        <v>46679</v>
      </c>
      <c r="H49" s="397">
        <v>22600</v>
      </c>
      <c r="I49" s="397">
        <v>7560</v>
      </c>
      <c r="J49" s="397">
        <v>748868</v>
      </c>
    </row>
    <row r="50" spans="1:11" ht="16.5" customHeight="1" thickBot="1" x14ac:dyDescent="0.4">
      <c r="A50" s="388">
        <v>37</v>
      </c>
      <c r="B50" s="389" t="s">
        <v>2228</v>
      </c>
      <c r="C50" s="390" t="s">
        <v>2226</v>
      </c>
      <c r="D50" s="397">
        <v>455748</v>
      </c>
      <c r="E50" s="397">
        <v>159515</v>
      </c>
      <c r="F50" s="397">
        <v>86766</v>
      </c>
      <c r="G50" s="397">
        <v>46679</v>
      </c>
      <c r="H50" s="397">
        <v>22600</v>
      </c>
      <c r="I50" s="397">
        <v>7560</v>
      </c>
      <c r="J50" s="397">
        <v>748868</v>
      </c>
    </row>
    <row r="51" spans="1:11" ht="15" thickBot="1" x14ac:dyDescent="0.4">
      <c r="A51" s="388">
        <v>38</v>
      </c>
      <c r="B51" s="389" t="s">
        <v>2229</v>
      </c>
      <c r="C51" s="390" t="s">
        <v>2226</v>
      </c>
      <c r="D51" s="397">
        <v>455748</v>
      </c>
      <c r="E51" s="397">
        <v>159515</v>
      </c>
      <c r="F51" s="397">
        <v>86766</v>
      </c>
      <c r="G51" s="397">
        <v>46679</v>
      </c>
      <c r="H51" s="397">
        <v>22600</v>
      </c>
      <c r="I51" s="397">
        <v>7560</v>
      </c>
      <c r="J51" s="397">
        <v>748868</v>
      </c>
    </row>
    <row r="52" spans="1:11" ht="15" thickBot="1" x14ac:dyDescent="0.4">
      <c r="A52" s="388">
        <v>39</v>
      </c>
      <c r="B52" s="389" t="s">
        <v>2230</v>
      </c>
      <c r="C52" s="390" t="s">
        <v>2082</v>
      </c>
      <c r="D52" s="397">
        <v>422871</v>
      </c>
      <c r="E52" s="397">
        <v>148005</v>
      </c>
      <c r="F52" s="397">
        <v>84575</v>
      </c>
      <c r="G52" s="397">
        <v>45144</v>
      </c>
      <c r="H52" s="397">
        <v>21144</v>
      </c>
      <c r="I52" s="397">
        <v>7.56</v>
      </c>
      <c r="J52" s="397">
        <v>729299</v>
      </c>
    </row>
    <row r="53" spans="1:11" ht="15" thickBot="1" x14ac:dyDescent="0.4">
      <c r="A53" s="388">
        <v>40</v>
      </c>
      <c r="B53" s="389" t="s">
        <v>2231</v>
      </c>
      <c r="C53" s="390" t="s">
        <v>2082</v>
      </c>
      <c r="D53" s="397">
        <v>422871</v>
      </c>
      <c r="E53" s="397">
        <v>148005</v>
      </c>
      <c r="F53" s="397">
        <v>84575</v>
      </c>
      <c r="G53" s="397">
        <v>45144</v>
      </c>
      <c r="H53" s="397">
        <v>21144</v>
      </c>
      <c r="I53" s="397">
        <v>7.56</v>
      </c>
      <c r="J53" s="397">
        <v>729299</v>
      </c>
    </row>
    <row r="54" spans="1:11" ht="15" thickBot="1" x14ac:dyDescent="0.4">
      <c r="A54" s="388">
        <v>41</v>
      </c>
      <c r="B54" s="389" t="s">
        <v>2232</v>
      </c>
      <c r="C54" s="390" t="s">
        <v>2103</v>
      </c>
      <c r="D54" s="397">
        <v>488982</v>
      </c>
      <c r="E54" s="397">
        <v>175344</v>
      </c>
      <c r="F54" s="397">
        <v>98877</v>
      </c>
      <c r="G54" s="397">
        <v>57018</v>
      </c>
      <c r="H54" s="397">
        <v>24927</v>
      </c>
      <c r="I54" s="397">
        <v>7560</v>
      </c>
      <c r="J54" s="397">
        <v>852708</v>
      </c>
    </row>
    <row r="55" spans="1:11" ht="15" thickBot="1" x14ac:dyDescent="0.4">
      <c r="A55" s="388">
        <v>42</v>
      </c>
      <c r="B55" s="389" t="s">
        <v>2235</v>
      </c>
      <c r="C55" s="390" t="s">
        <v>2236</v>
      </c>
      <c r="D55" s="397">
        <v>571872</v>
      </c>
      <c r="E55" s="397">
        <v>192088</v>
      </c>
      <c r="F55" s="397">
        <v>179917</v>
      </c>
      <c r="G55" s="397">
        <v>58013</v>
      </c>
      <c r="H55" s="397">
        <v>26861</v>
      </c>
      <c r="I55" s="397">
        <v>7560</v>
      </c>
      <c r="J55" s="397">
        <v>976311</v>
      </c>
    </row>
    <row r="56" spans="1:11" s="399" customFormat="1" ht="15" thickBot="1" x14ac:dyDescent="0.4">
      <c r="A56" s="1430" t="s">
        <v>2170</v>
      </c>
      <c r="B56" s="1431"/>
      <c r="C56" s="398"/>
      <c r="D56" s="398">
        <f t="shared" ref="D56:J56" si="1">SUM(D41:D55)</f>
        <v>5897052</v>
      </c>
      <c r="E56" s="398">
        <f t="shared" si="1"/>
        <v>2061646</v>
      </c>
      <c r="F56" s="398">
        <f t="shared" si="1"/>
        <v>1230570</v>
      </c>
      <c r="G56" s="398">
        <f t="shared" si="1"/>
        <v>668254</v>
      </c>
      <c r="H56" s="398">
        <f t="shared" si="1"/>
        <v>293424</v>
      </c>
      <c r="I56" s="398">
        <f t="shared" si="1"/>
        <v>98295.12</v>
      </c>
      <c r="J56" s="398">
        <f t="shared" si="1"/>
        <v>10054346</v>
      </c>
    </row>
    <row r="57" spans="1:11" ht="15" thickBot="1" x14ac:dyDescent="0.4">
      <c r="A57" s="388">
        <v>43</v>
      </c>
      <c r="B57" s="389" t="s">
        <v>2233</v>
      </c>
      <c r="C57" s="390" t="s">
        <v>2234</v>
      </c>
      <c r="D57" s="397">
        <v>652830</v>
      </c>
      <c r="E57" s="397">
        <v>228491</v>
      </c>
      <c r="F57" s="397">
        <v>130207</v>
      </c>
      <c r="G57" s="397">
        <v>56642</v>
      </c>
      <c r="H57" s="397">
        <v>32642</v>
      </c>
      <c r="I57" s="397">
        <v>8640</v>
      </c>
      <c r="J57" s="397">
        <v>1109452</v>
      </c>
      <c r="K57" s="391"/>
    </row>
    <row r="58" spans="1:11" ht="15" thickBot="1" x14ac:dyDescent="0.4">
      <c r="A58" s="388">
        <v>44</v>
      </c>
      <c r="B58" s="389" t="s">
        <v>2237</v>
      </c>
      <c r="C58" s="390" t="s">
        <v>2234</v>
      </c>
      <c r="D58" s="397">
        <v>652830</v>
      </c>
      <c r="E58" s="397">
        <v>228491</v>
      </c>
      <c r="F58" s="397">
        <v>130207</v>
      </c>
      <c r="G58" s="397">
        <v>56642</v>
      </c>
      <c r="H58" s="397">
        <v>32642</v>
      </c>
      <c r="I58" s="397">
        <v>8640</v>
      </c>
      <c r="J58" s="397">
        <v>1109452</v>
      </c>
    </row>
    <row r="59" spans="1:11" ht="15" thickBot="1" x14ac:dyDescent="0.4">
      <c r="A59" s="388">
        <v>45</v>
      </c>
      <c r="B59" s="389" t="s">
        <v>2238</v>
      </c>
      <c r="C59" s="390" t="s">
        <v>2184</v>
      </c>
      <c r="D59" s="397">
        <v>696519</v>
      </c>
      <c r="E59" s="397">
        <v>235406</v>
      </c>
      <c r="F59" s="397">
        <v>134520</v>
      </c>
      <c r="G59" s="397">
        <v>57630</v>
      </c>
      <c r="H59" s="397">
        <v>33630</v>
      </c>
      <c r="I59" s="397">
        <v>8640</v>
      </c>
      <c r="J59" s="397">
        <v>1166345</v>
      </c>
    </row>
    <row r="60" spans="1:11" ht="15" thickBot="1" x14ac:dyDescent="0.4">
      <c r="A60" s="388">
        <v>46</v>
      </c>
      <c r="B60" s="389" t="s">
        <v>2239</v>
      </c>
      <c r="C60" s="390" t="s">
        <v>2234</v>
      </c>
      <c r="D60" s="397">
        <v>652830</v>
      </c>
      <c r="E60" s="397">
        <v>228491</v>
      </c>
      <c r="F60" s="397">
        <v>130207</v>
      </c>
      <c r="G60" s="397">
        <v>56642</v>
      </c>
      <c r="H60" s="397">
        <v>32642</v>
      </c>
      <c r="I60" s="397">
        <v>8640</v>
      </c>
      <c r="J60" s="397">
        <v>1109452</v>
      </c>
    </row>
    <row r="61" spans="1:11" ht="15" thickBot="1" x14ac:dyDescent="0.4">
      <c r="A61" s="388">
        <v>47</v>
      </c>
      <c r="B61" s="389" t="s">
        <v>2240</v>
      </c>
      <c r="C61" s="390" t="s">
        <v>2241</v>
      </c>
      <c r="D61" s="397">
        <v>753595</v>
      </c>
      <c r="E61" s="397">
        <v>263663</v>
      </c>
      <c r="F61" s="397">
        <v>151039</v>
      </c>
      <c r="G61" s="397">
        <v>9720</v>
      </c>
      <c r="H61" s="397">
        <v>37632</v>
      </c>
      <c r="I61" s="397">
        <v>61644</v>
      </c>
      <c r="J61" s="397">
        <v>1422567</v>
      </c>
    </row>
    <row r="62" spans="1:11" ht="15" thickBot="1" x14ac:dyDescent="0.4">
      <c r="A62" s="388">
        <v>48</v>
      </c>
      <c r="B62" s="393" t="s">
        <v>2242</v>
      </c>
      <c r="C62" s="390" t="s">
        <v>2243</v>
      </c>
      <c r="D62" s="397">
        <v>871788</v>
      </c>
      <c r="E62" s="397">
        <v>305130</v>
      </c>
      <c r="F62" s="397">
        <v>174346</v>
      </c>
      <c r="G62" s="397">
        <v>9720</v>
      </c>
      <c r="H62" s="397">
        <v>43596</v>
      </c>
      <c r="I62" s="397">
        <v>67596</v>
      </c>
      <c r="J62" s="397">
        <v>2227796</v>
      </c>
    </row>
    <row r="63" spans="1:11" s="347" customFormat="1" ht="15" thickBot="1" x14ac:dyDescent="0.4">
      <c r="A63" s="1425" t="s">
        <v>2248</v>
      </c>
      <c r="B63" s="1427"/>
      <c r="C63" s="392"/>
      <c r="D63" s="398">
        <f>SUM(D57:D62)</f>
        <v>4280392</v>
      </c>
      <c r="E63" s="398">
        <f t="shared" ref="E63:J63" si="2">SUM(E57:E62)</f>
        <v>1489672</v>
      </c>
      <c r="F63" s="398">
        <f t="shared" si="2"/>
        <v>850526</v>
      </c>
      <c r="G63" s="398">
        <f t="shared" si="2"/>
        <v>246996</v>
      </c>
      <c r="H63" s="398">
        <f t="shared" si="2"/>
        <v>212784</v>
      </c>
      <c r="I63" s="398">
        <f t="shared" si="2"/>
        <v>163800</v>
      </c>
      <c r="J63" s="398">
        <f t="shared" si="2"/>
        <v>8145064</v>
      </c>
    </row>
  </sheetData>
  <mergeCells count="10">
    <mergeCell ref="A11:J11"/>
    <mergeCell ref="A40:B40"/>
    <mergeCell ref="A56:B56"/>
    <mergeCell ref="A63:B63"/>
    <mergeCell ref="A1:J1"/>
    <mergeCell ref="A2:J2"/>
    <mergeCell ref="A6:B6"/>
    <mergeCell ref="A10:B10"/>
    <mergeCell ref="A7:J7"/>
    <mergeCell ref="A3:J3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1158-E8F7-4C55-A3A7-8399E0CF9D77}">
  <dimension ref="A1:M181"/>
  <sheetViews>
    <sheetView zoomScaleNormal="100" workbookViewId="0">
      <selection activeCell="A165" sqref="A165:M165"/>
    </sheetView>
  </sheetViews>
  <sheetFormatPr defaultColWidth="9.1796875" defaultRowHeight="13" x14ac:dyDescent="0.3"/>
  <cols>
    <col min="1" max="1" width="3.26953125" style="400" customWidth="1"/>
    <col min="2" max="2" width="17.26953125" style="400" customWidth="1"/>
    <col min="3" max="3" width="11" style="400" customWidth="1"/>
    <col min="4" max="5" width="12.1796875" style="400" customWidth="1"/>
    <col min="6" max="6" width="11.26953125" style="400" customWidth="1"/>
    <col min="7" max="7" width="12" style="400" customWidth="1"/>
    <col min="8" max="8" width="11.7265625" style="400" customWidth="1"/>
    <col min="9" max="9" width="11.1796875" style="400" customWidth="1"/>
    <col min="10" max="10" width="12.453125" style="400" customWidth="1"/>
    <col min="11" max="11" width="10.26953125" style="400" customWidth="1"/>
    <col min="12" max="12" width="12.54296875" style="400" customWidth="1"/>
    <col min="13" max="13" width="11" style="400" customWidth="1"/>
    <col min="14" max="16384" width="9.1796875" style="400"/>
  </cols>
  <sheetData>
    <row r="1" spans="1:13" x14ac:dyDescent="0.3">
      <c r="A1" s="1436" t="s">
        <v>1795</v>
      </c>
      <c r="B1" s="1436"/>
      <c r="C1" s="1436"/>
      <c r="D1" s="1436"/>
      <c r="E1" s="1436"/>
      <c r="F1" s="1436"/>
      <c r="G1" s="1436"/>
      <c r="H1" s="1436"/>
      <c r="I1" s="1436"/>
      <c r="J1" s="1436"/>
      <c r="K1" s="1436"/>
      <c r="L1" s="1436"/>
      <c r="M1" s="1436"/>
    </row>
    <row r="2" spans="1:13" x14ac:dyDescent="0.3">
      <c r="A2" s="1436" t="s">
        <v>2250</v>
      </c>
      <c r="B2" s="1436"/>
      <c r="C2" s="1436"/>
      <c r="D2" s="1436"/>
      <c r="E2" s="1436"/>
      <c r="F2" s="1436"/>
      <c r="G2" s="1436"/>
      <c r="H2" s="1436"/>
      <c r="I2" s="1436"/>
      <c r="J2" s="1436"/>
      <c r="K2" s="1436"/>
      <c r="L2" s="1436"/>
      <c r="M2" s="1436"/>
    </row>
    <row r="3" spans="1:13" ht="13.5" thickBot="1" x14ac:dyDescent="0.35">
      <c r="A3" s="1436" t="s">
        <v>2251</v>
      </c>
      <c r="B3" s="1436"/>
      <c r="C3" s="1436"/>
      <c r="D3" s="1436"/>
      <c r="E3" s="1436"/>
      <c r="F3" s="1436"/>
      <c r="G3" s="1436"/>
      <c r="H3" s="1436"/>
      <c r="I3" s="1436"/>
      <c r="J3" s="1436"/>
      <c r="K3" s="1436"/>
      <c r="L3" s="1436"/>
      <c r="M3" s="1436"/>
    </row>
    <row r="4" spans="1:13" ht="13.5" thickBot="1" x14ac:dyDescent="0.35">
      <c r="A4" s="403" t="s">
        <v>2252</v>
      </c>
      <c r="B4" s="404" t="s">
        <v>1848</v>
      </c>
      <c r="C4" s="404" t="s">
        <v>2174</v>
      </c>
      <c r="D4" s="404" t="s">
        <v>2253</v>
      </c>
      <c r="E4" s="404" t="s">
        <v>2254</v>
      </c>
      <c r="F4" s="404" t="s">
        <v>2255</v>
      </c>
      <c r="G4" s="404" t="s">
        <v>2256</v>
      </c>
      <c r="H4" s="404" t="s">
        <v>2257</v>
      </c>
      <c r="I4" s="404" t="s">
        <v>2258</v>
      </c>
      <c r="J4" s="404" t="s">
        <v>2259</v>
      </c>
      <c r="K4" s="404" t="s">
        <v>2260</v>
      </c>
      <c r="L4" s="404" t="s">
        <v>2261</v>
      </c>
      <c r="M4" s="405" t="s">
        <v>2262</v>
      </c>
    </row>
    <row r="5" spans="1:13" x14ac:dyDescent="0.3">
      <c r="A5" s="430">
        <v>1</v>
      </c>
      <c r="B5" s="431"/>
      <c r="C5" s="432" t="s">
        <v>2263</v>
      </c>
      <c r="D5" s="433">
        <v>760076</v>
      </c>
      <c r="E5" s="433">
        <f>D5*25%</f>
        <v>190019</v>
      </c>
      <c r="F5" s="433">
        <f t="shared" ref="F5:F14" si="0">D5*30%</f>
        <v>228022.8</v>
      </c>
      <c r="G5" s="433">
        <f t="shared" ref="G5:G14" si="1">D5*30%</f>
        <v>228022.8</v>
      </c>
      <c r="H5" s="433">
        <f>D5*75%</f>
        <v>570057</v>
      </c>
      <c r="I5" s="433">
        <f>D5*15%</f>
        <v>114011.4</v>
      </c>
      <c r="J5" s="433">
        <f>D5*75%</f>
        <v>570057</v>
      </c>
      <c r="K5" s="433"/>
      <c r="L5" s="433">
        <f>SUM(F5:K5)</f>
        <v>1710171</v>
      </c>
      <c r="M5" s="434">
        <f>D5*10%</f>
        <v>76007.600000000006</v>
      </c>
    </row>
    <row r="6" spans="1:13" x14ac:dyDescent="0.3">
      <c r="A6" s="435">
        <v>2</v>
      </c>
      <c r="B6" s="424"/>
      <c r="C6" s="416" t="s">
        <v>2263</v>
      </c>
      <c r="D6" s="425">
        <v>760076</v>
      </c>
      <c r="E6" s="425">
        <f t="shared" ref="E6:E24" si="2">D6*25%</f>
        <v>190019</v>
      </c>
      <c r="F6" s="425">
        <f t="shared" si="0"/>
        <v>228022.8</v>
      </c>
      <c r="G6" s="425">
        <f t="shared" si="1"/>
        <v>228022.8</v>
      </c>
      <c r="H6" s="425">
        <f t="shared" ref="H6:H24" si="3">D6*75%</f>
        <v>570057</v>
      </c>
      <c r="I6" s="425">
        <f t="shared" ref="I6:I24" si="4">D6*15%</f>
        <v>114011.4</v>
      </c>
      <c r="J6" s="425">
        <f t="shared" ref="J6:J24" si="5">D6*75%</f>
        <v>570057</v>
      </c>
      <c r="K6" s="425"/>
      <c r="L6" s="425">
        <f t="shared" ref="L6:L24" si="6">SUM(F6:K6)</f>
        <v>1710171</v>
      </c>
      <c r="M6" s="436">
        <f t="shared" ref="M6:M24" si="7">D6*10%</f>
        <v>76007.600000000006</v>
      </c>
    </row>
    <row r="7" spans="1:13" x14ac:dyDescent="0.3">
      <c r="A7" s="435">
        <v>3</v>
      </c>
      <c r="B7" s="424"/>
      <c r="C7" s="416" t="s">
        <v>2263</v>
      </c>
      <c r="D7" s="425">
        <v>760076</v>
      </c>
      <c r="E7" s="425">
        <f t="shared" si="2"/>
        <v>190019</v>
      </c>
      <c r="F7" s="425">
        <f t="shared" si="0"/>
        <v>228022.8</v>
      </c>
      <c r="G7" s="425">
        <f t="shared" si="1"/>
        <v>228022.8</v>
      </c>
      <c r="H7" s="425">
        <f t="shared" si="3"/>
        <v>570057</v>
      </c>
      <c r="I7" s="425">
        <f t="shared" si="4"/>
        <v>114011.4</v>
      </c>
      <c r="J7" s="425">
        <f t="shared" si="5"/>
        <v>570057</v>
      </c>
      <c r="K7" s="425"/>
      <c r="L7" s="425">
        <f t="shared" si="6"/>
        <v>1710171</v>
      </c>
      <c r="M7" s="436">
        <f t="shared" si="7"/>
        <v>76007.600000000006</v>
      </c>
    </row>
    <row r="8" spans="1:13" x14ac:dyDescent="0.3">
      <c r="A8" s="435">
        <v>4</v>
      </c>
      <c r="B8" s="424"/>
      <c r="C8" s="416" t="s">
        <v>2263</v>
      </c>
      <c r="D8" s="425">
        <v>760076</v>
      </c>
      <c r="E8" s="425">
        <f t="shared" si="2"/>
        <v>190019</v>
      </c>
      <c r="F8" s="425">
        <f t="shared" si="0"/>
        <v>228022.8</v>
      </c>
      <c r="G8" s="425">
        <f t="shared" si="1"/>
        <v>228022.8</v>
      </c>
      <c r="H8" s="425">
        <f t="shared" si="3"/>
        <v>570057</v>
      </c>
      <c r="I8" s="425">
        <f t="shared" si="4"/>
        <v>114011.4</v>
      </c>
      <c r="J8" s="425">
        <f t="shared" si="5"/>
        <v>570057</v>
      </c>
      <c r="K8" s="425"/>
      <c r="L8" s="425">
        <f t="shared" si="6"/>
        <v>1710171</v>
      </c>
      <c r="M8" s="436">
        <f t="shared" si="7"/>
        <v>76007.600000000006</v>
      </c>
    </row>
    <row r="9" spans="1:13" x14ac:dyDescent="0.3">
      <c r="A9" s="435">
        <v>5</v>
      </c>
      <c r="B9" s="424"/>
      <c r="C9" s="416" t="s">
        <v>2263</v>
      </c>
      <c r="D9" s="425">
        <v>760076</v>
      </c>
      <c r="E9" s="425">
        <f t="shared" si="2"/>
        <v>190019</v>
      </c>
      <c r="F9" s="425">
        <f t="shared" si="0"/>
        <v>228022.8</v>
      </c>
      <c r="G9" s="425">
        <f t="shared" si="1"/>
        <v>228022.8</v>
      </c>
      <c r="H9" s="425">
        <f t="shared" si="3"/>
        <v>570057</v>
      </c>
      <c r="I9" s="425">
        <f t="shared" si="4"/>
        <v>114011.4</v>
      </c>
      <c r="J9" s="425">
        <f t="shared" si="5"/>
        <v>570057</v>
      </c>
      <c r="K9" s="425"/>
      <c r="L9" s="425">
        <f t="shared" si="6"/>
        <v>1710171</v>
      </c>
      <c r="M9" s="436">
        <f t="shared" si="7"/>
        <v>76007.600000000006</v>
      </c>
    </row>
    <row r="10" spans="1:13" x14ac:dyDescent="0.3">
      <c r="A10" s="435">
        <v>6</v>
      </c>
      <c r="B10" s="424"/>
      <c r="C10" s="416" t="s">
        <v>2263</v>
      </c>
      <c r="D10" s="425">
        <v>760076</v>
      </c>
      <c r="E10" s="425">
        <f>D10*25%</f>
        <v>190019</v>
      </c>
      <c r="F10" s="425">
        <f t="shared" si="0"/>
        <v>228022.8</v>
      </c>
      <c r="G10" s="425">
        <f t="shared" si="1"/>
        <v>228022.8</v>
      </c>
      <c r="H10" s="425">
        <f>D10*75%</f>
        <v>570057</v>
      </c>
      <c r="I10" s="425">
        <f>D10*15%</f>
        <v>114011.4</v>
      </c>
      <c r="J10" s="425">
        <f>D10*75%</f>
        <v>570057</v>
      </c>
      <c r="K10" s="425"/>
      <c r="L10" s="425">
        <f>SUM(F10:K10)</f>
        <v>1710171</v>
      </c>
      <c r="M10" s="436">
        <f>D10*10%</f>
        <v>76007.600000000006</v>
      </c>
    </row>
    <row r="11" spans="1:13" x14ac:dyDescent="0.3">
      <c r="A11" s="435">
        <v>7</v>
      </c>
      <c r="B11" s="424"/>
      <c r="C11" s="416" t="s">
        <v>2263</v>
      </c>
      <c r="D11" s="425">
        <v>760076</v>
      </c>
      <c r="E11" s="425">
        <f>D11*25%</f>
        <v>190019</v>
      </c>
      <c r="F11" s="425">
        <f t="shared" si="0"/>
        <v>228022.8</v>
      </c>
      <c r="G11" s="425">
        <f t="shared" si="1"/>
        <v>228022.8</v>
      </c>
      <c r="H11" s="425">
        <f>D11*75%</f>
        <v>570057</v>
      </c>
      <c r="I11" s="425">
        <f>D11*15%</f>
        <v>114011.4</v>
      </c>
      <c r="J11" s="425">
        <f>D11*75%</f>
        <v>570057</v>
      </c>
      <c r="K11" s="425"/>
      <c r="L11" s="425">
        <f>SUM(F11:K11)</f>
        <v>1710171</v>
      </c>
      <c r="M11" s="436">
        <f>D11*10%</f>
        <v>76007.600000000006</v>
      </c>
    </row>
    <row r="12" spans="1:13" x14ac:dyDescent="0.3">
      <c r="A12" s="435">
        <v>8</v>
      </c>
      <c r="B12" s="424"/>
      <c r="C12" s="416" t="s">
        <v>2263</v>
      </c>
      <c r="D12" s="425">
        <v>760076</v>
      </c>
      <c r="E12" s="425">
        <f>D12*25%</f>
        <v>190019</v>
      </c>
      <c r="F12" s="425">
        <f t="shared" si="0"/>
        <v>228022.8</v>
      </c>
      <c r="G12" s="425">
        <f t="shared" si="1"/>
        <v>228022.8</v>
      </c>
      <c r="H12" s="425">
        <f>D12*75%</f>
        <v>570057</v>
      </c>
      <c r="I12" s="425">
        <f>D12*15%</f>
        <v>114011.4</v>
      </c>
      <c r="J12" s="425">
        <f>D12*75%</f>
        <v>570057</v>
      </c>
      <c r="K12" s="425"/>
      <c r="L12" s="425">
        <f>SUM(F12:K12)</f>
        <v>1710171</v>
      </c>
      <c r="M12" s="436">
        <f>D12*10%</f>
        <v>76007.600000000006</v>
      </c>
    </row>
    <row r="13" spans="1:13" x14ac:dyDescent="0.3">
      <c r="A13" s="435">
        <v>9</v>
      </c>
      <c r="B13" s="424"/>
      <c r="C13" s="416" t="s">
        <v>2263</v>
      </c>
      <c r="D13" s="425">
        <v>760076</v>
      </c>
      <c r="E13" s="425">
        <f>D13*25%</f>
        <v>190019</v>
      </c>
      <c r="F13" s="425">
        <f t="shared" si="0"/>
        <v>228022.8</v>
      </c>
      <c r="G13" s="425">
        <f t="shared" si="1"/>
        <v>228022.8</v>
      </c>
      <c r="H13" s="425">
        <f>D13*75%</f>
        <v>570057</v>
      </c>
      <c r="I13" s="425">
        <f>D13*15%</f>
        <v>114011.4</v>
      </c>
      <c r="J13" s="425">
        <f>D13*75%</f>
        <v>570057</v>
      </c>
      <c r="K13" s="425"/>
      <c r="L13" s="425">
        <f>SUM(F13:K13)</f>
        <v>1710171</v>
      </c>
      <c r="M13" s="436">
        <f>D13*10%</f>
        <v>76007.600000000006</v>
      </c>
    </row>
    <row r="14" spans="1:13" x14ac:dyDescent="0.3">
      <c r="A14" s="435">
        <v>10</v>
      </c>
      <c r="B14" s="424"/>
      <c r="C14" s="416" t="s">
        <v>2263</v>
      </c>
      <c r="D14" s="425">
        <v>760076</v>
      </c>
      <c r="E14" s="425">
        <f>D14*25%</f>
        <v>190019</v>
      </c>
      <c r="F14" s="425">
        <f t="shared" si="0"/>
        <v>228022.8</v>
      </c>
      <c r="G14" s="425">
        <f t="shared" si="1"/>
        <v>228022.8</v>
      </c>
      <c r="H14" s="425">
        <f>D14*75%</f>
        <v>570057</v>
      </c>
      <c r="I14" s="425">
        <f>D14*15%</f>
        <v>114011.4</v>
      </c>
      <c r="J14" s="425">
        <f>D14*75%</f>
        <v>570057</v>
      </c>
      <c r="K14" s="425"/>
      <c r="L14" s="425">
        <f>SUM(F14:K14)</f>
        <v>1710171</v>
      </c>
      <c r="M14" s="436">
        <f>D14*10%</f>
        <v>76007.600000000006</v>
      </c>
    </row>
    <row r="15" spans="1:13" x14ac:dyDescent="0.3">
      <c r="A15" s="441">
        <v>6</v>
      </c>
      <c r="B15" s="424"/>
      <c r="C15" s="416" t="s">
        <v>2264</v>
      </c>
      <c r="D15" s="425">
        <v>809300</v>
      </c>
      <c r="E15" s="425">
        <f t="shared" si="2"/>
        <v>202325</v>
      </c>
      <c r="F15" s="425">
        <f t="shared" ref="F15:F20" si="8">D15*30%</f>
        <v>242790</v>
      </c>
      <c r="G15" s="425">
        <f t="shared" ref="G15:G20" si="9">D15*30%</f>
        <v>242790</v>
      </c>
      <c r="H15" s="425">
        <f t="shared" si="3"/>
        <v>606975</v>
      </c>
      <c r="I15" s="425">
        <f t="shared" si="4"/>
        <v>121395</v>
      </c>
      <c r="J15" s="425">
        <f t="shared" si="5"/>
        <v>606975</v>
      </c>
      <c r="K15" s="425"/>
      <c r="L15" s="425">
        <f t="shared" si="6"/>
        <v>1820925</v>
      </c>
      <c r="M15" s="436">
        <f t="shared" si="7"/>
        <v>80930</v>
      </c>
    </row>
    <row r="16" spans="1:13" x14ac:dyDescent="0.3">
      <c r="A16" s="441">
        <v>7</v>
      </c>
      <c r="B16" s="424"/>
      <c r="C16" s="416" t="s">
        <v>2264</v>
      </c>
      <c r="D16" s="425">
        <v>809300</v>
      </c>
      <c r="E16" s="425">
        <f t="shared" si="2"/>
        <v>202325</v>
      </c>
      <c r="F16" s="425">
        <f t="shared" si="8"/>
        <v>242790</v>
      </c>
      <c r="G16" s="425">
        <f t="shared" si="9"/>
        <v>242790</v>
      </c>
      <c r="H16" s="425">
        <f t="shared" si="3"/>
        <v>606975</v>
      </c>
      <c r="I16" s="425">
        <f t="shared" si="4"/>
        <v>121395</v>
      </c>
      <c r="J16" s="425">
        <f t="shared" si="5"/>
        <v>606975</v>
      </c>
      <c r="K16" s="425"/>
      <c r="L16" s="425">
        <f t="shared" si="6"/>
        <v>1820925</v>
      </c>
      <c r="M16" s="436">
        <f t="shared" si="7"/>
        <v>80930</v>
      </c>
    </row>
    <row r="17" spans="1:13" x14ac:dyDescent="0.3">
      <c r="A17" s="441">
        <v>8</v>
      </c>
      <c r="B17" s="424"/>
      <c r="C17" s="416" t="s">
        <v>2264</v>
      </c>
      <c r="D17" s="425">
        <v>809300</v>
      </c>
      <c r="E17" s="425">
        <f t="shared" si="2"/>
        <v>202325</v>
      </c>
      <c r="F17" s="425">
        <f t="shared" si="8"/>
        <v>242790</v>
      </c>
      <c r="G17" s="425">
        <f t="shared" si="9"/>
        <v>242790</v>
      </c>
      <c r="H17" s="425">
        <f t="shared" si="3"/>
        <v>606975</v>
      </c>
      <c r="I17" s="425">
        <f t="shared" si="4"/>
        <v>121395</v>
      </c>
      <c r="J17" s="425">
        <f t="shared" si="5"/>
        <v>606975</v>
      </c>
      <c r="K17" s="425"/>
      <c r="L17" s="425">
        <f t="shared" si="6"/>
        <v>1820925</v>
      </c>
      <c r="M17" s="436">
        <f t="shared" si="7"/>
        <v>80930</v>
      </c>
    </row>
    <row r="18" spans="1:13" x14ac:dyDescent="0.3">
      <c r="A18" s="441">
        <v>9</v>
      </c>
      <c r="B18" s="424"/>
      <c r="C18" s="416" t="s">
        <v>2264</v>
      </c>
      <c r="D18" s="425">
        <v>809300</v>
      </c>
      <c r="E18" s="425">
        <f t="shared" si="2"/>
        <v>202325</v>
      </c>
      <c r="F18" s="425">
        <f t="shared" si="8"/>
        <v>242790</v>
      </c>
      <c r="G18" s="425">
        <f t="shared" si="9"/>
        <v>242790</v>
      </c>
      <c r="H18" s="425">
        <f t="shared" si="3"/>
        <v>606975</v>
      </c>
      <c r="I18" s="425">
        <f t="shared" si="4"/>
        <v>121395</v>
      </c>
      <c r="J18" s="425">
        <f t="shared" si="5"/>
        <v>606975</v>
      </c>
      <c r="K18" s="425"/>
      <c r="L18" s="425">
        <f t="shared" si="6"/>
        <v>1820925</v>
      </c>
      <c r="M18" s="436">
        <f t="shared" si="7"/>
        <v>80930</v>
      </c>
    </row>
    <row r="19" spans="1:13" x14ac:dyDescent="0.3">
      <c r="A19" s="441">
        <v>10</v>
      </c>
      <c r="B19" s="424"/>
      <c r="C19" s="416" t="s">
        <v>2264</v>
      </c>
      <c r="D19" s="425">
        <v>809300</v>
      </c>
      <c r="E19" s="425">
        <f t="shared" si="2"/>
        <v>202325</v>
      </c>
      <c r="F19" s="425">
        <f t="shared" si="8"/>
        <v>242790</v>
      </c>
      <c r="G19" s="425">
        <f t="shared" si="9"/>
        <v>242790</v>
      </c>
      <c r="H19" s="425">
        <f t="shared" si="3"/>
        <v>606975</v>
      </c>
      <c r="I19" s="425">
        <f t="shared" si="4"/>
        <v>121395</v>
      </c>
      <c r="J19" s="425">
        <f t="shared" si="5"/>
        <v>606975</v>
      </c>
      <c r="K19" s="425"/>
      <c r="L19" s="425">
        <f t="shared" si="6"/>
        <v>1820925</v>
      </c>
      <c r="M19" s="436">
        <f t="shared" si="7"/>
        <v>80930</v>
      </c>
    </row>
    <row r="20" spans="1:13" x14ac:dyDescent="0.3">
      <c r="A20" s="441">
        <v>11</v>
      </c>
      <c r="B20" s="424"/>
      <c r="C20" s="416" t="s">
        <v>2264</v>
      </c>
      <c r="D20" s="425">
        <v>809300</v>
      </c>
      <c r="E20" s="425">
        <f t="shared" si="2"/>
        <v>202325</v>
      </c>
      <c r="F20" s="425">
        <f t="shared" si="8"/>
        <v>242790</v>
      </c>
      <c r="G20" s="425">
        <f t="shared" si="9"/>
        <v>242790</v>
      </c>
      <c r="H20" s="425">
        <f t="shared" si="3"/>
        <v>606975</v>
      </c>
      <c r="I20" s="425">
        <f t="shared" si="4"/>
        <v>121395</v>
      </c>
      <c r="J20" s="425">
        <f t="shared" si="5"/>
        <v>606975</v>
      </c>
      <c r="K20" s="425"/>
      <c r="L20" s="425">
        <f t="shared" si="6"/>
        <v>1820925</v>
      </c>
      <c r="M20" s="436">
        <f t="shared" si="7"/>
        <v>80930</v>
      </c>
    </row>
    <row r="21" spans="1:13" x14ac:dyDescent="0.3">
      <c r="A21" s="441"/>
      <c r="B21" s="424"/>
      <c r="C21" s="416" t="s">
        <v>2264</v>
      </c>
      <c r="D21" s="425">
        <v>809300</v>
      </c>
      <c r="E21" s="425">
        <f>D21*25%</f>
        <v>202325</v>
      </c>
      <c r="F21" s="425">
        <f>D21*30%</f>
        <v>242790</v>
      </c>
      <c r="G21" s="425">
        <f>D21*30%</f>
        <v>242790</v>
      </c>
      <c r="H21" s="425">
        <f>D21*75%</f>
        <v>606975</v>
      </c>
      <c r="I21" s="425">
        <f>D21*15%</f>
        <v>121395</v>
      </c>
      <c r="J21" s="425">
        <f>D21*75%</f>
        <v>606975</v>
      </c>
      <c r="K21" s="425"/>
      <c r="L21" s="425">
        <f>SUM(F21:K21)</f>
        <v>1820925</v>
      </c>
      <c r="M21" s="436">
        <f>D21*10%</f>
        <v>80930</v>
      </c>
    </row>
    <row r="22" spans="1:13" x14ac:dyDescent="0.3">
      <c r="A22" s="443">
        <v>12</v>
      </c>
      <c r="B22" s="426"/>
      <c r="C22" s="413" t="s">
        <v>2264</v>
      </c>
      <c r="D22" s="414">
        <v>809300</v>
      </c>
      <c r="E22" s="414">
        <f>D22*25%</f>
        <v>202325</v>
      </c>
      <c r="F22" s="414">
        <f>D22*30%</f>
        <v>242790</v>
      </c>
      <c r="G22" s="414">
        <f>D22*30%</f>
        <v>242790</v>
      </c>
      <c r="H22" s="414">
        <f>D22*75%</f>
        <v>606975</v>
      </c>
      <c r="I22" s="414">
        <f>D22*15%</f>
        <v>121395</v>
      </c>
      <c r="J22" s="414">
        <f>D22*75%</f>
        <v>606975</v>
      </c>
      <c r="K22" s="414"/>
      <c r="L22" s="414">
        <f>SUM(F22:K22)</f>
        <v>1820925</v>
      </c>
      <c r="M22" s="444">
        <f>D22*10%</f>
        <v>80930</v>
      </c>
    </row>
    <row r="23" spans="1:13" x14ac:dyDescent="0.3">
      <c r="A23" s="441">
        <v>12</v>
      </c>
      <c r="B23" s="416"/>
      <c r="C23" s="416" t="s">
        <v>2265</v>
      </c>
      <c r="D23" s="425">
        <v>853056</v>
      </c>
      <c r="E23" s="425">
        <f t="shared" si="2"/>
        <v>213264</v>
      </c>
      <c r="F23" s="425">
        <v>255916.79999999999</v>
      </c>
      <c r="G23" s="425">
        <v>255916.79999999999</v>
      </c>
      <c r="H23" s="425">
        <f t="shared" si="3"/>
        <v>639792</v>
      </c>
      <c r="I23" s="425">
        <f t="shared" si="4"/>
        <v>127958.39999999999</v>
      </c>
      <c r="J23" s="425">
        <f t="shared" si="5"/>
        <v>639792</v>
      </c>
      <c r="K23" s="425">
        <f>D23*25%</f>
        <v>213264</v>
      </c>
      <c r="L23" s="425">
        <f t="shared" si="6"/>
        <v>2132640</v>
      </c>
      <c r="M23" s="436">
        <f t="shared" si="7"/>
        <v>85305.600000000006</v>
      </c>
    </row>
    <row r="24" spans="1:13" ht="13.5" thickBot="1" x14ac:dyDescent="0.35">
      <c r="A24" s="443">
        <v>13</v>
      </c>
      <c r="B24" s="413"/>
      <c r="C24" s="413" t="s">
        <v>2266</v>
      </c>
      <c r="D24" s="414">
        <v>908312</v>
      </c>
      <c r="E24" s="414">
        <f t="shared" si="2"/>
        <v>227078</v>
      </c>
      <c r="F24" s="414">
        <f>D24*30%</f>
        <v>272493.59999999998</v>
      </c>
      <c r="G24" s="414">
        <f>D24*30%</f>
        <v>272493.59999999998</v>
      </c>
      <c r="H24" s="414">
        <f t="shared" si="3"/>
        <v>681234</v>
      </c>
      <c r="I24" s="414">
        <f t="shared" si="4"/>
        <v>136246.79999999999</v>
      </c>
      <c r="J24" s="414">
        <f t="shared" si="5"/>
        <v>681234</v>
      </c>
      <c r="K24" s="414">
        <f>D24*25%</f>
        <v>227078</v>
      </c>
      <c r="L24" s="414">
        <f t="shared" si="6"/>
        <v>2270780</v>
      </c>
      <c r="M24" s="444">
        <f t="shared" si="7"/>
        <v>90831.200000000012</v>
      </c>
    </row>
    <row r="25" spans="1:13" ht="15.75" customHeight="1" thickBot="1" x14ac:dyDescent="0.35">
      <c r="A25" s="1437" t="s">
        <v>458</v>
      </c>
      <c r="B25" s="1438"/>
      <c r="C25" s="1438"/>
      <c r="D25" s="446">
        <f>SUM(D5:D24)</f>
        <v>15836528</v>
      </c>
      <c r="E25" s="446">
        <f t="shared" ref="E25:M25" si="10">SUM(E5:E24)</f>
        <v>3959132</v>
      </c>
      <c r="F25" s="446">
        <f t="shared" si="10"/>
        <v>4750958.3999999994</v>
      </c>
      <c r="G25" s="446">
        <f t="shared" si="10"/>
        <v>4750958.3999999994</v>
      </c>
      <c r="H25" s="446">
        <f t="shared" si="10"/>
        <v>11877396</v>
      </c>
      <c r="I25" s="446">
        <f t="shared" si="10"/>
        <v>2375479.1999999997</v>
      </c>
      <c r="J25" s="446">
        <f t="shared" si="10"/>
        <v>11877396</v>
      </c>
      <c r="K25" s="446">
        <f t="shared" si="10"/>
        <v>440342</v>
      </c>
      <c r="L25" s="446">
        <f t="shared" si="10"/>
        <v>36072530</v>
      </c>
      <c r="M25" s="466">
        <f t="shared" si="10"/>
        <v>1583652.8</v>
      </c>
    </row>
    <row r="42" spans="1:13" x14ac:dyDescent="0.3">
      <c r="A42" s="1436" t="s">
        <v>1795</v>
      </c>
      <c r="B42" s="1436"/>
      <c r="C42" s="1436"/>
      <c r="D42" s="1436"/>
      <c r="E42" s="1436"/>
      <c r="F42" s="1436"/>
      <c r="G42" s="1436"/>
      <c r="H42" s="1436"/>
      <c r="I42" s="1436"/>
      <c r="J42" s="1436"/>
      <c r="K42" s="1436"/>
      <c r="L42" s="1436"/>
      <c r="M42" s="1436"/>
    </row>
    <row r="43" spans="1:13" x14ac:dyDescent="0.3">
      <c r="A43" s="1436" t="s">
        <v>2267</v>
      </c>
      <c r="B43" s="1436"/>
      <c r="C43" s="1436"/>
      <c r="D43" s="1436"/>
      <c r="E43" s="1436"/>
      <c r="F43" s="1436"/>
      <c r="G43" s="1436"/>
      <c r="H43" s="1436"/>
      <c r="I43" s="1436"/>
      <c r="J43" s="1436"/>
      <c r="K43" s="1436"/>
      <c r="L43" s="1436"/>
      <c r="M43" s="1436"/>
    </row>
    <row r="44" spans="1:13" ht="13.5" thickBot="1" x14ac:dyDescent="0.35">
      <c r="A44" s="401"/>
      <c r="B44" s="1436" t="s">
        <v>2251</v>
      </c>
      <c r="C44" s="1436"/>
      <c r="D44" s="1436"/>
      <c r="E44" s="1436"/>
      <c r="F44" s="1436"/>
      <c r="G44" s="1436"/>
      <c r="H44" s="1436"/>
      <c r="I44" s="1436"/>
      <c r="J44" s="1436"/>
      <c r="K44" s="1436"/>
      <c r="L44" s="1436"/>
      <c r="M44" s="1436"/>
    </row>
    <row r="45" spans="1:13" ht="13.5" thickBot="1" x14ac:dyDescent="0.35">
      <c r="A45" s="408" t="s">
        <v>2173</v>
      </c>
      <c r="B45" s="409" t="s">
        <v>2268</v>
      </c>
      <c r="C45" s="409" t="s">
        <v>2269</v>
      </c>
      <c r="D45" s="409"/>
      <c r="E45" s="409" t="s">
        <v>2270</v>
      </c>
      <c r="F45" s="409" t="s">
        <v>2271</v>
      </c>
      <c r="G45" s="409" t="s">
        <v>2272</v>
      </c>
      <c r="H45" s="409" t="s">
        <v>2273</v>
      </c>
      <c r="I45" s="409" t="s">
        <v>2274</v>
      </c>
      <c r="J45" s="409" t="s">
        <v>2275</v>
      </c>
      <c r="K45" s="409" t="s">
        <v>2276</v>
      </c>
      <c r="L45" s="409" t="s">
        <v>2261</v>
      </c>
      <c r="M45" s="410" t="s">
        <v>2277</v>
      </c>
    </row>
    <row r="46" spans="1:13" x14ac:dyDescent="0.3">
      <c r="A46" s="447">
        <v>1</v>
      </c>
      <c r="B46" s="411"/>
      <c r="C46" s="411" t="s">
        <v>2184</v>
      </c>
      <c r="D46" s="412"/>
      <c r="E46" s="412">
        <v>696519</v>
      </c>
      <c r="F46" s="412"/>
      <c r="G46" s="412">
        <f>E46*35%</f>
        <v>243781.65</v>
      </c>
      <c r="H46" s="412">
        <f>E46*20%</f>
        <v>139303.80000000002</v>
      </c>
      <c r="I46" s="412">
        <v>8640</v>
      </c>
      <c r="J46" s="412">
        <f>E46*5%</f>
        <v>34825.950000000004</v>
      </c>
      <c r="K46" s="412">
        <f>E46*5%+(24000)</f>
        <v>58825.950000000004</v>
      </c>
      <c r="L46" s="412">
        <f>SUM(H46:K46)</f>
        <v>241595.70000000004</v>
      </c>
      <c r="M46" s="448">
        <f>E46*10%</f>
        <v>69651.900000000009</v>
      </c>
    </row>
    <row r="47" spans="1:13" ht="15.75" customHeight="1" thickBot="1" x14ac:dyDescent="0.35">
      <c r="A47" s="1439" t="s">
        <v>2248</v>
      </c>
      <c r="B47" s="1440"/>
      <c r="C47" s="450" t="s">
        <v>2290</v>
      </c>
      <c r="D47" s="449">
        <f t="shared" ref="D47:M47" si="11">SUM(D46:D46)</f>
        <v>0</v>
      </c>
      <c r="E47" s="449">
        <f t="shared" si="11"/>
        <v>696519</v>
      </c>
      <c r="F47" s="449">
        <f t="shared" si="11"/>
        <v>0</v>
      </c>
      <c r="G47" s="449">
        <f t="shared" si="11"/>
        <v>243781.65</v>
      </c>
      <c r="H47" s="449">
        <f t="shared" si="11"/>
        <v>139303.80000000002</v>
      </c>
      <c r="I47" s="449">
        <f t="shared" si="11"/>
        <v>8640</v>
      </c>
      <c r="J47" s="449">
        <f t="shared" si="11"/>
        <v>34825.950000000004</v>
      </c>
      <c r="K47" s="449">
        <f t="shared" si="11"/>
        <v>58825.950000000004</v>
      </c>
      <c r="L47" s="449">
        <f t="shared" si="11"/>
        <v>241595.70000000004</v>
      </c>
      <c r="M47" s="451">
        <f t="shared" si="11"/>
        <v>69651.900000000009</v>
      </c>
    </row>
    <row r="83" spans="1:13" x14ac:dyDescent="0.3">
      <c r="A83" s="1436" t="s">
        <v>1795</v>
      </c>
      <c r="B83" s="1436"/>
      <c r="C83" s="1436"/>
      <c r="D83" s="1436"/>
      <c r="E83" s="1436"/>
      <c r="F83" s="1436"/>
      <c r="G83" s="1436"/>
      <c r="H83" s="1436"/>
      <c r="I83" s="1436"/>
      <c r="J83" s="1436"/>
      <c r="K83" s="1436"/>
      <c r="L83" s="1436"/>
      <c r="M83" s="1436"/>
    </row>
    <row r="84" spans="1:13" ht="15" customHeight="1" x14ac:dyDescent="0.3">
      <c r="A84" s="1436" t="s">
        <v>2278</v>
      </c>
      <c r="B84" s="1436"/>
      <c r="C84" s="1436"/>
      <c r="D84" s="1436"/>
      <c r="E84" s="1436"/>
      <c r="F84" s="1436"/>
      <c r="G84" s="1436"/>
      <c r="H84" s="1436"/>
      <c r="I84" s="1436"/>
      <c r="J84" s="1436"/>
      <c r="K84" s="1436"/>
      <c r="L84" s="1436"/>
      <c r="M84" s="1436"/>
    </row>
    <row r="85" spans="1:13" ht="13.5" thickBot="1" x14ac:dyDescent="0.35">
      <c r="A85" s="1436" t="s">
        <v>2251</v>
      </c>
      <c r="B85" s="1436"/>
      <c r="C85" s="1436"/>
      <c r="D85" s="1436"/>
      <c r="E85" s="1436"/>
      <c r="F85" s="1436"/>
      <c r="G85" s="1436"/>
      <c r="H85" s="1436"/>
      <c r="I85" s="1436"/>
      <c r="J85" s="1436"/>
      <c r="K85" s="1436"/>
      <c r="L85" s="1436"/>
      <c r="M85" s="1436"/>
    </row>
    <row r="86" spans="1:13" ht="13.5" thickBot="1" x14ac:dyDescent="0.35">
      <c r="A86" s="408" t="s">
        <v>2173</v>
      </c>
      <c r="B86" s="409" t="s">
        <v>2268</v>
      </c>
      <c r="C86" s="409" t="s">
        <v>2269</v>
      </c>
      <c r="D86" s="409"/>
      <c r="E86" s="409" t="s">
        <v>2176</v>
      </c>
      <c r="F86" s="409" t="s">
        <v>2271</v>
      </c>
      <c r="G86" s="409" t="s">
        <v>2272</v>
      </c>
      <c r="H86" s="409" t="s">
        <v>2273</v>
      </c>
      <c r="I86" s="409" t="s">
        <v>2274</v>
      </c>
      <c r="J86" s="409" t="s">
        <v>2255</v>
      </c>
      <c r="K86" s="409" t="s">
        <v>2279</v>
      </c>
      <c r="L86" s="409" t="s">
        <v>2280</v>
      </c>
      <c r="M86" s="410" t="s">
        <v>2277</v>
      </c>
    </row>
    <row r="87" spans="1:13" ht="18" customHeight="1" thickBot="1" x14ac:dyDescent="0.35">
      <c r="A87" s="415">
        <v>1</v>
      </c>
      <c r="B87" s="460" t="s">
        <v>2185</v>
      </c>
      <c r="C87" s="445" t="s">
        <v>2281</v>
      </c>
      <c r="D87" s="461"/>
      <c r="E87" s="461">
        <v>696519</v>
      </c>
      <c r="F87" s="461"/>
      <c r="G87" s="461">
        <f>E87*35%</f>
        <v>243781.65</v>
      </c>
      <c r="H87" s="461">
        <f>E87*20%</f>
        <v>139303.80000000002</v>
      </c>
      <c r="I87" s="461">
        <v>8640</v>
      </c>
      <c r="J87" s="461">
        <f>E87*5%</f>
        <v>34825.950000000004</v>
      </c>
      <c r="K87" s="461">
        <f>E87*5%+(24000)</f>
        <v>58825.950000000004</v>
      </c>
      <c r="L87" s="461">
        <f>SUM(G87:K87)</f>
        <v>485377.35000000003</v>
      </c>
      <c r="M87" s="462">
        <f>E87*10%</f>
        <v>69651.900000000009</v>
      </c>
    </row>
    <row r="88" spans="1:13" ht="13.5" thickBot="1" x14ac:dyDescent="0.35">
      <c r="A88" s="427"/>
      <c r="B88" s="456" t="s">
        <v>2170</v>
      </c>
      <c r="C88" s="457">
        <v>1</v>
      </c>
      <c r="D88" s="458"/>
      <c r="E88" s="458">
        <f t="shared" ref="E88:M88" si="12">SUM(E87:E87)</f>
        <v>696519</v>
      </c>
      <c r="F88" s="458">
        <f t="shared" si="12"/>
        <v>0</v>
      </c>
      <c r="G88" s="458">
        <f t="shared" si="12"/>
        <v>243781.65</v>
      </c>
      <c r="H88" s="458">
        <f t="shared" si="12"/>
        <v>139303.80000000002</v>
      </c>
      <c r="I88" s="458">
        <f t="shared" si="12"/>
        <v>8640</v>
      </c>
      <c r="J88" s="458">
        <f t="shared" si="12"/>
        <v>34825.950000000004</v>
      </c>
      <c r="K88" s="458">
        <f t="shared" si="12"/>
        <v>58825.950000000004</v>
      </c>
      <c r="L88" s="458">
        <f t="shared" si="12"/>
        <v>485377.35000000003</v>
      </c>
      <c r="M88" s="459">
        <f t="shared" si="12"/>
        <v>69651.900000000009</v>
      </c>
    </row>
    <row r="123" spans="1:13" x14ac:dyDescent="0.3">
      <c r="A123" s="1436" t="s">
        <v>1795</v>
      </c>
      <c r="B123" s="1436"/>
      <c r="C123" s="1436"/>
      <c r="D123" s="1436"/>
      <c r="E123" s="1436"/>
      <c r="F123" s="1436"/>
      <c r="G123" s="1436"/>
      <c r="H123" s="1436"/>
      <c r="I123" s="1436"/>
      <c r="J123" s="1436"/>
      <c r="K123" s="1436"/>
      <c r="L123" s="1436"/>
      <c r="M123" s="1436"/>
    </row>
    <row r="124" spans="1:13" x14ac:dyDescent="0.3">
      <c r="A124" s="1436" t="s">
        <v>2282</v>
      </c>
      <c r="B124" s="1436"/>
      <c r="C124" s="1436"/>
      <c r="D124" s="1436"/>
      <c r="E124" s="1436"/>
      <c r="F124" s="1436"/>
      <c r="G124" s="1436"/>
      <c r="H124" s="1436"/>
      <c r="I124" s="1436"/>
      <c r="J124" s="1436"/>
      <c r="K124" s="1436"/>
      <c r="L124" s="1436"/>
      <c r="M124" s="1436"/>
    </row>
    <row r="125" spans="1:13" ht="13.5" thickBot="1" x14ac:dyDescent="0.35">
      <c r="A125" s="1435" t="s">
        <v>2251</v>
      </c>
      <c r="B125" s="1435"/>
      <c r="C125" s="1435"/>
      <c r="D125" s="1435"/>
      <c r="E125" s="1435"/>
      <c r="F125" s="1435"/>
      <c r="G125" s="1435"/>
      <c r="H125" s="1435"/>
      <c r="I125" s="1435"/>
      <c r="J125" s="1435"/>
      <c r="K125" s="1435"/>
      <c r="L125" s="1435"/>
      <c r="M125" s="1435"/>
    </row>
    <row r="126" spans="1:13" ht="13.5" thickBot="1" x14ac:dyDescent="0.35">
      <c r="A126" s="402" t="s">
        <v>2252</v>
      </c>
      <c r="B126" s="417" t="s">
        <v>1848</v>
      </c>
      <c r="C126" s="417" t="s">
        <v>2174</v>
      </c>
      <c r="D126" s="417" t="s">
        <v>2253</v>
      </c>
      <c r="E126" s="417" t="s">
        <v>2255</v>
      </c>
      <c r="F126" s="417" t="s">
        <v>2256</v>
      </c>
      <c r="G126" s="417" t="s">
        <v>2283</v>
      </c>
      <c r="H126" s="417" t="s">
        <v>2257</v>
      </c>
      <c r="I126" s="417" t="s">
        <v>2258</v>
      </c>
      <c r="J126" s="417" t="s">
        <v>2284</v>
      </c>
      <c r="K126" s="417" t="s">
        <v>2260</v>
      </c>
      <c r="L126" s="417" t="s">
        <v>2285</v>
      </c>
      <c r="M126" s="418" t="s">
        <v>2262</v>
      </c>
    </row>
    <row r="127" spans="1:13" ht="13.5" thickBot="1" x14ac:dyDescent="0.35">
      <c r="A127" s="463">
        <v>1</v>
      </c>
      <c r="B127" s="464"/>
      <c r="C127" s="464" t="s">
        <v>2286</v>
      </c>
      <c r="D127" s="464">
        <v>809300</v>
      </c>
      <c r="E127" s="464">
        <f>D127*30%</f>
        <v>242790</v>
      </c>
      <c r="F127" s="464">
        <f>D127*30%</f>
        <v>242790</v>
      </c>
      <c r="G127" s="464">
        <f>D127*25%</f>
        <v>202325</v>
      </c>
      <c r="H127" s="464">
        <f>D127*75%</f>
        <v>606975</v>
      </c>
      <c r="I127" s="464">
        <f>D127*15%</f>
        <v>121395</v>
      </c>
      <c r="J127" s="464">
        <f>D127*75%</f>
        <v>606975</v>
      </c>
      <c r="K127" s="464">
        <v>0</v>
      </c>
      <c r="L127" s="464">
        <v>2023250</v>
      </c>
      <c r="M127" s="465">
        <v>0</v>
      </c>
    </row>
    <row r="128" spans="1:13" s="396" customFormat="1" ht="13.5" thickBot="1" x14ac:dyDescent="0.35">
      <c r="A128" s="419"/>
      <c r="B128" s="420" t="s">
        <v>293</v>
      </c>
      <c r="C128" s="420"/>
      <c r="D128" s="420">
        <f t="shared" ref="D128:M128" si="13">D127</f>
        <v>809300</v>
      </c>
      <c r="E128" s="420">
        <f t="shared" si="13"/>
        <v>242790</v>
      </c>
      <c r="F128" s="420">
        <f t="shared" si="13"/>
        <v>242790</v>
      </c>
      <c r="G128" s="420">
        <f t="shared" si="13"/>
        <v>202325</v>
      </c>
      <c r="H128" s="420">
        <f t="shared" si="13"/>
        <v>606975</v>
      </c>
      <c r="I128" s="420">
        <f t="shared" si="13"/>
        <v>121395</v>
      </c>
      <c r="J128" s="420">
        <f t="shared" si="13"/>
        <v>606975</v>
      </c>
      <c r="K128" s="420">
        <f t="shared" si="13"/>
        <v>0</v>
      </c>
      <c r="L128" s="420">
        <f t="shared" si="13"/>
        <v>2023250</v>
      </c>
      <c r="M128" s="421">
        <f t="shared" si="13"/>
        <v>0</v>
      </c>
    </row>
    <row r="164" spans="1:13" x14ac:dyDescent="0.3">
      <c r="A164" s="1436" t="s">
        <v>1795</v>
      </c>
      <c r="B164" s="1436"/>
      <c r="C164" s="1436"/>
      <c r="D164" s="1436"/>
      <c r="E164" s="1436"/>
      <c r="F164" s="1436"/>
      <c r="G164" s="1436"/>
      <c r="H164" s="1436"/>
      <c r="I164" s="1436"/>
      <c r="J164" s="1436"/>
      <c r="K164" s="1436"/>
      <c r="L164" s="1436"/>
      <c r="M164" s="1436"/>
    </row>
    <row r="165" spans="1:13" x14ac:dyDescent="0.3">
      <c r="A165" s="1436" t="s">
        <v>2287</v>
      </c>
      <c r="B165" s="1436"/>
      <c r="C165" s="1436"/>
      <c r="D165" s="1436"/>
      <c r="E165" s="1436"/>
      <c r="F165" s="1436"/>
      <c r="G165" s="1436"/>
      <c r="H165" s="1436"/>
      <c r="I165" s="1436"/>
      <c r="J165" s="1436"/>
      <c r="K165" s="1436"/>
      <c r="L165" s="1436"/>
      <c r="M165" s="1436"/>
    </row>
    <row r="166" spans="1:13" ht="13.5" thickBot="1" x14ac:dyDescent="0.35">
      <c r="A166" s="1436" t="s">
        <v>2251</v>
      </c>
      <c r="B166" s="1436"/>
      <c r="C166" s="1436"/>
      <c r="D166" s="1436"/>
      <c r="E166" s="1436"/>
      <c r="F166" s="1436"/>
      <c r="G166" s="1436"/>
      <c r="H166" s="1436"/>
      <c r="I166" s="1436"/>
      <c r="J166" s="1436"/>
      <c r="K166" s="1436"/>
      <c r="L166" s="1436"/>
      <c r="M166" s="1436"/>
    </row>
    <row r="167" spans="1:13" ht="13.5" thickBot="1" x14ac:dyDescent="0.35">
      <c r="A167" s="403" t="s">
        <v>2252</v>
      </c>
      <c r="B167" s="404" t="s">
        <v>1848</v>
      </c>
      <c r="C167" s="404" t="s">
        <v>2253</v>
      </c>
      <c r="D167" s="404" t="s">
        <v>2288</v>
      </c>
      <c r="E167" s="404" t="s">
        <v>2255</v>
      </c>
      <c r="F167" s="404" t="s">
        <v>2256</v>
      </c>
      <c r="G167" s="404" t="s">
        <v>2283</v>
      </c>
      <c r="H167" s="404" t="s">
        <v>2257</v>
      </c>
      <c r="I167" s="404" t="s">
        <v>2258</v>
      </c>
      <c r="J167" s="404" t="s">
        <v>2284</v>
      </c>
      <c r="K167" s="404" t="s">
        <v>2289</v>
      </c>
      <c r="L167" s="404" t="s">
        <v>2285</v>
      </c>
      <c r="M167" s="405" t="s">
        <v>2262</v>
      </c>
    </row>
    <row r="168" spans="1:13" x14ac:dyDescent="0.3">
      <c r="A168" s="440">
        <v>1</v>
      </c>
      <c r="B168" s="432"/>
      <c r="C168" s="433">
        <v>760076</v>
      </c>
      <c r="D168" s="433">
        <f t="shared" ref="D168:D175" si="14">C168*25%</f>
        <v>190019</v>
      </c>
      <c r="E168" s="433">
        <f t="shared" ref="E168:E175" si="15">C168*30%</f>
        <v>228022.8</v>
      </c>
      <c r="F168" s="433">
        <f t="shared" ref="F168:F175" si="16">C168*30%</f>
        <v>228022.8</v>
      </c>
      <c r="G168" s="433">
        <f t="shared" ref="G168:G175" si="17">C168*25%</f>
        <v>190019</v>
      </c>
      <c r="H168" s="433">
        <f t="shared" ref="H168:H175" si="18">C168*75%</f>
        <v>570057</v>
      </c>
      <c r="I168" s="433">
        <f t="shared" ref="I168:I175" si="19">C168*15%</f>
        <v>114011.4</v>
      </c>
      <c r="J168" s="433">
        <f t="shared" ref="J168:J175" si="20">C168*75%</f>
        <v>570057</v>
      </c>
      <c r="K168" s="433"/>
      <c r="L168" s="433">
        <f t="shared" ref="L168:L175" si="21">SUM(D168:K168)</f>
        <v>2090209</v>
      </c>
      <c r="M168" s="434">
        <f t="shared" ref="M168:M175" si="22">C168*10%</f>
        <v>76007.600000000006</v>
      </c>
    </row>
    <row r="169" spans="1:13" x14ac:dyDescent="0.3">
      <c r="A169" s="441">
        <v>2</v>
      </c>
      <c r="B169" s="416"/>
      <c r="C169" s="425">
        <v>760076</v>
      </c>
      <c r="D169" s="425">
        <f t="shared" si="14"/>
        <v>190019</v>
      </c>
      <c r="E169" s="425">
        <f t="shared" si="15"/>
        <v>228022.8</v>
      </c>
      <c r="F169" s="425">
        <f t="shared" si="16"/>
        <v>228022.8</v>
      </c>
      <c r="G169" s="425">
        <f t="shared" si="17"/>
        <v>190019</v>
      </c>
      <c r="H169" s="425">
        <f t="shared" si="18"/>
        <v>570057</v>
      </c>
      <c r="I169" s="425">
        <f t="shared" si="19"/>
        <v>114011.4</v>
      </c>
      <c r="J169" s="425">
        <f t="shared" si="20"/>
        <v>570057</v>
      </c>
      <c r="K169" s="425"/>
      <c r="L169" s="425">
        <f t="shared" si="21"/>
        <v>2090209</v>
      </c>
      <c r="M169" s="436">
        <f t="shared" si="22"/>
        <v>76007.600000000006</v>
      </c>
    </row>
    <row r="170" spans="1:13" x14ac:dyDescent="0.3">
      <c r="A170" s="441">
        <v>3</v>
      </c>
      <c r="B170" s="416"/>
      <c r="C170" s="425">
        <v>760076</v>
      </c>
      <c r="D170" s="425">
        <f t="shared" si="14"/>
        <v>190019</v>
      </c>
      <c r="E170" s="425">
        <f t="shared" si="15"/>
        <v>228022.8</v>
      </c>
      <c r="F170" s="425">
        <f t="shared" si="16"/>
        <v>228022.8</v>
      </c>
      <c r="G170" s="425">
        <f t="shared" si="17"/>
        <v>190019</v>
      </c>
      <c r="H170" s="425">
        <f t="shared" si="18"/>
        <v>570057</v>
      </c>
      <c r="I170" s="425">
        <f t="shared" si="19"/>
        <v>114011.4</v>
      </c>
      <c r="J170" s="425">
        <f t="shared" si="20"/>
        <v>570057</v>
      </c>
      <c r="K170" s="425"/>
      <c r="L170" s="425">
        <f t="shared" si="21"/>
        <v>2090209</v>
      </c>
      <c r="M170" s="436">
        <f t="shared" si="22"/>
        <v>76007.600000000006</v>
      </c>
    </row>
    <row r="171" spans="1:13" x14ac:dyDescent="0.3">
      <c r="A171" s="441">
        <v>4</v>
      </c>
      <c r="B171" s="416"/>
      <c r="C171" s="425">
        <v>760076</v>
      </c>
      <c r="D171" s="425">
        <f t="shared" si="14"/>
        <v>190019</v>
      </c>
      <c r="E171" s="425">
        <f t="shared" si="15"/>
        <v>228022.8</v>
      </c>
      <c r="F171" s="425">
        <f t="shared" si="16"/>
        <v>228022.8</v>
      </c>
      <c r="G171" s="425">
        <f t="shared" si="17"/>
        <v>190019</v>
      </c>
      <c r="H171" s="425">
        <f t="shared" si="18"/>
        <v>570057</v>
      </c>
      <c r="I171" s="425">
        <f t="shared" si="19"/>
        <v>114011.4</v>
      </c>
      <c r="J171" s="425">
        <f t="shared" si="20"/>
        <v>570057</v>
      </c>
      <c r="K171" s="425"/>
      <c r="L171" s="425">
        <f t="shared" si="21"/>
        <v>2090209</v>
      </c>
      <c r="M171" s="436">
        <f t="shared" si="22"/>
        <v>76007.600000000006</v>
      </c>
    </row>
    <row r="172" spans="1:13" x14ac:dyDescent="0.3">
      <c r="A172" s="441">
        <v>5</v>
      </c>
      <c r="B172" s="416"/>
      <c r="C172" s="425">
        <v>760076</v>
      </c>
      <c r="D172" s="425">
        <f t="shared" si="14"/>
        <v>190019</v>
      </c>
      <c r="E172" s="425">
        <f t="shared" si="15"/>
        <v>228022.8</v>
      </c>
      <c r="F172" s="425">
        <f t="shared" si="16"/>
        <v>228022.8</v>
      </c>
      <c r="G172" s="425">
        <f t="shared" si="17"/>
        <v>190019</v>
      </c>
      <c r="H172" s="425">
        <f t="shared" si="18"/>
        <v>570057</v>
      </c>
      <c r="I172" s="425">
        <f t="shared" si="19"/>
        <v>114011.4</v>
      </c>
      <c r="J172" s="425">
        <f t="shared" si="20"/>
        <v>570057</v>
      </c>
      <c r="K172" s="425"/>
      <c r="L172" s="425">
        <f t="shared" si="21"/>
        <v>2090209</v>
      </c>
      <c r="M172" s="436">
        <f t="shared" si="22"/>
        <v>76007.600000000006</v>
      </c>
    </row>
    <row r="173" spans="1:13" x14ac:dyDescent="0.3">
      <c r="A173" s="441">
        <v>6</v>
      </c>
      <c r="B173" s="416"/>
      <c r="C173" s="425">
        <v>760076</v>
      </c>
      <c r="D173" s="425">
        <f t="shared" si="14"/>
        <v>190019</v>
      </c>
      <c r="E173" s="425">
        <f t="shared" si="15"/>
        <v>228022.8</v>
      </c>
      <c r="F173" s="425">
        <f t="shared" si="16"/>
        <v>228022.8</v>
      </c>
      <c r="G173" s="425">
        <f t="shared" si="17"/>
        <v>190019</v>
      </c>
      <c r="H173" s="425">
        <f t="shared" si="18"/>
        <v>570057</v>
      </c>
      <c r="I173" s="425">
        <f t="shared" si="19"/>
        <v>114011.4</v>
      </c>
      <c r="J173" s="425">
        <f t="shared" si="20"/>
        <v>570057</v>
      </c>
      <c r="K173" s="425"/>
      <c r="L173" s="425">
        <f t="shared" si="21"/>
        <v>2090209</v>
      </c>
      <c r="M173" s="436">
        <f t="shared" si="22"/>
        <v>76007.600000000006</v>
      </c>
    </row>
    <row r="174" spans="1:13" x14ac:dyDescent="0.3">
      <c r="A174" s="441">
        <v>7</v>
      </c>
      <c r="B174" s="416"/>
      <c r="C174" s="425">
        <v>760076</v>
      </c>
      <c r="D174" s="425">
        <f t="shared" si="14"/>
        <v>190019</v>
      </c>
      <c r="E174" s="425">
        <f t="shared" si="15"/>
        <v>228022.8</v>
      </c>
      <c r="F174" s="425">
        <f t="shared" si="16"/>
        <v>228022.8</v>
      </c>
      <c r="G174" s="425">
        <f t="shared" si="17"/>
        <v>190019</v>
      </c>
      <c r="H174" s="425">
        <f t="shared" si="18"/>
        <v>570057</v>
      </c>
      <c r="I174" s="425">
        <f t="shared" si="19"/>
        <v>114011.4</v>
      </c>
      <c r="J174" s="425">
        <f t="shared" si="20"/>
        <v>570057</v>
      </c>
      <c r="K174" s="425"/>
      <c r="L174" s="425">
        <f t="shared" si="21"/>
        <v>2090209</v>
      </c>
      <c r="M174" s="436">
        <f t="shared" si="22"/>
        <v>76007.600000000006</v>
      </c>
    </row>
    <row r="175" spans="1:13" ht="13.5" thickBot="1" x14ac:dyDescent="0.35">
      <c r="A175" s="442">
        <v>8</v>
      </c>
      <c r="B175" s="437"/>
      <c r="C175" s="438">
        <v>760076</v>
      </c>
      <c r="D175" s="438">
        <f t="shared" si="14"/>
        <v>190019</v>
      </c>
      <c r="E175" s="438">
        <f t="shared" si="15"/>
        <v>228022.8</v>
      </c>
      <c r="F175" s="438">
        <f t="shared" si="16"/>
        <v>228022.8</v>
      </c>
      <c r="G175" s="438">
        <f t="shared" si="17"/>
        <v>190019</v>
      </c>
      <c r="H175" s="438">
        <f t="shared" si="18"/>
        <v>570057</v>
      </c>
      <c r="I175" s="438">
        <f t="shared" si="19"/>
        <v>114011.4</v>
      </c>
      <c r="J175" s="438">
        <f t="shared" si="20"/>
        <v>570057</v>
      </c>
      <c r="K175" s="438"/>
      <c r="L175" s="438">
        <f t="shared" si="21"/>
        <v>2090209</v>
      </c>
      <c r="M175" s="439">
        <f t="shared" si="22"/>
        <v>76007.600000000006</v>
      </c>
    </row>
    <row r="176" spans="1:13" ht="13.5" thickBot="1" x14ac:dyDescent="0.35">
      <c r="A176" s="408"/>
      <c r="B176" s="409" t="s">
        <v>293</v>
      </c>
      <c r="C176" s="428">
        <f t="shared" ref="C176:M176" si="23">SUM(C168:C175)</f>
        <v>6080608</v>
      </c>
      <c r="D176" s="428">
        <f t="shared" si="23"/>
        <v>1520152</v>
      </c>
      <c r="E176" s="428">
        <f t="shared" si="23"/>
        <v>1824182.4000000001</v>
      </c>
      <c r="F176" s="428">
        <f t="shared" si="23"/>
        <v>1824182.4000000001</v>
      </c>
      <c r="G176" s="428">
        <f t="shared" si="23"/>
        <v>1520152</v>
      </c>
      <c r="H176" s="428">
        <f t="shared" si="23"/>
        <v>4560456</v>
      </c>
      <c r="I176" s="428">
        <f t="shared" si="23"/>
        <v>912091.20000000007</v>
      </c>
      <c r="J176" s="428">
        <f t="shared" si="23"/>
        <v>4560456</v>
      </c>
      <c r="K176" s="428">
        <f t="shared" si="23"/>
        <v>0</v>
      </c>
      <c r="L176" s="428">
        <f t="shared" si="23"/>
        <v>16721672</v>
      </c>
      <c r="M176" s="429">
        <f t="shared" si="23"/>
        <v>608060.79999999993</v>
      </c>
    </row>
    <row r="177" spans="1:13" ht="13.5" thickBot="1" x14ac:dyDescent="0.35">
      <c r="A177" s="452">
        <v>12</v>
      </c>
      <c r="B177" s="453"/>
      <c r="C177" s="454">
        <v>810000</v>
      </c>
      <c r="D177" s="454">
        <f>C177*25%</f>
        <v>202500</v>
      </c>
      <c r="E177" s="454">
        <f>C177*30%</f>
        <v>243000</v>
      </c>
      <c r="F177" s="454">
        <f>C177*30%</f>
        <v>243000</v>
      </c>
      <c r="G177" s="454">
        <f>C177*25%</f>
        <v>202500</v>
      </c>
      <c r="H177" s="454">
        <f>C177*75%</f>
        <v>607500</v>
      </c>
      <c r="I177" s="454">
        <f>C177*15%</f>
        <v>121500</v>
      </c>
      <c r="J177" s="454">
        <f>C177*75%</f>
        <v>607500</v>
      </c>
      <c r="K177" s="454">
        <f>C177*22%</f>
        <v>178200</v>
      </c>
      <c r="L177" s="454">
        <f>SUM(D177:K177)</f>
        <v>2405700</v>
      </c>
      <c r="M177" s="455">
        <f>C177*10%</f>
        <v>81000</v>
      </c>
    </row>
    <row r="178" spans="1:13" ht="13.5" thickBot="1" x14ac:dyDescent="0.35">
      <c r="A178" s="408"/>
      <c r="B178" s="409" t="s">
        <v>293</v>
      </c>
      <c r="C178" s="428">
        <f t="shared" ref="C178:M178" si="24">SUM(C177:C177)</f>
        <v>810000</v>
      </c>
      <c r="D178" s="428">
        <f t="shared" si="24"/>
        <v>202500</v>
      </c>
      <c r="E178" s="428">
        <f t="shared" si="24"/>
        <v>243000</v>
      </c>
      <c r="F178" s="428">
        <f t="shared" si="24"/>
        <v>243000</v>
      </c>
      <c r="G178" s="428">
        <f t="shared" si="24"/>
        <v>202500</v>
      </c>
      <c r="H178" s="428">
        <f t="shared" si="24"/>
        <v>607500</v>
      </c>
      <c r="I178" s="428">
        <f t="shared" si="24"/>
        <v>121500</v>
      </c>
      <c r="J178" s="428">
        <f t="shared" si="24"/>
        <v>607500</v>
      </c>
      <c r="K178" s="428">
        <f t="shared" si="24"/>
        <v>178200</v>
      </c>
      <c r="L178" s="428">
        <f t="shared" si="24"/>
        <v>2405700</v>
      </c>
      <c r="M178" s="429">
        <f t="shared" si="24"/>
        <v>81000</v>
      </c>
    </row>
    <row r="179" spans="1:13" ht="13.5" thickBot="1" x14ac:dyDescent="0.35">
      <c r="A179" s="452">
        <v>13</v>
      </c>
      <c r="B179" s="453"/>
      <c r="C179" s="454">
        <v>811300</v>
      </c>
      <c r="D179" s="454">
        <f>C179*25%</f>
        <v>202825</v>
      </c>
      <c r="E179" s="454">
        <f>C179*30%</f>
        <v>243390</v>
      </c>
      <c r="F179" s="454">
        <f>C179*30%</f>
        <v>243390</v>
      </c>
      <c r="G179" s="454">
        <f>C179*25%</f>
        <v>202825</v>
      </c>
      <c r="H179" s="454">
        <f>C179*75%</f>
        <v>608475</v>
      </c>
      <c r="I179" s="454">
        <f>C179*15%</f>
        <v>121695</v>
      </c>
      <c r="J179" s="454">
        <f>C179*75%</f>
        <v>608475</v>
      </c>
      <c r="K179" s="454">
        <f>C179*25%</f>
        <v>202825</v>
      </c>
      <c r="L179" s="454">
        <f>SUM(D179:K179)</f>
        <v>2433900</v>
      </c>
      <c r="M179" s="455">
        <f>C179*10%</f>
        <v>81130</v>
      </c>
    </row>
    <row r="180" spans="1:13" ht="13.5" thickBot="1" x14ac:dyDescent="0.35">
      <c r="A180" s="408"/>
      <c r="B180" s="409" t="s">
        <v>293</v>
      </c>
      <c r="C180" s="428">
        <f>SUM(C179:C179)</f>
        <v>811300</v>
      </c>
      <c r="D180" s="428">
        <f>SUM(D179:D179)</f>
        <v>202825</v>
      </c>
      <c r="E180" s="428">
        <f>SUM(E179:E179)</f>
        <v>243390</v>
      </c>
      <c r="F180" s="428">
        <f t="shared" ref="F180:M180" si="25">SUM(F179:F179)</f>
        <v>243390</v>
      </c>
      <c r="G180" s="428">
        <f t="shared" si="25"/>
        <v>202825</v>
      </c>
      <c r="H180" s="428">
        <f t="shared" si="25"/>
        <v>608475</v>
      </c>
      <c r="I180" s="428">
        <f t="shared" si="25"/>
        <v>121695</v>
      </c>
      <c r="J180" s="428">
        <f t="shared" si="25"/>
        <v>608475</v>
      </c>
      <c r="K180" s="428">
        <f t="shared" si="25"/>
        <v>202825</v>
      </c>
      <c r="L180" s="428">
        <f t="shared" si="25"/>
        <v>2433900</v>
      </c>
      <c r="M180" s="429">
        <f t="shared" si="25"/>
        <v>81130</v>
      </c>
    </row>
    <row r="181" spans="1:13" ht="13.5" thickBot="1" x14ac:dyDescent="0.35">
      <c r="A181" s="422"/>
      <c r="B181" s="423" t="s">
        <v>458</v>
      </c>
      <c r="C181" s="406">
        <f t="shared" ref="C181:M181" si="26">C176+C178+C180</f>
        <v>7701908</v>
      </c>
      <c r="D181" s="406">
        <f t="shared" si="26"/>
        <v>1925477</v>
      </c>
      <c r="E181" s="406">
        <f t="shared" si="26"/>
        <v>2310572.4000000004</v>
      </c>
      <c r="F181" s="406">
        <f t="shared" si="26"/>
        <v>2310572.4000000004</v>
      </c>
      <c r="G181" s="406">
        <f t="shared" si="26"/>
        <v>1925477</v>
      </c>
      <c r="H181" s="406">
        <f t="shared" si="26"/>
        <v>5776431</v>
      </c>
      <c r="I181" s="406">
        <f t="shared" si="26"/>
        <v>1155286.2000000002</v>
      </c>
      <c r="J181" s="406">
        <f t="shared" si="26"/>
        <v>5776431</v>
      </c>
      <c r="K181" s="406">
        <f t="shared" si="26"/>
        <v>381025</v>
      </c>
      <c r="L181" s="406">
        <f t="shared" si="26"/>
        <v>21561272</v>
      </c>
      <c r="M181" s="407">
        <f t="shared" si="26"/>
        <v>770190.79999999993</v>
      </c>
    </row>
  </sheetData>
  <mergeCells count="17">
    <mergeCell ref="A1:M1"/>
    <mergeCell ref="A2:M2"/>
    <mergeCell ref="A3:M3"/>
    <mergeCell ref="A42:M42"/>
    <mergeCell ref="A43:M43"/>
    <mergeCell ref="A125:M125"/>
    <mergeCell ref="A164:M164"/>
    <mergeCell ref="A165:M165"/>
    <mergeCell ref="A166:M166"/>
    <mergeCell ref="A25:C25"/>
    <mergeCell ref="A47:B47"/>
    <mergeCell ref="A83:M83"/>
    <mergeCell ref="A84:M84"/>
    <mergeCell ref="A85:M85"/>
    <mergeCell ref="A123:M123"/>
    <mergeCell ref="A124:M124"/>
    <mergeCell ref="B44:M44"/>
  </mergeCells>
  <pageMargins left="0.2" right="0.2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A9BF-7D16-41D0-93F8-D20889E1B129}">
  <dimension ref="A1:H315"/>
  <sheetViews>
    <sheetView view="pageBreakPreview" zoomScale="80" zoomScaleNormal="100" zoomScaleSheetLayoutView="80" zoomScalePageLayoutView="50" workbookViewId="0">
      <selection activeCell="H10" sqref="H10"/>
    </sheetView>
  </sheetViews>
  <sheetFormatPr defaultColWidth="9.1796875" defaultRowHeight="18.5" x14ac:dyDescent="0.45"/>
  <cols>
    <col min="1" max="1" width="15.81640625" style="1" customWidth="1"/>
    <col min="2" max="2" width="10.54296875" style="1" customWidth="1"/>
    <col min="3" max="3" width="13.453125" style="1" customWidth="1"/>
    <col min="4" max="4" width="45" style="54" customWidth="1"/>
    <col min="5" max="5" width="27.81640625" style="1" customWidth="1"/>
    <col min="6" max="6" width="29" style="1" customWidth="1"/>
    <col min="7" max="7" width="28.7265625" style="1" customWidth="1"/>
    <col min="8" max="8" width="29.26953125" style="1" customWidth="1"/>
    <col min="9" max="16384" width="9.1796875" style="1"/>
  </cols>
  <sheetData>
    <row r="1" spans="1:8" ht="25.5" x14ac:dyDescent="0.6">
      <c r="A1" s="1286" t="s">
        <v>1795</v>
      </c>
      <c r="B1" s="1287"/>
      <c r="C1" s="1287"/>
      <c r="D1" s="1287"/>
      <c r="E1" s="1287"/>
      <c r="F1" s="1287"/>
      <c r="G1" s="1287"/>
      <c r="H1" s="1288"/>
    </row>
    <row r="2" spans="1:8" ht="23" x14ac:dyDescent="0.5">
      <c r="A2" s="1289" t="s">
        <v>480</v>
      </c>
      <c r="B2" s="1290"/>
      <c r="C2" s="1290"/>
      <c r="D2" s="1290"/>
      <c r="E2" s="1290"/>
      <c r="F2" s="1290"/>
      <c r="G2" s="1290"/>
      <c r="H2" s="1291"/>
    </row>
    <row r="3" spans="1:8" ht="22.5" x14ac:dyDescent="0.45">
      <c r="A3" s="1292" t="s">
        <v>2465</v>
      </c>
      <c r="B3" s="1293"/>
      <c r="C3" s="1293"/>
      <c r="D3" s="1293"/>
      <c r="E3" s="1293"/>
      <c r="F3" s="1293"/>
      <c r="G3" s="1293"/>
      <c r="H3" s="1294"/>
    </row>
    <row r="4" spans="1:8" ht="24" customHeight="1" thickBot="1" x14ac:dyDescent="0.5">
      <c r="A4" s="1295" t="s">
        <v>482</v>
      </c>
      <c r="B4" s="1296"/>
      <c r="C4" s="1296"/>
      <c r="D4" s="1296"/>
      <c r="E4" s="1296"/>
      <c r="F4" s="1296"/>
      <c r="G4" s="1296"/>
      <c r="H4" s="1297"/>
    </row>
    <row r="5" spans="1:8" s="2" customFormat="1" ht="35.5" thickBot="1" x14ac:dyDescent="0.4">
      <c r="A5" s="1060" t="s">
        <v>445</v>
      </c>
      <c r="B5" s="738" t="s">
        <v>452</v>
      </c>
      <c r="C5" s="738" t="s">
        <v>451</v>
      </c>
      <c r="D5" s="739" t="s">
        <v>1</v>
      </c>
      <c r="E5" s="738" t="s">
        <v>2467</v>
      </c>
      <c r="F5" s="738" t="s">
        <v>1841</v>
      </c>
      <c r="G5" s="738" t="s">
        <v>2468</v>
      </c>
      <c r="H5" s="738" t="s">
        <v>2464</v>
      </c>
    </row>
    <row r="6" spans="1:8" s="2" customFormat="1" ht="22" customHeight="1" x14ac:dyDescent="0.35">
      <c r="A6" s="800" t="s">
        <v>770</v>
      </c>
      <c r="B6" s="801"/>
      <c r="C6" s="801"/>
      <c r="D6" s="802" t="s">
        <v>2</v>
      </c>
      <c r="E6" s="309"/>
      <c r="F6" s="309"/>
      <c r="G6" s="803"/>
      <c r="H6" s="629"/>
    </row>
    <row r="7" spans="1:8" s="2" customFormat="1" ht="35" x14ac:dyDescent="0.35">
      <c r="A7" s="804">
        <v>11000000</v>
      </c>
      <c r="B7" s="805"/>
      <c r="C7" s="805"/>
      <c r="D7" s="806" t="s">
        <v>3</v>
      </c>
      <c r="E7" s="310"/>
      <c r="F7" s="310"/>
      <c r="G7" s="807"/>
      <c r="H7" s="633"/>
    </row>
    <row r="8" spans="1:8" s="2" customFormat="1" ht="22" customHeight="1" x14ac:dyDescent="0.35">
      <c r="A8" s="808">
        <v>11010101</v>
      </c>
      <c r="B8" s="809" t="s">
        <v>640</v>
      </c>
      <c r="C8" s="585" t="s">
        <v>1838</v>
      </c>
      <c r="D8" s="637" t="s">
        <v>4</v>
      </c>
      <c r="E8" s="810">
        <v>1976543231.98</v>
      </c>
      <c r="F8" s="1095">
        <v>3596400123</v>
      </c>
      <c r="G8" s="590">
        <v>686286076.5</v>
      </c>
      <c r="H8" s="811">
        <v>2827654334.9000001</v>
      </c>
    </row>
    <row r="9" spans="1:8" s="2" customFormat="1" ht="22" customHeight="1" x14ac:dyDescent="0.35">
      <c r="A9" s="808">
        <v>11010401</v>
      </c>
      <c r="B9" s="809" t="s">
        <v>640</v>
      </c>
      <c r="C9" s="585" t="s">
        <v>1838</v>
      </c>
      <c r="D9" s="637" t="s">
        <v>5</v>
      </c>
      <c r="E9" s="812">
        <v>978654321.65999997</v>
      </c>
      <c r="F9" s="812">
        <v>870000000</v>
      </c>
      <c r="G9" s="812">
        <v>1835168517</v>
      </c>
      <c r="H9" s="813">
        <v>1279927582.24</v>
      </c>
    </row>
    <row r="10" spans="1:8" s="2" customFormat="1" ht="22" customHeight="1" x14ac:dyDescent="0.35">
      <c r="A10" s="804">
        <v>110102</v>
      </c>
      <c r="B10" s="809"/>
      <c r="C10" s="583"/>
      <c r="D10" s="806" t="s">
        <v>533</v>
      </c>
      <c r="E10" s="812"/>
      <c r="F10" s="812"/>
      <c r="G10" s="812"/>
      <c r="H10" s="813"/>
    </row>
    <row r="11" spans="1:8" s="2" customFormat="1" ht="22" customHeight="1" x14ac:dyDescent="0.35">
      <c r="A11" s="808">
        <v>11010201</v>
      </c>
      <c r="B11" s="809" t="s">
        <v>641</v>
      </c>
      <c r="C11" s="585" t="s">
        <v>1838</v>
      </c>
      <c r="D11" s="637" t="s">
        <v>295</v>
      </c>
      <c r="E11" s="810">
        <v>1897665443.23</v>
      </c>
      <c r="F11" s="590">
        <v>2082332021</v>
      </c>
      <c r="G11" s="590">
        <v>2153501712</v>
      </c>
      <c r="H11" s="640">
        <v>3531672556</v>
      </c>
    </row>
    <row r="12" spans="1:8" s="2" customFormat="1" ht="35" x14ac:dyDescent="0.35">
      <c r="A12" s="804">
        <v>310301</v>
      </c>
      <c r="B12" s="809"/>
      <c r="C12" s="583"/>
      <c r="D12" s="806" t="s">
        <v>534</v>
      </c>
      <c r="E12" s="810"/>
      <c r="F12" s="812"/>
      <c r="G12" s="590"/>
      <c r="H12" s="813"/>
    </row>
    <row r="13" spans="1:8" s="2" customFormat="1" ht="22" customHeight="1" x14ac:dyDescent="0.35">
      <c r="A13" s="814">
        <v>31030101</v>
      </c>
      <c r="B13" s="809" t="s">
        <v>641</v>
      </c>
      <c r="C13" s="585" t="s">
        <v>1838</v>
      </c>
      <c r="D13" s="637" t="s">
        <v>276</v>
      </c>
      <c r="E13" s="815"/>
      <c r="F13" s="590">
        <v>50000000</v>
      </c>
      <c r="G13" s="590"/>
      <c r="H13" s="640">
        <v>100000000</v>
      </c>
    </row>
    <row r="14" spans="1:8" s="2" customFormat="1" ht="22" customHeight="1" x14ac:dyDescent="0.35">
      <c r="A14" s="816">
        <v>1402</v>
      </c>
      <c r="B14" s="805"/>
      <c r="C14" s="817"/>
      <c r="D14" s="806" t="s">
        <v>535</v>
      </c>
      <c r="E14" s="750"/>
      <c r="F14" s="590"/>
      <c r="G14" s="590"/>
      <c r="H14" s="640"/>
    </row>
    <row r="15" spans="1:8" s="2" customFormat="1" ht="22" customHeight="1" x14ac:dyDescent="0.35">
      <c r="A15" s="816">
        <v>140202</v>
      </c>
      <c r="B15" s="818"/>
      <c r="C15" s="817"/>
      <c r="D15" s="806" t="s">
        <v>535</v>
      </c>
      <c r="E15" s="819"/>
      <c r="F15" s="590"/>
      <c r="G15" s="590"/>
      <c r="H15" s="640"/>
    </row>
    <row r="16" spans="1:8" s="2" customFormat="1" ht="22" customHeight="1" x14ac:dyDescent="0.35">
      <c r="A16" s="814">
        <v>14020201</v>
      </c>
      <c r="B16" s="817"/>
      <c r="C16" s="817"/>
      <c r="D16" s="637" t="s">
        <v>536</v>
      </c>
      <c r="E16" s="590"/>
      <c r="F16" s="590"/>
      <c r="G16" s="590"/>
      <c r="H16" s="640"/>
    </row>
    <row r="17" spans="1:8" s="2" customFormat="1" ht="22" customHeight="1" thickBot="1" x14ac:dyDescent="0.4">
      <c r="A17" s="864">
        <v>14020202</v>
      </c>
      <c r="B17" s="865"/>
      <c r="C17" s="865"/>
      <c r="D17" s="831" t="s">
        <v>537</v>
      </c>
      <c r="E17" s="832"/>
      <c r="F17" s="832"/>
      <c r="G17" s="832"/>
      <c r="H17" s="833"/>
    </row>
    <row r="18" spans="1:8" s="2" customFormat="1" ht="22" customHeight="1" thickBot="1" x14ac:dyDescent="0.4">
      <c r="A18" s="1096"/>
      <c r="B18" s="1097"/>
      <c r="C18" s="1097"/>
      <c r="D18" s="1098" t="s">
        <v>538</v>
      </c>
      <c r="E18" s="1099">
        <f>SUM(E8:E17)</f>
        <v>4852862996.8699999</v>
      </c>
      <c r="F18" s="1100">
        <f>SUM(F8:F17)</f>
        <v>6598732144</v>
      </c>
      <c r="G18" s="1099">
        <f>SUM(G8:G17)</f>
        <v>4674956305.5</v>
      </c>
      <c r="H18" s="1100">
        <f>SUM(H8:H17)</f>
        <v>7739254473.1400003</v>
      </c>
    </row>
    <row r="19" spans="1:8" s="2" customFormat="1" ht="35" x14ac:dyDescent="0.35">
      <c r="A19" s="800">
        <v>12000000</v>
      </c>
      <c r="B19" s="822"/>
      <c r="C19" s="801"/>
      <c r="D19" s="802" t="s">
        <v>6</v>
      </c>
      <c r="E19" s="823"/>
      <c r="F19" s="823"/>
      <c r="G19" s="824"/>
      <c r="H19" s="825"/>
    </row>
    <row r="20" spans="1:8" s="2" customFormat="1" ht="22" customHeight="1" x14ac:dyDescent="0.35">
      <c r="A20" s="804">
        <v>12010000</v>
      </c>
      <c r="B20" s="805"/>
      <c r="C20" s="805"/>
      <c r="D20" s="806" t="s">
        <v>7</v>
      </c>
      <c r="E20" s="826"/>
      <c r="F20" s="826"/>
      <c r="G20" s="812"/>
      <c r="H20" s="827"/>
    </row>
    <row r="21" spans="1:8" s="2" customFormat="1" ht="22" customHeight="1" x14ac:dyDescent="0.35">
      <c r="A21" s="808">
        <v>12010103</v>
      </c>
      <c r="B21" s="809" t="s">
        <v>640</v>
      </c>
      <c r="C21" s="585" t="s">
        <v>1838</v>
      </c>
      <c r="D21" s="637" t="s">
        <v>272</v>
      </c>
      <c r="E21" s="812">
        <f>F21-(F21*25%)</f>
        <v>3000000</v>
      </c>
      <c r="F21" s="812">
        <v>4000000</v>
      </c>
      <c r="G21" s="590">
        <v>2222530.85</v>
      </c>
      <c r="H21" s="813">
        <v>4500000</v>
      </c>
    </row>
    <row r="22" spans="1:8" s="2" customFormat="1" ht="22" customHeight="1" x14ac:dyDescent="0.35">
      <c r="A22" s="808">
        <v>12010104</v>
      </c>
      <c r="B22" s="809"/>
      <c r="C22" s="583"/>
      <c r="D22" s="637" t="s">
        <v>273</v>
      </c>
      <c r="E22" s="812"/>
      <c r="F22" s="812"/>
      <c r="G22" s="590"/>
      <c r="H22" s="813"/>
    </row>
    <row r="23" spans="1:8" s="2" customFormat="1" ht="22" customHeight="1" thickBot="1" x14ac:dyDescent="0.4">
      <c r="A23" s="828">
        <v>12010105</v>
      </c>
      <c r="B23" s="829" t="s">
        <v>640</v>
      </c>
      <c r="C23" s="830" t="s">
        <v>1838</v>
      </c>
      <c r="D23" s="831" t="s">
        <v>274</v>
      </c>
      <c r="E23" s="832">
        <f>F23-(F23*25%)</f>
        <v>1875000</v>
      </c>
      <c r="F23" s="832">
        <v>2500000</v>
      </c>
      <c r="G23" s="689">
        <v>92500</v>
      </c>
      <c r="H23" s="833">
        <v>3000000</v>
      </c>
    </row>
    <row r="24" spans="1:8" s="2" customFormat="1" ht="22" customHeight="1" thickBot="1" x14ac:dyDescent="0.4">
      <c r="A24" s="834"/>
      <c r="B24" s="834"/>
      <c r="C24" s="834"/>
      <c r="D24" s="835" t="s">
        <v>538</v>
      </c>
      <c r="E24" s="836">
        <f>SUM(E21:E23)</f>
        <v>4875000</v>
      </c>
      <c r="F24" s="836">
        <f>SUM(F21:F23)</f>
        <v>6500000</v>
      </c>
      <c r="G24" s="836">
        <f>SUM(G21:G23)</f>
        <v>2315030.85</v>
      </c>
      <c r="H24" s="836">
        <f>SUM(H21:H23)</f>
        <v>7500000</v>
      </c>
    </row>
    <row r="25" spans="1:8" s="2" customFormat="1" ht="35" x14ac:dyDescent="0.35">
      <c r="A25" s="800">
        <v>12010200</v>
      </c>
      <c r="B25" s="801"/>
      <c r="C25" s="801"/>
      <c r="D25" s="802" t="s">
        <v>8</v>
      </c>
      <c r="E25" s="787"/>
      <c r="F25" s="823"/>
      <c r="G25" s="824"/>
      <c r="H25" s="825"/>
    </row>
    <row r="26" spans="1:8" s="2" customFormat="1" ht="35" x14ac:dyDescent="0.35">
      <c r="A26" s="808">
        <v>12000201</v>
      </c>
      <c r="B26" s="809"/>
      <c r="C26" s="583"/>
      <c r="D26" s="637" t="s">
        <v>9</v>
      </c>
      <c r="E26" s="837"/>
      <c r="F26" s="812"/>
      <c r="G26" s="812"/>
      <c r="H26" s="813"/>
    </row>
    <row r="27" spans="1:8" s="2" customFormat="1" ht="22" customHeight="1" x14ac:dyDescent="0.35">
      <c r="A27" s="804">
        <v>12010500</v>
      </c>
      <c r="B27" s="805"/>
      <c r="C27" s="805"/>
      <c r="D27" s="806" t="s">
        <v>10</v>
      </c>
      <c r="E27" s="826"/>
      <c r="F27" s="826"/>
      <c r="G27" s="812"/>
      <c r="H27" s="827"/>
    </row>
    <row r="28" spans="1:8" s="2" customFormat="1" ht="22" customHeight="1" x14ac:dyDescent="0.35">
      <c r="A28" s="808">
        <v>12010501</v>
      </c>
      <c r="B28" s="809"/>
      <c r="C28" s="585"/>
      <c r="D28" s="637" t="s">
        <v>11</v>
      </c>
      <c r="E28" s="826"/>
      <c r="F28" s="826"/>
      <c r="G28" s="812"/>
      <c r="H28" s="827"/>
    </row>
    <row r="29" spans="1:8" s="2" customFormat="1" ht="22" customHeight="1" thickBot="1" x14ac:dyDescent="0.4">
      <c r="A29" s="828">
        <v>12010502</v>
      </c>
      <c r="B29" s="829"/>
      <c r="C29" s="829"/>
      <c r="D29" s="831" t="s">
        <v>12</v>
      </c>
      <c r="E29" s="838"/>
      <c r="F29" s="838"/>
      <c r="G29" s="832"/>
      <c r="H29" s="839"/>
    </row>
    <row r="30" spans="1:8" s="2" customFormat="1" ht="22" customHeight="1" thickBot="1" x14ac:dyDescent="0.4">
      <c r="A30" s="834"/>
      <c r="B30" s="834"/>
      <c r="C30" s="834"/>
      <c r="D30" s="835" t="s">
        <v>538</v>
      </c>
      <c r="E30" s="836">
        <f>SUM(E26:E29)</f>
        <v>0</v>
      </c>
      <c r="F30" s="836">
        <f>SUM(F26:F29)</f>
        <v>0</v>
      </c>
      <c r="G30" s="836">
        <f>SUM(G26:G29)</f>
        <v>0</v>
      </c>
      <c r="H30" s="836">
        <f>SUM(H26:H29)</f>
        <v>0</v>
      </c>
    </row>
    <row r="31" spans="1:8" s="2" customFormat="1" ht="22" customHeight="1" x14ac:dyDescent="0.35">
      <c r="A31" s="800">
        <v>12020000</v>
      </c>
      <c r="B31" s="801"/>
      <c r="C31" s="801"/>
      <c r="D31" s="802" t="s">
        <v>13</v>
      </c>
      <c r="E31" s="823"/>
      <c r="F31" s="823"/>
      <c r="G31" s="824"/>
      <c r="H31" s="825"/>
    </row>
    <row r="32" spans="1:8" s="2" customFormat="1" ht="22" customHeight="1" x14ac:dyDescent="0.35">
      <c r="A32" s="804">
        <v>12020100</v>
      </c>
      <c r="B32" s="805"/>
      <c r="C32" s="805"/>
      <c r="D32" s="806" t="s">
        <v>14</v>
      </c>
      <c r="E32" s="826"/>
      <c r="F32" s="826"/>
      <c r="G32" s="812"/>
      <c r="H32" s="827"/>
    </row>
    <row r="33" spans="1:8" s="2" customFormat="1" ht="22" customHeight="1" x14ac:dyDescent="0.35">
      <c r="A33" s="808">
        <v>12020102</v>
      </c>
      <c r="B33" s="809" t="s">
        <v>640</v>
      </c>
      <c r="C33" s="585" t="s">
        <v>1838</v>
      </c>
      <c r="D33" s="641" t="s">
        <v>539</v>
      </c>
      <c r="E33" s="590"/>
      <c r="F33" s="590"/>
      <c r="G33" s="590"/>
      <c r="H33" s="640"/>
    </row>
    <row r="34" spans="1:8" s="2" customFormat="1" ht="22" customHeight="1" x14ac:dyDescent="0.35">
      <c r="A34" s="808">
        <v>12020105</v>
      </c>
      <c r="B34" s="809"/>
      <c r="C34" s="583"/>
      <c r="D34" s="641" t="s">
        <v>540</v>
      </c>
      <c r="E34" s="812">
        <f>F34-(F34*25%)</f>
        <v>3750</v>
      </c>
      <c r="F34" s="812">
        <v>5000</v>
      </c>
      <c r="G34" s="590">
        <v>72000</v>
      </c>
      <c r="H34" s="813">
        <v>10000</v>
      </c>
    </row>
    <row r="35" spans="1:8" s="2" customFormat="1" ht="22" customHeight="1" x14ac:dyDescent="0.35">
      <c r="A35" s="808">
        <v>12020107</v>
      </c>
      <c r="B35" s="809"/>
      <c r="C35" s="809"/>
      <c r="D35" s="641" t="s">
        <v>541</v>
      </c>
      <c r="E35" s="815"/>
      <c r="F35" s="815"/>
      <c r="G35" s="590"/>
      <c r="H35" s="842"/>
    </row>
    <row r="36" spans="1:8" s="2" customFormat="1" ht="22" customHeight="1" x14ac:dyDescent="0.35">
      <c r="A36" s="843">
        <v>12020109</v>
      </c>
      <c r="B36" s="844"/>
      <c r="C36" s="844"/>
      <c r="D36" s="637" t="s">
        <v>542</v>
      </c>
      <c r="E36" s="815"/>
      <c r="F36" s="815"/>
      <c r="G36" s="590"/>
      <c r="H36" s="842"/>
    </row>
    <row r="37" spans="1:8" s="2" customFormat="1" ht="22" customHeight="1" x14ac:dyDescent="0.35">
      <c r="A37" s="843">
        <v>12020111</v>
      </c>
      <c r="B37" s="809" t="s">
        <v>640</v>
      </c>
      <c r="C37" s="585" t="s">
        <v>1838</v>
      </c>
      <c r="D37" s="641" t="s">
        <v>543</v>
      </c>
      <c r="E37" s="812">
        <f>F37-(F37*25%)</f>
        <v>22500</v>
      </c>
      <c r="F37" s="845">
        <v>30000</v>
      </c>
      <c r="G37" s="590">
        <v>40000</v>
      </c>
      <c r="H37" s="846">
        <v>60000</v>
      </c>
    </row>
    <row r="38" spans="1:8" s="2" customFormat="1" ht="22" customHeight="1" x14ac:dyDescent="0.35">
      <c r="A38" s="843">
        <v>12020112</v>
      </c>
      <c r="B38" s="844"/>
      <c r="C38" s="844"/>
      <c r="D38" s="641" t="s">
        <v>544</v>
      </c>
      <c r="E38" s="845"/>
      <c r="F38" s="845"/>
      <c r="G38" s="590"/>
      <c r="H38" s="846"/>
    </row>
    <row r="39" spans="1:8" s="2" customFormat="1" ht="22" customHeight="1" x14ac:dyDescent="0.35">
      <c r="A39" s="808">
        <v>12020113</v>
      </c>
      <c r="B39" s="809"/>
      <c r="C39" s="809"/>
      <c r="D39" s="641" t="s">
        <v>545</v>
      </c>
      <c r="E39" s="815"/>
      <c r="F39" s="815"/>
      <c r="G39" s="590"/>
      <c r="H39" s="842"/>
    </row>
    <row r="40" spans="1:8" s="2" customFormat="1" ht="22" customHeight="1" x14ac:dyDescent="0.35">
      <c r="A40" s="843">
        <v>12020114</v>
      </c>
      <c r="B40" s="809"/>
      <c r="C40" s="585"/>
      <c r="D40" s="641" t="s">
        <v>546</v>
      </c>
      <c r="E40" s="845"/>
      <c r="F40" s="845"/>
      <c r="G40" s="590"/>
      <c r="H40" s="846"/>
    </row>
    <row r="41" spans="1:8" s="2" customFormat="1" ht="22" customHeight="1" x14ac:dyDescent="0.35">
      <c r="A41" s="843">
        <v>12020115</v>
      </c>
      <c r="B41" s="844"/>
      <c r="C41" s="844"/>
      <c r="D41" s="641" t="s">
        <v>547</v>
      </c>
      <c r="E41" s="815"/>
      <c r="F41" s="815"/>
      <c r="G41" s="590"/>
      <c r="H41" s="842"/>
    </row>
    <row r="42" spans="1:8" s="2" customFormat="1" ht="22" customHeight="1" x14ac:dyDescent="0.35">
      <c r="A42" s="808">
        <v>12020116</v>
      </c>
      <c r="B42" s="809"/>
      <c r="C42" s="583"/>
      <c r="D42" s="641" t="s">
        <v>548</v>
      </c>
      <c r="E42" s="815"/>
      <c r="F42" s="815"/>
      <c r="G42" s="590"/>
      <c r="H42" s="842"/>
    </row>
    <row r="43" spans="1:8" s="2" customFormat="1" ht="22" customHeight="1" x14ac:dyDescent="0.35">
      <c r="A43" s="808">
        <v>12020117</v>
      </c>
      <c r="B43" s="809"/>
      <c r="C43" s="585"/>
      <c r="D43" s="641" t="s">
        <v>549</v>
      </c>
      <c r="E43" s="845"/>
      <c r="F43" s="845"/>
      <c r="G43" s="590"/>
      <c r="H43" s="846"/>
    </row>
    <row r="44" spans="1:8" s="2" customFormat="1" ht="22" customHeight="1" x14ac:dyDescent="0.35">
      <c r="A44" s="808">
        <v>12020118</v>
      </c>
      <c r="B44" s="809"/>
      <c r="C44" s="583"/>
      <c r="D44" s="641" t="s">
        <v>550</v>
      </c>
      <c r="E44" s="845"/>
      <c r="F44" s="845"/>
      <c r="G44" s="590"/>
      <c r="H44" s="846"/>
    </row>
    <row r="45" spans="1:8" s="2" customFormat="1" ht="22" customHeight="1" x14ac:dyDescent="0.35">
      <c r="A45" s="808">
        <v>12020119</v>
      </c>
      <c r="B45" s="809"/>
      <c r="C45" s="809"/>
      <c r="D45" s="641" t="s">
        <v>551</v>
      </c>
      <c r="E45" s="815"/>
      <c r="F45" s="815"/>
      <c r="G45" s="590"/>
      <c r="H45" s="842"/>
    </row>
    <row r="46" spans="1:8" s="2" customFormat="1" ht="22" customHeight="1" x14ac:dyDescent="0.35">
      <c r="A46" s="808">
        <v>12020120</v>
      </c>
      <c r="B46" s="809"/>
      <c r="C46" s="585"/>
      <c r="D46" s="641" t="s">
        <v>279</v>
      </c>
      <c r="E46" s="815"/>
      <c r="F46" s="815"/>
      <c r="G46" s="590"/>
      <c r="H46" s="842"/>
    </row>
    <row r="47" spans="1:8" s="2" customFormat="1" ht="22" customHeight="1" x14ac:dyDescent="0.35">
      <c r="A47" s="808">
        <v>12020121</v>
      </c>
      <c r="B47" s="809"/>
      <c r="C47" s="809"/>
      <c r="D47" s="641" t="s">
        <v>552</v>
      </c>
      <c r="E47" s="815"/>
      <c r="F47" s="815"/>
      <c r="G47" s="590"/>
      <c r="H47" s="842">
        <v>20000</v>
      </c>
    </row>
    <row r="48" spans="1:8" s="2" customFormat="1" ht="22" customHeight="1" x14ac:dyDescent="0.35">
      <c r="A48" s="847">
        <v>12020122</v>
      </c>
      <c r="B48" s="809" t="s">
        <v>640</v>
      </c>
      <c r="C48" s="585" t="s">
        <v>1838</v>
      </c>
      <c r="D48" s="848" t="s">
        <v>553</v>
      </c>
      <c r="E48" s="812">
        <f>F48-(F48*25%)</f>
        <v>48750</v>
      </c>
      <c r="F48" s="849">
        <v>65000</v>
      </c>
      <c r="G48" s="590">
        <v>25000</v>
      </c>
      <c r="H48" s="850">
        <v>65000</v>
      </c>
    </row>
    <row r="49" spans="1:8" s="2" customFormat="1" ht="22" customHeight="1" x14ac:dyDescent="0.35">
      <c r="A49" s="847">
        <v>12020123</v>
      </c>
      <c r="B49" s="851"/>
      <c r="C49" s="851"/>
      <c r="D49" s="848" t="s">
        <v>554</v>
      </c>
      <c r="E49" s="849"/>
      <c r="F49" s="849"/>
      <c r="G49" s="590"/>
      <c r="H49" s="850"/>
    </row>
    <row r="50" spans="1:8" s="2" customFormat="1" ht="22" customHeight="1" x14ac:dyDescent="0.35">
      <c r="A50" s="847">
        <v>12020124</v>
      </c>
      <c r="B50" s="809"/>
      <c r="C50" s="585"/>
      <c r="D50" s="848" t="s">
        <v>555</v>
      </c>
      <c r="E50" s="849"/>
      <c r="F50" s="849"/>
      <c r="G50" s="590"/>
      <c r="H50" s="850"/>
    </row>
    <row r="51" spans="1:8" s="2" customFormat="1" ht="22" customHeight="1" x14ac:dyDescent="0.35">
      <c r="A51" s="847">
        <v>12020125</v>
      </c>
      <c r="B51" s="851"/>
      <c r="C51" s="851"/>
      <c r="D51" s="848" t="s">
        <v>556</v>
      </c>
      <c r="E51" s="849"/>
      <c r="F51" s="849"/>
      <c r="G51" s="590"/>
      <c r="H51" s="850"/>
    </row>
    <row r="52" spans="1:8" s="2" customFormat="1" ht="22" customHeight="1" x14ac:dyDescent="0.35">
      <c r="A52" s="847">
        <v>12020126</v>
      </c>
      <c r="B52" s="851"/>
      <c r="C52" s="851"/>
      <c r="D52" s="848" t="s">
        <v>557</v>
      </c>
      <c r="E52" s="849"/>
      <c r="F52" s="849"/>
      <c r="G52" s="590"/>
      <c r="H52" s="850"/>
    </row>
    <row r="53" spans="1:8" s="2" customFormat="1" ht="22" customHeight="1" x14ac:dyDescent="0.35">
      <c r="A53" s="847">
        <v>12020128</v>
      </c>
      <c r="B53" s="851"/>
      <c r="C53" s="851"/>
      <c r="D53" s="848" t="s">
        <v>558</v>
      </c>
      <c r="E53" s="849"/>
      <c r="F53" s="849"/>
      <c r="G53" s="590"/>
      <c r="H53" s="850"/>
    </row>
    <row r="54" spans="1:8" s="2" customFormat="1" ht="22" customHeight="1" x14ac:dyDescent="0.35">
      <c r="A54" s="847">
        <v>12020130</v>
      </c>
      <c r="B54" s="809"/>
      <c r="C54" s="583"/>
      <c r="D54" s="848" t="s">
        <v>559</v>
      </c>
      <c r="E54" s="849"/>
      <c r="F54" s="849"/>
      <c r="G54" s="590"/>
      <c r="H54" s="850"/>
    </row>
    <row r="55" spans="1:8" s="2" customFormat="1" ht="22" customHeight="1" x14ac:dyDescent="0.35">
      <c r="A55" s="847">
        <v>12020131</v>
      </c>
      <c r="B55" s="851"/>
      <c r="C55" s="851"/>
      <c r="D55" s="848" t="s">
        <v>278</v>
      </c>
      <c r="E55" s="849"/>
      <c r="F55" s="849"/>
      <c r="G55" s="590"/>
      <c r="H55" s="850"/>
    </row>
    <row r="56" spans="1:8" s="2" customFormat="1" ht="22" customHeight="1" x14ac:dyDescent="0.35">
      <c r="A56" s="847">
        <v>12020137</v>
      </c>
      <c r="B56" s="809"/>
      <c r="C56" s="585"/>
      <c r="D56" s="848" t="s">
        <v>560</v>
      </c>
      <c r="E56" s="849"/>
      <c r="F56" s="849"/>
      <c r="G56" s="590"/>
      <c r="H56" s="850"/>
    </row>
    <row r="57" spans="1:8" s="2" customFormat="1" ht="22" customHeight="1" x14ac:dyDescent="0.35">
      <c r="A57" s="808">
        <v>12020138</v>
      </c>
      <c r="B57" s="809"/>
      <c r="C57" s="585"/>
      <c r="D57" s="641" t="s">
        <v>561</v>
      </c>
      <c r="E57" s="815"/>
      <c r="F57" s="815"/>
      <c r="G57" s="590"/>
      <c r="H57" s="842"/>
    </row>
    <row r="58" spans="1:8" s="2" customFormat="1" ht="22" customHeight="1" x14ac:dyDescent="0.35">
      <c r="A58" s="808">
        <v>12020139</v>
      </c>
      <c r="B58" s="809"/>
      <c r="C58" s="585"/>
      <c r="D58" s="641" t="s">
        <v>562</v>
      </c>
      <c r="E58" s="815"/>
      <c r="F58" s="815"/>
      <c r="G58" s="590"/>
      <c r="H58" s="842"/>
    </row>
    <row r="59" spans="1:8" s="2" customFormat="1" ht="22" customHeight="1" x14ac:dyDescent="0.35">
      <c r="A59" s="808">
        <v>12020140</v>
      </c>
      <c r="B59" s="809"/>
      <c r="C59" s="585"/>
      <c r="D59" s="641" t="s">
        <v>563</v>
      </c>
      <c r="E59" s="815"/>
      <c r="F59" s="815"/>
      <c r="G59" s="590"/>
      <c r="H59" s="842"/>
    </row>
    <row r="60" spans="1:8" s="2" customFormat="1" ht="22" customHeight="1" x14ac:dyDescent="0.35">
      <c r="A60" s="808">
        <v>12020141</v>
      </c>
      <c r="B60" s="809"/>
      <c r="C60" s="809"/>
      <c r="D60" s="641" t="s">
        <v>564</v>
      </c>
      <c r="E60" s="815"/>
      <c r="F60" s="815"/>
      <c r="G60" s="590"/>
      <c r="H60" s="842"/>
    </row>
    <row r="61" spans="1:8" s="2" customFormat="1" ht="22" customHeight="1" x14ac:dyDescent="0.35">
      <c r="A61" s="808">
        <v>12020142</v>
      </c>
      <c r="B61" s="809" t="s">
        <v>640</v>
      </c>
      <c r="C61" s="585" t="s">
        <v>1838</v>
      </c>
      <c r="D61" s="641" t="s">
        <v>565</v>
      </c>
      <c r="E61" s="812">
        <f>F61-(F61*25%)</f>
        <v>7500</v>
      </c>
      <c r="F61" s="815">
        <v>10000</v>
      </c>
      <c r="G61" s="590">
        <v>5000</v>
      </c>
      <c r="H61" s="842">
        <v>10000</v>
      </c>
    </row>
    <row r="62" spans="1:8" s="2" customFormat="1" ht="22" customHeight="1" x14ac:dyDescent="0.35">
      <c r="A62" s="808">
        <v>12020143</v>
      </c>
      <c r="B62" s="809"/>
      <c r="C62" s="585"/>
      <c r="D62" s="641" t="s">
        <v>566</v>
      </c>
      <c r="E62" s="815"/>
      <c r="F62" s="815"/>
      <c r="G62" s="590"/>
      <c r="H62" s="842"/>
    </row>
    <row r="63" spans="1:8" s="2" customFormat="1" ht="22" customHeight="1" x14ac:dyDescent="0.35">
      <c r="A63" s="808">
        <v>12020144</v>
      </c>
      <c r="B63" s="809" t="s">
        <v>640</v>
      </c>
      <c r="C63" s="585" t="s">
        <v>1838</v>
      </c>
      <c r="D63" s="641" t="s">
        <v>567</v>
      </c>
      <c r="E63" s="812">
        <f>F63-(F63*25%)</f>
        <v>15000</v>
      </c>
      <c r="F63" s="815">
        <v>20000</v>
      </c>
      <c r="G63" s="590">
        <v>13000</v>
      </c>
      <c r="H63" s="842">
        <v>20000</v>
      </c>
    </row>
    <row r="64" spans="1:8" s="2" customFormat="1" ht="22" customHeight="1" x14ac:dyDescent="0.35">
      <c r="A64" s="808">
        <v>12020145</v>
      </c>
      <c r="B64" s="809" t="s">
        <v>640</v>
      </c>
      <c r="C64" s="585" t="s">
        <v>1838</v>
      </c>
      <c r="D64" s="641" t="s">
        <v>289</v>
      </c>
      <c r="E64" s="812">
        <f>F64-(F64*25%)</f>
        <v>112500</v>
      </c>
      <c r="F64" s="815">
        <v>150000</v>
      </c>
      <c r="G64" s="590">
        <v>75000</v>
      </c>
      <c r="H64" s="842">
        <v>150000</v>
      </c>
    </row>
    <row r="65" spans="1:8" s="2" customFormat="1" ht="22" customHeight="1" x14ac:dyDescent="0.35">
      <c r="A65" s="808">
        <v>12020146</v>
      </c>
      <c r="B65" s="809"/>
      <c r="C65" s="809"/>
      <c r="D65" s="641" t="s">
        <v>568</v>
      </c>
      <c r="E65" s="815"/>
      <c r="F65" s="815"/>
      <c r="G65" s="590"/>
      <c r="H65" s="842"/>
    </row>
    <row r="66" spans="1:8" s="2" customFormat="1" ht="22" customHeight="1" x14ac:dyDescent="0.35">
      <c r="A66" s="808">
        <v>12020147</v>
      </c>
      <c r="B66" s="809"/>
      <c r="C66" s="809"/>
      <c r="D66" s="641" t="s">
        <v>569</v>
      </c>
      <c r="E66" s="815"/>
      <c r="F66" s="815"/>
      <c r="G66" s="590"/>
      <c r="H66" s="842"/>
    </row>
    <row r="67" spans="1:8" s="2" customFormat="1" ht="22" customHeight="1" x14ac:dyDescent="0.35">
      <c r="A67" s="808">
        <v>12020148</v>
      </c>
      <c r="B67" s="809"/>
      <c r="C67" s="809"/>
      <c r="D67" s="641" t="s">
        <v>570</v>
      </c>
      <c r="E67" s="815"/>
      <c r="F67" s="815"/>
      <c r="G67" s="590"/>
      <c r="H67" s="842"/>
    </row>
    <row r="68" spans="1:8" s="2" customFormat="1" ht="22" customHeight="1" x14ac:dyDescent="0.35">
      <c r="A68" s="808">
        <v>12020149</v>
      </c>
      <c r="B68" s="809"/>
      <c r="C68" s="585"/>
      <c r="D68" s="641" t="s">
        <v>571</v>
      </c>
      <c r="E68" s="815"/>
      <c r="F68" s="815"/>
      <c r="G68" s="590"/>
      <c r="H68" s="842"/>
    </row>
    <row r="69" spans="1:8" s="2" customFormat="1" ht="22" customHeight="1" x14ac:dyDescent="0.35">
      <c r="A69" s="808">
        <v>12020150</v>
      </c>
      <c r="B69" s="809"/>
      <c r="C69" s="585"/>
      <c r="D69" s="641" t="s">
        <v>572</v>
      </c>
      <c r="E69" s="815"/>
      <c r="F69" s="815"/>
      <c r="G69" s="590"/>
      <c r="H69" s="842"/>
    </row>
    <row r="70" spans="1:8" s="2" customFormat="1" ht="22" customHeight="1" x14ac:dyDescent="0.35">
      <c r="A70" s="808">
        <v>12020151</v>
      </c>
      <c r="B70" s="809"/>
      <c r="C70" s="585"/>
      <c r="D70" s="641" t="s">
        <v>573</v>
      </c>
      <c r="E70" s="815"/>
      <c r="F70" s="815"/>
      <c r="G70" s="590"/>
      <c r="H70" s="842"/>
    </row>
    <row r="71" spans="1:8" s="2" customFormat="1" ht="22" customHeight="1" x14ac:dyDescent="0.35">
      <c r="A71" s="808">
        <v>12020152</v>
      </c>
      <c r="B71" s="809"/>
      <c r="C71" s="585"/>
      <c r="D71" s="641" t="s">
        <v>574</v>
      </c>
      <c r="E71" s="815"/>
      <c r="F71" s="815"/>
      <c r="G71" s="590"/>
      <c r="H71" s="842">
        <v>50000</v>
      </c>
    </row>
    <row r="72" spans="1:8" s="2" customFormat="1" ht="22" customHeight="1" x14ac:dyDescent="0.35">
      <c r="A72" s="808">
        <v>12020154</v>
      </c>
      <c r="B72" s="809"/>
      <c r="C72" s="585"/>
      <c r="D72" s="641" t="s">
        <v>575</v>
      </c>
      <c r="E72" s="815"/>
      <c r="F72" s="815"/>
      <c r="G72" s="590"/>
      <c r="H72" s="842"/>
    </row>
    <row r="73" spans="1:8" s="2" customFormat="1" ht="22" customHeight="1" x14ac:dyDescent="0.35">
      <c r="A73" s="808">
        <v>12020155</v>
      </c>
      <c r="B73" s="809" t="s">
        <v>640</v>
      </c>
      <c r="C73" s="585" t="s">
        <v>1838</v>
      </c>
      <c r="D73" s="641" t="s">
        <v>288</v>
      </c>
      <c r="E73" s="812">
        <f>F73-(F73*25%)</f>
        <v>37500</v>
      </c>
      <c r="F73" s="815">
        <v>50000</v>
      </c>
      <c r="G73" s="590">
        <v>25000</v>
      </c>
      <c r="H73" s="842">
        <v>100000</v>
      </c>
    </row>
    <row r="74" spans="1:8" s="2" customFormat="1" ht="22" customHeight="1" x14ac:dyDescent="0.35">
      <c r="A74" s="808">
        <v>12020156</v>
      </c>
      <c r="B74" s="809"/>
      <c r="C74" s="585"/>
      <c r="D74" s="641" t="s">
        <v>281</v>
      </c>
      <c r="E74" s="815"/>
      <c r="F74" s="815"/>
      <c r="G74" s="590"/>
      <c r="H74" s="842"/>
    </row>
    <row r="75" spans="1:8" s="2" customFormat="1" ht="22" customHeight="1" x14ac:dyDescent="0.35">
      <c r="A75" s="808">
        <v>12020157</v>
      </c>
      <c r="B75" s="809"/>
      <c r="C75" s="585"/>
      <c r="D75" s="641" t="s">
        <v>284</v>
      </c>
      <c r="E75" s="815"/>
      <c r="F75" s="815"/>
      <c r="G75" s="590"/>
      <c r="H75" s="842"/>
    </row>
    <row r="76" spans="1:8" s="2" customFormat="1" ht="22" customHeight="1" x14ac:dyDescent="0.35">
      <c r="A76" s="808">
        <v>12020158</v>
      </c>
      <c r="B76" s="809"/>
      <c r="C76" s="809"/>
      <c r="D76" s="641" t="s">
        <v>277</v>
      </c>
      <c r="E76" s="815"/>
      <c r="F76" s="815"/>
      <c r="G76" s="590"/>
      <c r="H76" s="842"/>
    </row>
    <row r="77" spans="1:8" s="2" customFormat="1" ht="22" customHeight="1" x14ac:dyDescent="0.35">
      <c r="A77" s="808">
        <v>12020159</v>
      </c>
      <c r="B77" s="809"/>
      <c r="C77" s="583"/>
      <c r="D77" s="641" t="s">
        <v>576</v>
      </c>
      <c r="E77" s="845"/>
      <c r="F77" s="845"/>
      <c r="G77" s="590"/>
      <c r="H77" s="846">
        <v>300000</v>
      </c>
    </row>
    <row r="78" spans="1:8" s="2" customFormat="1" ht="22" customHeight="1" x14ac:dyDescent="0.35">
      <c r="A78" s="808">
        <v>12020160</v>
      </c>
      <c r="B78" s="809" t="s">
        <v>640</v>
      </c>
      <c r="C78" s="585" t="s">
        <v>1838</v>
      </c>
      <c r="D78" s="641" t="s">
        <v>577</v>
      </c>
      <c r="E78" s="812">
        <f>F78-(F78*25%)</f>
        <v>7500</v>
      </c>
      <c r="F78" s="815">
        <v>10000</v>
      </c>
      <c r="G78" s="590">
        <v>4000</v>
      </c>
      <c r="H78" s="842">
        <v>15000</v>
      </c>
    </row>
    <row r="79" spans="1:8" s="2" customFormat="1" ht="35" x14ac:dyDescent="0.35">
      <c r="A79" s="808">
        <v>12020161</v>
      </c>
      <c r="B79" s="809"/>
      <c r="C79" s="583"/>
      <c r="D79" s="641" t="s">
        <v>578</v>
      </c>
      <c r="E79" s="815"/>
      <c r="F79" s="815"/>
      <c r="G79" s="590"/>
      <c r="H79" s="842"/>
    </row>
    <row r="80" spans="1:8" s="2" customFormat="1" ht="22" customHeight="1" x14ac:dyDescent="0.35">
      <c r="A80" s="808">
        <v>12020162</v>
      </c>
      <c r="B80" s="809"/>
      <c r="C80" s="585"/>
      <c r="D80" s="641" t="s">
        <v>579</v>
      </c>
      <c r="E80" s="815"/>
      <c r="F80" s="815"/>
      <c r="G80" s="590"/>
      <c r="H80" s="842"/>
    </row>
    <row r="81" spans="1:8" s="2" customFormat="1" ht="22" customHeight="1" x14ac:dyDescent="0.35">
      <c r="A81" s="808">
        <v>12020163</v>
      </c>
      <c r="B81" s="809"/>
      <c r="C81" s="583"/>
      <c r="D81" s="641" t="s">
        <v>580</v>
      </c>
      <c r="E81" s="815"/>
      <c r="F81" s="815"/>
      <c r="G81" s="590"/>
      <c r="H81" s="842"/>
    </row>
    <row r="82" spans="1:8" s="2" customFormat="1" ht="22" customHeight="1" x14ac:dyDescent="0.35">
      <c r="A82" s="808">
        <v>12020164</v>
      </c>
      <c r="B82" s="809"/>
      <c r="C82" s="583"/>
      <c r="D82" s="641" t="s">
        <v>581</v>
      </c>
      <c r="E82" s="815"/>
      <c r="F82" s="815"/>
      <c r="G82" s="590"/>
      <c r="H82" s="842"/>
    </row>
    <row r="83" spans="1:8" s="2" customFormat="1" ht="22" customHeight="1" x14ac:dyDescent="0.35">
      <c r="A83" s="808">
        <v>12020165</v>
      </c>
      <c r="B83" s="809"/>
      <c r="C83" s="585"/>
      <c r="D83" s="641" t="s">
        <v>582</v>
      </c>
      <c r="E83" s="815"/>
      <c r="F83" s="815"/>
      <c r="G83" s="590"/>
      <c r="H83" s="842"/>
    </row>
    <row r="84" spans="1:8" s="2" customFormat="1" ht="22" customHeight="1" x14ac:dyDescent="0.35">
      <c r="A84" s="808">
        <v>12020166</v>
      </c>
      <c r="B84" s="809"/>
      <c r="C84" s="585"/>
      <c r="D84" s="641" t="s">
        <v>583</v>
      </c>
      <c r="E84" s="815"/>
      <c r="F84" s="815"/>
      <c r="G84" s="590"/>
      <c r="H84" s="842"/>
    </row>
    <row r="85" spans="1:8" s="2" customFormat="1" ht="22" customHeight="1" x14ac:dyDescent="0.35">
      <c r="A85" s="808">
        <v>12020167</v>
      </c>
      <c r="B85" s="809"/>
      <c r="C85" s="585"/>
      <c r="D85" s="641" t="s">
        <v>584</v>
      </c>
      <c r="E85" s="812">
        <f>F85-(F85*25%)</f>
        <v>75000</v>
      </c>
      <c r="F85" s="815">
        <v>100000</v>
      </c>
      <c r="G85" s="590">
        <v>20000</v>
      </c>
      <c r="H85" s="842">
        <v>150000</v>
      </c>
    </row>
    <row r="86" spans="1:8" s="2" customFormat="1" ht="22" customHeight="1" x14ac:dyDescent="0.35">
      <c r="A86" s="808">
        <v>12020168</v>
      </c>
      <c r="B86" s="809"/>
      <c r="C86" s="585"/>
      <c r="D86" s="641" t="s">
        <v>585</v>
      </c>
      <c r="E86" s="815"/>
      <c r="F86" s="815"/>
      <c r="G86" s="590"/>
      <c r="H86" s="842"/>
    </row>
    <row r="87" spans="1:8" s="2" customFormat="1" ht="22" customHeight="1" x14ac:dyDescent="0.35">
      <c r="A87" s="808">
        <v>12020169</v>
      </c>
      <c r="B87" s="809"/>
      <c r="C87" s="585"/>
      <c r="D87" s="641" t="s">
        <v>586</v>
      </c>
      <c r="E87" s="815"/>
      <c r="F87" s="815"/>
      <c r="G87" s="590"/>
      <c r="H87" s="842"/>
    </row>
    <row r="88" spans="1:8" s="2" customFormat="1" ht="22" customHeight="1" x14ac:dyDescent="0.35">
      <c r="A88" s="808">
        <v>12020170</v>
      </c>
      <c r="B88" s="809"/>
      <c r="C88" s="809"/>
      <c r="D88" s="641" t="s">
        <v>587</v>
      </c>
      <c r="E88" s="815"/>
      <c r="F88" s="815"/>
      <c r="G88" s="590"/>
      <c r="H88" s="842"/>
    </row>
    <row r="89" spans="1:8" s="2" customFormat="1" ht="22" customHeight="1" x14ac:dyDescent="0.35">
      <c r="A89" s="808">
        <v>12020171</v>
      </c>
      <c r="B89" s="809" t="s">
        <v>640</v>
      </c>
      <c r="C89" s="585" t="s">
        <v>1838</v>
      </c>
      <c r="D89" s="641" t="s">
        <v>588</v>
      </c>
      <c r="E89" s="812">
        <f>F89-(F89*25%)</f>
        <v>15000</v>
      </c>
      <c r="F89" s="845">
        <v>20000</v>
      </c>
      <c r="G89" s="590">
        <v>6000</v>
      </c>
      <c r="H89" s="846">
        <v>20000</v>
      </c>
    </row>
    <row r="90" spans="1:8" s="2" customFormat="1" ht="22" customHeight="1" x14ac:dyDescent="0.35">
      <c r="A90" s="808">
        <v>12020172</v>
      </c>
      <c r="B90" s="809"/>
      <c r="C90" s="809"/>
      <c r="D90" s="641" t="s">
        <v>589</v>
      </c>
      <c r="E90" s="845"/>
      <c r="F90" s="845"/>
      <c r="G90" s="590"/>
      <c r="H90" s="846"/>
    </row>
    <row r="91" spans="1:8" s="2" customFormat="1" ht="22" customHeight="1" x14ac:dyDescent="0.35">
      <c r="A91" s="808">
        <v>12020173</v>
      </c>
      <c r="B91" s="809"/>
      <c r="C91" s="583"/>
      <c r="D91" s="641" t="s">
        <v>590</v>
      </c>
      <c r="E91" s="815"/>
      <c r="F91" s="815"/>
      <c r="G91" s="590"/>
      <c r="H91" s="842"/>
    </row>
    <row r="92" spans="1:8" s="2" customFormat="1" ht="22" customHeight="1" x14ac:dyDescent="0.35">
      <c r="A92" s="808">
        <v>12020174</v>
      </c>
      <c r="B92" s="809"/>
      <c r="C92" s="585"/>
      <c r="D92" s="641" t="s">
        <v>282</v>
      </c>
      <c r="E92" s="815"/>
      <c r="F92" s="815"/>
      <c r="G92" s="590"/>
      <c r="H92" s="842"/>
    </row>
    <row r="93" spans="1:8" s="2" customFormat="1" ht="22" customHeight="1" x14ac:dyDescent="0.35">
      <c r="A93" s="808">
        <v>12020175</v>
      </c>
      <c r="B93" s="809"/>
      <c r="C93" s="585"/>
      <c r="D93" s="641" t="s">
        <v>591</v>
      </c>
      <c r="E93" s="815"/>
      <c r="F93" s="815"/>
      <c r="G93" s="590"/>
      <c r="H93" s="842"/>
    </row>
    <row r="94" spans="1:8" s="2" customFormat="1" ht="22" customHeight="1" x14ac:dyDescent="0.35">
      <c r="A94" s="808">
        <v>12020176</v>
      </c>
      <c r="B94" s="809"/>
      <c r="C94" s="583"/>
      <c r="D94" s="641" t="s">
        <v>592</v>
      </c>
      <c r="E94" s="845"/>
      <c r="F94" s="845"/>
      <c r="G94" s="590"/>
      <c r="H94" s="846"/>
    </row>
    <row r="95" spans="1:8" s="2" customFormat="1" ht="22" customHeight="1" x14ac:dyDescent="0.35">
      <c r="A95" s="808">
        <v>12020177</v>
      </c>
      <c r="B95" s="809" t="s">
        <v>640</v>
      </c>
      <c r="C95" s="585" t="s">
        <v>1838</v>
      </c>
      <c r="D95" s="641" t="s">
        <v>593</v>
      </c>
      <c r="E95" s="812">
        <f>F95-(F95*25%)</f>
        <v>7500</v>
      </c>
      <c r="F95" s="845">
        <v>10000</v>
      </c>
      <c r="G95" s="590">
        <v>5000</v>
      </c>
      <c r="H95" s="846">
        <v>50000</v>
      </c>
    </row>
    <row r="96" spans="1:8" s="2" customFormat="1" ht="22" customHeight="1" x14ac:dyDescent="0.35">
      <c r="A96" s="808">
        <v>12020178</v>
      </c>
      <c r="B96" s="809"/>
      <c r="C96" s="809"/>
      <c r="D96" s="641" t="s">
        <v>283</v>
      </c>
      <c r="E96" s="815"/>
      <c r="F96" s="815"/>
      <c r="G96" s="590"/>
      <c r="H96" s="842">
        <v>20000</v>
      </c>
    </row>
    <row r="97" spans="1:8" s="2" customFormat="1" ht="22" customHeight="1" x14ac:dyDescent="0.35">
      <c r="A97" s="808">
        <v>12020179</v>
      </c>
      <c r="B97" s="809"/>
      <c r="C97" s="585"/>
      <c r="D97" s="641" t="s">
        <v>287</v>
      </c>
      <c r="E97" s="845"/>
      <c r="F97" s="845"/>
      <c r="G97" s="590"/>
      <c r="H97" s="846"/>
    </row>
    <row r="98" spans="1:8" s="2" customFormat="1" ht="22" customHeight="1" x14ac:dyDescent="0.35">
      <c r="A98" s="808">
        <v>12020180</v>
      </c>
      <c r="B98" s="809"/>
      <c r="C98" s="585"/>
      <c r="D98" s="641" t="s">
        <v>594</v>
      </c>
      <c r="E98" s="845"/>
      <c r="F98" s="845"/>
      <c r="G98" s="590"/>
      <c r="H98" s="846"/>
    </row>
    <row r="99" spans="1:8" s="2" customFormat="1" ht="22" customHeight="1" x14ac:dyDescent="0.35">
      <c r="A99" s="808">
        <v>12020181</v>
      </c>
      <c r="B99" s="809"/>
      <c r="C99" s="585"/>
      <c r="D99" s="641" t="s">
        <v>595</v>
      </c>
      <c r="E99" s="845"/>
      <c r="F99" s="845"/>
      <c r="G99" s="590"/>
      <c r="H99" s="846"/>
    </row>
    <row r="100" spans="1:8" s="2" customFormat="1" ht="22" customHeight="1" x14ac:dyDescent="0.35">
      <c r="A100" s="808">
        <v>12020182</v>
      </c>
      <c r="B100" s="809"/>
      <c r="C100" s="809"/>
      <c r="D100" s="641" t="s">
        <v>596</v>
      </c>
      <c r="E100" s="815"/>
      <c r="F100" s="815"/>
      <c r="G100" s="590"/>
      <c r="H100" s="842"/>
    </row>
    <row r="101" spans="1:8" s="2" customFormat="1" ht="35" x14ac:dyDescent="0.35">
      <c r="A101" s="808">
        <v>12020183</v>
      </c>
      <c r="B101" s="809"/>
      <c r="C101" s="583"/>
      <c r="D101" s="641" t="s">
        <v>597</v>
      </c>
      <c r="E101" s="845"/>
      <c r="F101" s="845"/>
      <c r="G101" s="590"/>
      <c r="H101" s="846"/>
    </row>
    <row r="102" spans="1:8" s="2" customFormat="1" ht="22" customHeight="1" x14ac:dyDescent="0.35">
      <c r="A102" s="808">
        <v>12020184</v>
      </c>
      <c r="B102" s="809"/>
      <c r="C102" s="809"/>
      <c r="D102" s="641" t="s">
        <v>598</v>
      </c>
      <c r="E102" s="815"/>
      <c r="F102" s="815"/>
      <c r="G102" s="590"/>
      <c r="H102" s="842"/>
    </row>
    <row r="103" spans="1:8" s="2" customFormat="1" ht="35" x14ac:dyDescent="0.35">
      <c r="A103" s="808">
        <v>12020185</v>
      </c>
      <c r="B103" s="809"/>
      <c r="C103" s="583"/>
      <c r="D103" s="641" t="s">
        <v>599</v>
      </c>
      <c r="E103" s="845"/>
      <c r="F103" s="845"/>
      <c r="G103" s="590"/>
      <c r="H103" s="846"/>
    </row>
    <row r="104" spans="1:8" s="2" customFormat="1" ht="22" customHeight="1" x14ac:dyDescent="0.35">
      <c r="A104" s="808">
        <v>12020186</v>
      </c>
      <c r="B104" s="809"/>
      <c r="C104" s="585"/>
      <c r="D104" s="641" t="s">
        <v>600</v>
      </c>
      <c r="E104" s="815"/>
      <c r="F104" s="815"/>
      <c r="G104" s="590"/>
      <c r="H104" s="842">
        <v>100000</v>
      </c>
    </row>
    <row r="105" spans="1:8" s="2" customFormat="1" ht="22" customHeight="1" x14ac:dyDescent="0.35">
      <c r="A105" s="808">
        <v>12020187</v>
      </c>
      <c r="B105" s="809" t="s">
        <v>640</v>
      </c>
      <c r="C105" s="585" t="s">
        <v>1838</v>
      </c>
      <c r="D105" s="641" t="s">
        <v>601</v>
      </c>
      <c r="E105" s="812">
        <f>F105-(F105*25%)</f>
        <v>15000</v>
      </c>
      <c r="F105" s="815">
        <v>20000</v>
      </c>
      <c r="G105" s="590">
        <v>10000</v>
      </c>
      <c r="H105" s="842">
        <v>30000</v>
      </c>
    </row>
    <row r="106" spans="1:8" s="2" customFormat="1" ht="22" customHeight="1" x14ac:dyDescent="0.35">
      <c r="A106" s="808">
        <v>12020188</v>
      </c>
      <c r="B106" s="809"/>
      <c r="C106" s="585"/>
      <c r="D106" s="641" t="s">
        <v>602</v>
      </c>
      <c r="E106" s="845"/>
      <c r="F106" s="845"/>
      <c r="G106" s="590"/>
      <c r="H106" s="846"/>
    </row>
    <row r="107" spans="1:8" s="2" customFormat="1" ht="22" customHeight="1" x14ac:dyDescent="0.35">
      <c r="A107" s="808">
        <v>12020189</v>
      </c>
      <c r="B107" s="809"/>
      <c r="C107" s="585"/>
      <c r="D107" s="641" t="s">
        <v>603</v>
      </c>
      <c r="E107" s="845"/>
      <c r="F107" s="845"/>
      <c r="G107" s="590"/>
      <c r="H107" s="846"/>
    </row>
    <row r="108" spans="1:8" s="2" customFormat="1" ht="22" customHeight="1" x14ac:dyDescent="0.35">
      <c r="A108" s="808">
        <v>12020190</v>
      </c>
      <c r="B108" s="809"/>
      <c r="C108" s="585"/>
      <c r="D108" s="641" t="s">
        <v>604</v>
      </c>
      <c r="E108" s="845"/>
      <c r="F108" s="845"/>
      <c r="G108" s="590"/>
      <c r="H108" s="846"/>
    </row>
    <row r="109" spans="1:8" s="2" customFormat="1" ht="22" customHeight="1" x14ac:dyDescent="0.35">
      <c r="A109" s="808">
        <v>12020191</v>
      </c>
      <c r="B109" s="809"/>
      <c r="C109" s="583"/>
      <c r="D109" s="641" t="s">
        <v>280</v>
      </c>
      <c r="E109" s="815"/>
      <c r="F109" s="815"/>
      <c r="G109" s="590"/>
      <c r="H109" s="842"/>
    </row>
    <row r="110" spans="1:8" s="2" customFormat="1" ht="22" customHeight="1" x14ac:dyDescent="0.35">
      <c r="A110" s="808">
        <v>12020192</v>
      </c>
      <c r="B110" s="809"/>
      <c r="C110" s="809"/>
      <c r="D110" s="641" t="s">
        <v>605</v>
      </c>
      <c r="E110" s="815"/>
      <c r="F110" s="815"/>
      <c r="G110" s="590"/>
      <c r="H110" s="842"/>
    </row>
    <row r="111" spans="1:8" s="2" customFormat="1" ht="22" customHeight="1" x14ac:dyDescent="0.35">
      <c r="A111" s="808">
        <v>12020193</v>
      </c>
      <c r="B111" s="809" t="s">
        <v>640</v>
      </c>
      <c r="C111" s="585" t="s">
        <v>1838</v>
      </c>
      <c r="D111" s="641" t="s">
        <v>606</v>
      </c>
      <c r="E111" s="812">
        <f>F111-(F111*25%)</f>
        <v>7500</v>
      </c>
      <c r="F111" s="845">
        <v>10000</v>
      </c>
      <c r="G111" s="590">
        <v>3000</v>
      </c>
      <c r="H111" s="846">
        <v>10000</v>
      </c>
    </row>
    <row r="112" spans="1:8" s="2" customFormat="1" ht="22" customHeight="1" x14ac:dyDescent="0.35">
      <c r="A112" s="808">
        <v>12020194</v>
      </c>
      <c r="B112" s="809" t="s">
        <v>640</v>
      </c>
      <c r="C112" s="585" t="s">
        <v>1838</v>
      </c>
      <c r="D112" s="641" t="s">
        <v>607</v>
      </c>
      <c r="E112" s="812">
        <f>F112-(F112*25%)</f>
        <v>15000</v>
      </c>
      <c r="F112" s="845">
        <v>20000</v>
      </c>
      <c r="G112" s="590">
        <v>56000</v>
      </c>
      <c r="H112" s="846">
        <v>30000</v>
      </c>
    </row>
    <row r="113" spans="1:8" s="2" customFormat="1" ht="22" customHeight="1" x14ac:dyDescent="0.35">
      <c r="A113" s="808">
        <v>12020195</v>
      </c>
      <c r="B113" s="809" t="s">
        <v>640</v>
      </c>
      <c r="C113" s="585" t="s">
        <v>1838</v>
      </c>
      <c r="D113" s="641" t="s">
        <v>608</v>
      </c>
      <c r="E113" s="812">
        <f>F113-(F113*25%)</f>
        <v>37500</v>
      </c>
      <c r="F113" s="845">
        <v>50000</v>
      </c>
      <c r="G113" s="590">
        <v>15000</v>
      </c>
      <c r="H113" s="846">
        <v>65000</v>
      </c>
    </row>
    <row r="114" spans="1:8" s="2" customFormat="1" ht="22" customHeight="1" x14ac:dyDescent="0.35">
      <c r="A114" s="808">
        <v>12020196</v>
      </c>
      <c r="B114" s="809"/>
      <c r="C114" s="585"/>
      <c r="D114" s="641" t="s">
        <v>609</v>
      </c>
      <c r="E114" s="845"/>
      <c r="F114" s="845"/>
      <c r="G114" s="590"/>
      <c r="H114" s="846"/>
    </row>
    <row r="115" spans="1:8" s="2" customFormat="1" ht="22" customHeight="1" x14ac:dyDescent="0.35">
      <c r="A115" s="808">
        <v>12020197</v>
      </c>
      <c r="B115" s="809"/>
      <c r="C115" s="583"/>
      <c r="D115" s="641" t="s">
        <v>610</v>
      </c>
      <c r="E115" s="845"/>
      <c r="F115" s="845"/>
      <c r="G115" s="590"/>
      <c r="H115" s="846"/>
    </row>
    <row r="116" spans="1:8" s="2" customFormat="1" ht="22" customHeight="1" x14ac:dyDescent="0.35">
      <c r="A116" s="808">
        <v>12020198</v>
      </c>
      <c r="B116" s="809"/>
      <c r="C116" s="583"/>
      <c r="D116" s="641" t="s">
        <v>611</v>
      </c>
      <c r="E116" s="815"/>
      <c r="F116" s="815"/>
      <c r="G116" s="617"/>
      <c r="H116" s="842">
        <v>20000</v>
      </c>
    </row>
    <row r="117" spans="1:8" s="2" customFormat="1" ht="22" customHeight="1" thickBot="1" x14ac:dyDescent="0.4">
      <c r="A117" s="828">
        <v>12020199</v>
      </c>
      <c r="B117" s="829"/>
      <c r="C117" s="852"/>
      <c r="D117" s="853" t="s">
        <v>612</v>
      </c>
      <c r="E117" s="854"/>
      <c r="F117" s="854"/>
      <c r="G117" s="689"/>
      <c r="H117" s="855"/>
    </row>
    <row r="118" spans="1:8" s="2" customFormat="1" ht="22" customHeight="1" thickBot="1" x14ac:dyDescent="0.4">
      <c r="A118" s="834"/>
      <c r="B118" s="834"/>
      <c r="C118" s="834"/>
      <c r="D118" s="835" t="s">
        <v>538</v>
      </c>
      <c r="E118" s="836">
        <f>SUM(E33:E117)</f>
        <v>427500</v>
      </c>
      <c r="F118" s="836">
        <f>SUM(F33:F117)</f>
        <v>570000</v>
      </c>
      <c r="G118" s="836">
        <f>SUM(G33:G117)</f>
        <v>374000</v>
      </c>
      <c r="H118" s="836">
        <f>SUM(H33:H117)</f>
        <v>1295000</v>
      </c>
    </row>
    <row r="119" spans="1:8" s="2" customFormat="1" ht="22" customHeight="1" x14ac:dyDescent="0.35">
      <c r="A119" s="856">
        <v>12020400</v>
      </c>
      <c r="B119" s="857"/>
      <c r="C119" s="857"/>
      <c r="D119" s="802" t="s">
        <v>15</v>
      </c>
      <c r="E119" s="587"/>
      <c r="F119" s="823"/>
      <c r="G119" s="824"/>
      <c r="H119" s="825"/>
    </row>
    <row r="120" spans="1:8" s="2" customFormat="1" ht="22" customHeight="1" x14ac:dyDescent="0.35">
      <c r="A120" s="808">
        <v>12020401</v>
      </c>
      <c r="B120" s="809"/>
      <c r="C120" s="809"/>
      <c r="D120" s="637" t="s">
        <v>16</v>
      </c>
      <c r="E120" s="590"/>
      <c r="F120" s="590"/>
      <c r="G120" s="590"/>
      <c r="H120" s="640"/>
    </row>
    <row r="121" spans="1:8" s="2" customFormat="1" ht="22" customHeight="1" x14ac:dyDescent="0.35">
      <c r="A121" s="808">
        <v>12020402</v>
      </c>
      <c r="B121" s="809" t="s">
        <v>640</v>
      </c>
      <c r="C121" s="585" t="s">
        <v>1838</v>
      </c>
      <c r="D121" s="637" t="s">
        <v>17</v>
      </c>
      <c r="E121" s="590"/>
      <c r="F121" s="590"/>
      <c r="G121" s="590"/>
      <c r="H121" s="640"/>
    </row>
    <row r="122" spans="1:8" s="2" customFormat="1" ht="35" x14ac:dyDescent="0.35">
      <c r="A122" s="808">
        <v>12020403</v>
      </c>
      <c r="B122" s="809"/>
      <c r="C122" s="809"/>
      <c r="D122" s="637" t="s">
        <v>18</v>
      </c>
      <c r="E122" s="590"/>
      <c r="F122" s="590"/>
      <c r="G122" s="590"/>
      <c r="H122" s="640"/>
    </row>
    <row r="123" spans="1:8" s="2" customFormat="1" ht="22" customHeight="1" x14ac:dyDescent="0.35">
      <c r="A123" s="808">
        <v>12020404</v>
      </c>
      <c r="B123" s="809"/>
      <c r="C123" s="809"/>
      <c r="D123" s="637" t="s">
        <v>19</v>
      </c>
      <c r="E123" s="590"/>
      <c r="F123" s="590"/>
      <c r="G123" s="590"/>
      <c r="H123" s="640"/>
    </row>
    <row r="124" spans="1:8" s="2" customFormat="1" ht="22" customHeight="1" x14ac:dyDescent="0.35">
      <c r="A124" s="808">
        <v>12020405</v>
      </c>
      <c r="B124" s="809"/>
      <c r="C124" s="809"/>
      <c r="D124" s="637" t="s">
        <v>20</v>
      </c>
      <c r="E124" s="590"/>
      <c r="F124" s="590"/>
      <c r="G124" s="590"/>
      <c r="H124" s="640"/>
    </row>
    <row r="125" spans="1:8" s="2" customFormat="1" ht="22" customHeight="1" x14ac:dyDescent="0.35">
      <c r="A125" s="808">
        <v>12020406</v>
      </c>
      <c r="B125" s="809"/>
      <c r="C125" s="585"/>
      <c r="D125" s="637" t="s">
        <v>21</v>
      </c>
      <c r="E125" s="590"/>
      <c r="F125" s="590"/>
      <c r="G125" s="590"/>
      <c r="H125" s="640"/>
    </row>
    <row r="126" spans="1:8" s="2" customFormat="1" ht="22" customHeight="1" x14ac:dyDescent="0.35">
      <c r="A126" s="808">
        <v>12020407</v>
      </c>
      <c r="B126" s="809"/>
      <c r="C126" s="809"/>
      <c r="D126" s="641" t="s">
        <v>22</v>
      </c>
      <c r="E126" s="590"/>
      <c r="F126" s="590"/>
      <c r="G126" s="590"/>
      <c r="H126" s="640">
        <v>20000</v>
      </c>
    </row>
    <row r="127" spans="1:8" s="2" customFormat="1" ht="22" customHeight="1" x14ac:dyDescent="0.35">
      <c r="A127" s="808">
        <v>12020408</v>
      </c>
      <c r="B127" s="809"/>
      <c r="C127" s="585"/>
      <c r="D127" s="637" t="s">
        <v>23</v>
      </c>
      <c r="E127" s="590"/>
      <c r="F127" s="590"/>
      <c r="G127" s="590"/>
      <c r="H127" s="640"/>
    </row>
    <row r="128" spans="1:8" s="2" customFormat="1" ht="22" customHeight="1" x14ac:dyDescent="0.35">
      <c r="A128" s="808">
        <v>12020409</v>
      </c>
      <c r="B128" s="809"/>
      <c r="C128" s="809"/>
      <c r="D128" s="637" t="s">
        <v>24</v>
      </c>
      <c r="E128" s="590"/>
      <c r="F128" s="590"/>
      <c r="G128" s="590"/>
      <c r="H128" s="640"/>
    </row>
    <row r="129" spans="1:8" s="2" customFormat="1" ht="22" customHeight="1" x14ac:dyDescent="0.35">
      <c r="A129" s="808">
        <v>12020410</v>
      </c>
      <c r="B129" s="809" t="s">
        <v>640</v>
      </c>
      <c r="C129" s="585" t="s">
        <v>1838</v>
      </c>
      <c r="D129" s="637" t="s">
        <v>613</v>
      </c>
      <c r="E129" s="812">
        <f>F129-(F129*15%)</f>
        <v>170000</v>
      </c>
      <c r="F129" s="845">
        <v>200000</v>
      </c>
      <c r="G129" s="590">
        <v>250000</v>
      </c>
      <c r="H129" s="846">
        <v>300000</v>
      </c>
    </row>
    <row r="130" spans="1:8" s="2" customFormat="1" ht="22" customHeight="1" x14ac:dyDescent="0.35">
      <c r="A130" s="808">
        <v>12020411</v>
      </c>
      <c r="B130" s="809"/>
      <c r="C130" s="809"/>
      <c r="D130" s="637" t="s">
        <v>25</v>
      </c>
      <c r="E130" s="815"/>
      <c r="F130" s="815"/>
      <c r="G130" s="590"/>
      <c r="H130" s="842"/>
    </row>
    <row r="131" spans="1:8" s="2" customFormat="1" ht="22" customHeight="1" x14ac:dyDescent="0.35">
      <c r="A131" s="808">
        <v>12020412</v>
      </c>
      <c r="B131" s="809" t="s">
        <v>640</v>
      </c>
      <c r="C131" s="585" t="s">
        <v>1838</v>
      </c>
      <c r="D131" s="637" t="s">
        <v>26</v>
      </c>
      <c r="E131" s="812">
        <f>F131-(F131*15%)</f>
        <v>25406217.800000001</v>
      </c>
      <c r="F131" s="1101">
        <v>29889668</v>
      </c>
      <c r="G131" s="590">
        <v>21356445</v>
      </c>
      <c r="H131" s="1054">
        <v>35442333</v>
      </c>
    </row>
    <row r="132" spans="1:8" s="2" customFormat="1" ht="22" customHeight="1" x14ac:dyDescent="0.35">
      <c r="A132" s="808">
        <v>12020413</v>
      </c>
      <c r="B132" s="809"/>
      <c r="C132" s="809"/>
      <c r="D132" s="637" t="s">
        <v>27</v>
      </c>
      <c r="E132" s="815"/>
      <c r="F132" s="815"/>
      <c r="G132" s="590"/>
      <c r="H132" s="842"/>
    </row>
    <row r="133" spans="1:8" s="2" customFormat="1" ht="22" customHeight="1" x14ac:dyDescent="0.35">
      <c r="A133" s="808">
        <v>12020414</v>
      </c>
      <c r="B133" s="809"/>
      <c r="C133" s="809"/>
      <c r="D133" s="637" t="s">
        <v>28</v>
      </c>
      <c r="E133" s="815"/>
      <c r="F133" s="815"/>
      <c r="G133" s="590"/>
      <c r="H133" s="842"/>
    </row>
    <row r="134" spans="1:8" s="2" customFormat="1" ht="22" customHeight="1" x14ac:dyDescent="0.35">
      <c r="A134" s="808">
        <v>12020415</v>
      </c>
      <c r="B134" s="809"/>
      <c r="C134" s="809"/>
      <c r="D134" s="637" t="s">
        <v>29</v>
      </c>
      <c r="E134" s="815"/>
      <c r="F134" s="815"/>
      <c r="G134" s="590"/>
      <c r="H134" s="842"/>
    </row>
    <row r="135" spans="1:8" s="2" customFormat="1" ht="22" customHeight="1" x14ac:dyDescent="0.35">
      <c r="A135" s="808">
        <v>12020416</v>
      </c>
      <c r="B135" s="809"/>
      <c r="C135" s="809"/>
      <c r="D135" s="637" t="s">
        <v>30</v>
      </c>
      <c r="E135" s="815"/>
      <c r="F135" s="815"/>
      <c r="G135" s="590"/>
      <c r="H135" s="842"/>
    </row>
    <row r="136" spans="1:8" s="2" customFormat="1" ht="22" customHeight="1" x14ac:dyDescent="0.35">
      <c r="A136" s="808">
        <v>12020417</v>
      </c>
      <c r="B136" s="809"/>
      <c r="C136" s="809"/>
      <c r="D136" s="637" t="s">
        <v>31</v>
      </c>
      <c r="E136" s="815"/>
      <c r="F136" s="815"/>
      <c r="G136" s="590"/>
      <c r="H136" s="842"/>
    </row>
    <row r="137" spans="1:8" s="2" customFormat="1" ht="22" customHeight="1" x14ac:dyDescent="0.35">
      <c r="A137" s="808">
        <v>12020418</v>
      </c>
      <c r="B137" s="809"/>
      <c r="C137" s="809"/>
      <c r="D137" s="637" t="s">
        <v>32</v>
      </c>
      <c r="E137" s="815"/>
      <c r="F137" s="815"/>
      <c r="G137" s="590"/>
      <c r="H137" s="842"/>
    </row>
    <row r="138" spans="1:8" s="2" customFormat="1" ht="22" customHeight="1" x14ac:dyDescent="0.35">
      <c r="A138" s="808">
        <v>12020419</v>
      </c>
      <c r="B138" s="809"/>
      <c r="C138" s="809"/>
      <c r="D138" s="637" t="s">
        <v>33</v>
      </c>
      <c r="E138" s="815"/>
      <c r="F138" s="815"/>
      <c r="G138" s="590"/>
      <c r="H138" s="842"/>
    </row>
    <row r="139" spans="1:8" s="2" customFormat="1" ht="35" x14ac:dyDescent="0.35">
      <c r="A139" s="808">
        <v>12020420</v>
      </c>
      <c r="B139" s="809"/>
      <c r="C139" s="583"/>
      <c r="D139" s="637" t="s">
        <v>34</v>
      </c>
      <c r="E139" s="845"/>
      <c r="F139" s="845"/>
      <c r="G139" s="590"/>
      <c r="H139" s="846"/>
    </row>
    <row r="140" spans="1:8" s="2" customFormat="1" ht="22" customHeight="1" x14ac:dyDescent="0.35">
      <c r="A140" s="808">
        <v>12020430</v>
      </c>
      <c r="B140" s="809"/>
      <c r="C140" s="809"/>
      <c r="D140" s="637" t="s">
        <v>35</v>
      </c>
      <c r="E140" s="815"/>
      <c r="F140" s="815"/>
      <c r="G140" s="590"/>
      <c r="H140" s="842"/>
    </row>
    <row r="141" spans="1:8" s="2" customFormat="1" ht="22" customHeight="1" x14ac:dyDescent="0.35">
      <c r="A141" s="808">
        <v>12020431</v>
      </c>
      <c r="B141" s="809"/>
      <c r="C141" s="585"/>
      <c r="D141" s="637" t="s">
        <v>36</v>
      </c>
      <c r="E141" s="845"/>
      <c r="F141" s="845"/>
      <c r="G141" s="590"/>
      <c r="H141" s="846"/>
    </row>
    <row r="142" spans="1:8" s="2" customFormat="1" ht="22" customHeight="1" x14ac:dyDescent="0.35">
      <c r="A142" s="808">
        <v>12020432</v>
      </c>
      <c r="B142" s="809"/>
      <c r="C142" s="585"/>
      <c r="D142" s="637" t="s">
        <v>37</v>
      </c>
      <c r="E142" s="815"/>
      <c r="F142" s="815"/>
      <c r="G142" s="590"/>
      <c r="H142" s="842"/>
    </row>
    <row r="143" spans="1:8" s="2" customFormat="1" ht="35" x14ac:dyDescent="0.35">
      <c r="A143" s="808">
        <v>12020433</v>
      </c>
      <c r="B143" s="809"/>
      <c r="C143" s="585"/>
      <c r="D143" s="637" t="s">
        <v>38</v>
      </c>
      <c r="E143" s="815"/>
      <c r="F143" s="815"/>
      <c r="G143" s="590"/>
      <c r="H143" s="842"/>
    </row>
    <row r="144" spans="1:8" s="2" customFormat="1" ht="22" customHeight="1" x14ac:dyDescent="0.35">
      <c r="A144" s="808">
        <v>12020434</v>
      </c>
      <c r="B144" s="809" t="s">
        <v>640</v>
      </c>
      <c r="C144" s="585" t="s">
        <v>1838</v>
      </c>
      <c r="D144" s="637" t="s">
        <v>39</v>
      </c>
      <c r="E144" s="812">
        <f>F144-(F144*15%)</f>
        <v>850000</v>
      </c>
      <c r="F144" s="845">
        <v>1000000</v>
      </c>
      <c r="G144" s="590">
        <v>234000</v>
      </c>
      <c r="H144" s="846">
        <v>1000000</v>
      </c>
    </row>
    <row r="145" spans="1:8" s="2" customFormat="1" ht="22" customHeight="1" x14ac:dyDescent="0.35">
      <c r="A145" s="808">
        <v>12020435</v>
      </c>
      <c r="B145" s="809"/>
      <c r="C145" s="809"/>
      <c r="D145" s="637" t="s">
        <v>40</v>
      </c>
      <c r="E145" s="815"/>
      <c r="F145" s="815"/>
      <c r="G145" s="590"/>
      <c r="H145" s="842"/>
    </row>
    <row r="146" spans="1:8" s="2" customFormat="1" ht="22" customHeight="1" x14ac:dyDescent="0.35">
      <c r="A146" s="808">
        <v>12020436</v>
      </c>
      <c r="B146" s="809"/>
      <c r="C146" s="809"/>
      <c r="D146" s="637" t="s">
        <v>41</v>
      </c>
      <c r="E146" s="815"/>
      <c r="F146" s="815"/>
      <c r="G146" s="590"/>
      <c r="H146" s="842"/>
    </row>
    <row r="147" spans="1:8" s="2" customFormat="1" ht="22" customHeight="1" x14ac:dyDescent="0.35">
      <c r="A147" s="808">
        <v>12020437</v>
      </c>
      <c r="B147" s="809"/>
      <c r="C147" s="809"/>
      <c r="D147" s="637" t="s">
        <v>42</v>
      </c>
      <c r="E147" s="815"/>
      <c r="F147" s="815"/>
      <c r="G147" s="590"/>
      <c r="H147" s="842"/>
    </row>
    <row r="148" spans="1:8" s="2" customFormat="1" ht="22" customHeight="1" x14ac:dyDescent="0.35">
      <c r="A148" s="808">
        <v>12020438</v>
      </c>
      <c r="B148" s="809"/>
      <c r="C148" s="809"/>
      <c r="D148" s="637" t="s">
        <v>43</v>
      </c>
      <c r="E148" s="815"/>
      <c r="F148" s="815"/>
      <c r="G148" s="590"/>
      <c r="H148" s="842"/>
    </row>
    <row r="149" spans="1:8" s="2" customFormat="1" ht="22" customHeight="1" x14ac:dyDescent="0.35">
      <c r="A149" s="808">
        <v>12020439</v>
      </c>
      <c r="B149" s="809"/>
      <c r="C149" s="809"/>
      <c r="D149" s="637" t="s">
        <v>44</v>
      </c>
      <c r="E149" s="815"/>
      <c r="F149" s="815"/>
      <c r="G149" s="590"/>
      <c r="H149" s="842"/>
    </row>
    <row r="150" spans="1:8" s="2" customFormat="1" ht="22" customHeight="1" x14ac:dyDescent="0.35">
      <c r="A150" s="808">
        <v>12020440</v>
      </c>
      <c r="B150" s="809"/>
      <c r="C150" s="585"/>
      <c r="D150" s="637" t="s">
        <v>45</v>
      </c>
      <c r="E150" s="845"/>
      <c r="F150" s="845"/>
      <c r="G150" s="590"/>
      <c r="H150" s="846"/>
    </row>
    <row r="151" spans="1:8" s="2" customFormat="1" ht="22" customHeight="1" x14ac:dyDescent="0.35">
      <c r="A151" s="808">
        <v>12020441</v>
      </c>
      <c r="B151" s="809" t="s">
        <v>640</v>
      </c>
      <c r="C151" s="585" t="s">
        <v>1838</v>
      </c>
      <c r="D151" s="637" t="s">
        <v>46</v>
      </c>
      <c r="E151" s="812">
        <f>F151-(F151*15%)</f>
        <v>425000</v>
      </c>
      <c r="F151" s="845">
        <v>500000</v>
      </c>
      <c r="G151" s="590">
        <v>96000</v>
      </c>
      <c r="H151" s="846">
        <v>650000</v>
      </c>
    </row>
    <row r="152" spans="1:8" s="2" customFormat="1" ht="22" customHeight="1" x14ac:dyDescent="0.35">
      <c r="A152" s="808">
        <v>12020442</v>
      </c>
      <c r="B152" s="809"/>
      <c r="C152" s="809"/>
      <c r="D152" s="637" t="s">
        <v>47</v>
      </c>
      <c r="E152" s="845"/>
      <c r="F152" s="845"/>
      <c r="G152" s="590"/>
      <c r="H152" s="846"/>
    </row>
    <row r="153" spans="1:8" s="2" customFormat="1" ht="22" customHeight="1" x14ac:dyDescent="0.35">
      <c r="A153" s="808">
        <v>12020445</v>
      </c>
      <c r="B153" s="809"/>
      <c r="C153" s="585"/>
      <c r="D153" s="637" t="s">
        <v>48</v>
      </c>
      <c r="E153" s="845"/>
      <c r="F153" s="845"/>
      <c r="G153" s="590"/>
      <c r="H153" s="846"/>
    </row>
    <row r="154" spans="1:8" s="2" customFormat="1" ht="35" x14ac:dyDescent="0.35">
      <c r="A154" s="808">
        <v>12020446</v>
      </c>
      <c r="B154" s="809"/>
      <c r="C154" s="583"/>
      <c r="D154" s="637" t="s">
        <v>49</v>
      </c>
      <c r="E154" s="845"/>
      <c r="F154" s="845"/>
      <c r="G154" s="590"/>
      <c r="H154" s="846"/>
    </row>
    <row r="155" spans="1:8" s="2" customFormat="1" ht="35" x14ac:dyDescent="0.35">
      <c r="A155" s="808">
        <v>12020447</v>
      </c>
      <c r="B155" s="809"/>
      <c r="C155" s="809"/>
      <c r="D155" s="637" t="s">
        <v>50</v>
      </c>
      <c r="E155" s="815"/>
      <c r="F155" s="815"/>
      <c r="G155" s="590"/>
      <c r="H155" s="842"/>
    </row>
    <row r="156" spans="1:8" s="2" customFormat="1" ht="22" customHeight="1" x14ac:dyDescent="0.35">
      <c r="A156" s="808">
        <v>12020454</v>
      </c>
      <c r="B156" s="809"/>
      <c r="C156" s="809"/>
      <c r="D156" s="637" t="s">
        <v>51</v>
      </c>
      <c r="E156" s="815"/>
      <c r="F156" s="815"/>
      <c r="G156" s="590"/>
      <c r="H156" s="842"/>
    </row>
    <row r="157" spans="1:8" s="2" customFormat="1" ht="22" customHeight="1" x14ac:dyDescent="0.35">
      <c r="A157" s="808">
        <v>12020455</v>
      </c>
      <c r="B157" s="809"/>
      <c r="C157" s="585"/>
      <c r="D157" s="637" t="s">
        <v>52</v>
      </c>
      <c r="E157" s="845"/>
      <c r="F157" s="845"/>
      <c r="G157" s="590"/>
      <c r="H157" s="846"/>
    </row>
    <row r="158" spans="1:8" s="2" customFormat="1" ht="22" customHeight="1" x14ac:dyDescent="0.35">
      <c r="A158" s="808">
        <v>12020456</v>
      </c>
      <c r="B158" s="809"/>
      <c r="C158" s="809"/>
      <c r="D158" s="637" t="s">
        <v>53</v>
      </c>
      <c r="E158" s="815"/>
      <c r="F158" s="815"/>
      <c r="G158" s="590"/>
      <c r="H158" s="842"/>
    </row>
    <row r="159" spans="1:8" s="2" customFormat="1" ht="22" customHeight="1" x14ac:dyDescent="0.35">
      <c r="A159" s="808">
        <v>12020457</v>
      </c>
      <c r="B159" s="809"/>
      <c r="C159" s="809"/>
      <c r="D159" s="637" t="s">
        <v>54</v>
      </c>
      <c r="E159" s="815"/>
      <c r="F159" s="815"/>
      <c r="G159" s="590"/>
      <c r="H159" s="842"/>
    </row>
    <row r="160" spans="1:8" s="2" customFormat="1" ht="22" customHeight="1" x14ac:dyDescent="0.35">
      <c r="A160" s="808">
        <v>12020467</v>
      </c>
      <c r="B160" s="809"/>
      <c r="C160" s="809"/>
      <c r="D160" s="641" t="s">
        <v>55</v>
      </c>
      <c r="E160" s="815"/>
      <c r="F160" s="815"/>
      <c r="G160" s="590"/>
      <c r="H160" s="842"/>
    </row>
    <row r="161" spans="1:8" s="2" customFormat="1" ht="35" x14ac:dyDescent="0.35">
      <c r="A161" s="808">
        <v>12020468</v>
      </c>
      <c r="B161" s="809"/>
      <c r="C161" s="583"/>
      <c r="D161" s="641" t="s">
        <v>56</v>
      </c>
      <c r="E161" s="845"/>
      <c r="F161" s="845"/>
      <c r="G161" s="590"/>
      <c r="H161" s="846"/>
    </row>
    <row r="162" spans="1:8" s="2" customFormat="1" ht="22" customHeight="1" x14ac:dyDescent="0.35">
      <c r="A162" s="808">
        <v>12020469</v>
      </c>
      <c r="B162" s="809"/>
      <c r="C162" s="585"/>
      <c r="D162" s="641" t="s">
        <v>57</v>
      </c>
      <c r="E162" s="815"/>
      <c r="F162" s="815"/>
      <c r="G162" s="590"/>
      <c r="H162" s="842"/>
    </row>
    <row r="163" spans="1:8" s="2" customFormat="1" ht="22" customHeight="1" x14ac:dyDescent="0.35">
      <c r="A163" s="808">
        <v>12020470</v>
      </c>
      <c r="B163" s="809"/>
      <c r="C163" s="809"/>
      <c r="D163" s="858" t="s">
        <v>58</v>
      </c>
      <c r="E163" s="815"/>
      <c r="F163" s="815"/>
      <c r="G163" s="590"/>
      <c r="H163" s="842"/>
    </row>
    <row r="164" spans="1:8" s="2" customFormat="1" ht="22" customHeight="1" x14ac:dyDescent="0.35">
      <c r="A164" s="808">
        <v>12020471</v>
      </c>
      <c r="B164" s="809" t="s">
        <v>642</v>
      </c>
      <c r="C164" s="585" t="s">
        <v>1838</v>
      </c>
      <c r="D164" s="858" t="s">
        <v>59</v>
      </c>
      <c r="E164" s="812">
        <f>F164-(F164*15%)</f>
        <v>425000</v>
      </c>
      <c r="F164" s="845">
        <v>500000</v>
      </c>
      <c r="G164" s="590">
        <v>90000</v>
      </c>
      <c r="H164" s="846">
        <v>300000</v>
      </c>
    </row>
    <row r="165" spans="1:8" s="2" customFormat="1" ht="22" customHeight="1" x14ac:dyDescent="0.35">
      <c r="A165" s="808">
        <v>12020472</v>
      </c>
      <c r="B165" s="809"/>
      <c r="C165" s="809"/>
      <c r="D165" s="858" t="s">
        <v>60</v>
      </c>
      <c r="E165" s="815"/>
      <c r="F165" s="815"/>
      <c r="G165" s="590"/>
      <c r="H165" s="842"/>
    </row>
    <row r="166" spans="1:8" s="2" customFormat="1" ht="22" customHeight="1" x14ac:dyDescent="0.35">
      <c r="A166" s="808">
        <v>12020473</v>
      </c>
      <c r="B166" s="809" t="s">
        <v>642</v>
      </c>
      <c r="C166" s="585" t="s">
        <v>1838</v>
      </c>
      <c r="D166" s="858" t="s">
        <v>61</v>
      </c>
      <c r="E166" s="812">
        <f>F166-(F166*15%)</f>
        <v>221000</v>
      </c>
      <c r="F166" s="845">
        <v>260000</v>
      </c>
      <c r="G166" s="590">
        <v>167000</v>
      </c>
      <c r="H166" s="846">
        <v>500000</v>
      </c>
    </row>
    <row r="167" spans="1:8" s="2" customFormat="1" ht="22" customHeight="1" x14ac:dyDescent="0.35">
      <c r="A167" s="808">
        <v>12020474</v>
      </c>
      <c r="B167" s="809"/>
      <c r="C167" s="809"/>
      <c r="D167" s="858" t="s">
        <v>62</v>
      </c>
      <c r="E167" s="815"/>
      <c r="F167" s="815"/>
      <c r="G167" s="590"/>
      <c r="H167" s="842"/>
    </row>
    <row r="168" spans="1:8" s="2" customFormat="1" ht="22" customHeight="1" x14ac:dyDescent="0.35">
      <c r="A168" s="808">
        <v>12020475</v>
      </c>
      <c r="B168" s="809"/>
      <c r="C168" s="809"/>
      <c r="D168" s="858" t="s">
        <v>63</v>
      </c>
      <c r="E168" s="815"/>
      <c r="F168" s="815"/>
      <c r="G168" s="590"/>
      <c r="H168" s="842"/>
    </row>
    <row r="169" spans="1:8" s="2" customFormat="1" ht="22" customHeight="1" x14ac:dyDescent="0.35">
      <c r="A169" s="808">
        <v>12020476</v>
      </c>
      <c r="B169" s="809"/>
      <c r="C169" s="809"/>
      <c r="D169" s="858" t="s">
        <v>64</v>
      </c>
      <c r="E169" s="815"/>
      <c r="F169" s="815"/>
      <c r="G169" s="590"/>
      <c r="H169" s="842"/>
    </row>
    <row r="170" spans="1:8" s="2" customFormat="1" ht="22" customHeight="1" x14ac:dyDescent="0.35">
      <c r="A170" s="808">
        <v>12020477</v>
      </c>
      <c r="B170" s="809"/>
      <c r="C170" s="585"/>
      <c r="D170" s="858" t="s">
        <v>65</v>
      </c>
      <c r="E170" s="815"/>
      <c r="F170" s="815"/>
      <c r="G170" s="590"/>
      <c r="H170" s="842"/>
    </row>
    <row r="171" spans="1:8" s="2" customFormat="1" ht="22" customHeight="1" x14ac:dyDescent="0.35">
      <c r="A171" s="808">
        <v>12020478</v>
      </c>
      <c r="B171" s="809"/>
      <c r="C171" s="585"/>
      <c r="D171" s="858" t="s">
        <v>66</v>
      </c>
      <c r="E171" s="815"/>
      <c r="F171" s="815"/>
      <c r="G171" s="590"/>
      <c r="H171" s="842"/>
    </row>
    <row r="172" spans="1:8" s="2" customFormat="1" ht="22" customHeight="1" x14ac:dyDescent="0.35">
      <c r="A172" s="808">
        <v>12020479</v>
      </c>
      <c r="B172" s="809" t="s">
        <v>642</v>
      </c>
      <c r="C172" s="585" t="s">
        <v>1838</v>
      </c>
      <c r="D172" s="858" t="s">
        <v>67</v>
      </c>
      <c r="E172" s="812">
        <f>F172-(F172*15%)</f>
        <v>25500</v>
      </c>
      <c r="F172" s="845">
        <v>30000</v>
      </c>
      <c r="G172" s="590">
        <v>5000</v>
      </c>
      <c r="H172" s="846">
        <v>50000</v>
      </c>
    </row>
    <row r="173" spans="1:8" s="2" customFormat="1" ht="22" customHeight="1" x14ac:dyDescent="0.35">
      <c r="A173" s="808">
        <v>12020480</v>
      </c>
      <c r="B173" s="809" t="s">
        <v>642</v>
      </c>
      <c r="C173" s="585" t="s">
        <v>1838</v>
      </c>
      <c r="D173" s="858" t="s">
        <v>68</v>
      </c>
      <c r="E173" s="812"/>
      <c r="F173" s="845"/>
      <c r="G173" s="590"/>
      <c r="H173" s="846"/>
    </row>
    <row r="174" spans="1:8" s="2" customFormat="1" ht="22" customHeight="1" x14ac:dyDescent="0.35">
      <c r="A174" s="808">
        <v>12020481</v>
      </c>
      <c r="B174" s="809" t="s">
        <v>642</v>
      </c>
      <c r="C174" s="585" t="s">
        <v>1838</v>
      </c>
      <c r="D174" s="858" t="s">
        <v>69</v>
      </c>
      <c r="E174" s="812">
        <f>F174-(F174*15%)</f>
        <v>170000</v>
      </c>
      <c r="F174" s="845">
        <v>200000</v>
      </c>
      <c r="G174" s="590">
        <v>50000</v>
      </c>
      <c r="H174" s="846">
        <v>500000</v>
      </c>
    </row>
    <row r="175" spans="1:8" s="2" customFormat="1" ht="22" customHeight="1" x14ac:dyDescent="0.35">
      <c r="A175" s="808">
        <v>12020482</v>
      </c>
      <c r="B175" s="809"/>
      <c r="C175" s="585"/>
      <c r="D175" s="858" t="s">
        <v>70</v>
      </c>
      <c r="E175" s="845"/>
      <c r="F175" s="845"/>
      <c r="G175" s="590"/>
      <c r="H175" s="846"/>
    </row>
    <row r="176" spans="1:8" s="2" customFormat="1" ht="22" customHeight="1" x14ac:dyDescent="0.35">
      <c r="A176" s="808">
        <v>12020483</v>
      </c>
      <c r="B176" s="809"/>
      <c r="C176" s="809"/>
      <c r="D176" s="858" t="s">
        <v>71</v>
      </c>
      <c r="E176" s="815"/>
      <c r="F176" s="815"/>
      <c r="G176" s="590"/>
      <c r="H176" s="842"/>
    </row>
    <row r="177" spans="1:8" s="2" customFormat="1" ht="22" customHeight="1" x14ac:dyDescent="0.35">
      <c r="A177" s="808">
        <v>12020484</v>
      </c>
      <c r="B177" s="809"/>
      <c r="C177" s="809"/>
      <c r="D177" s="858" t="s">
        <v>72</v>
      </c>
      <c r="E177" s="815"/>
      <c r="F177" s="815"/>
      <c r="G177" s="590"/>
      <c r="H177" s="842"/>
    </row>
    <row r="178" spans="1:8" s="2" customFormat="1" ht="22" customHeight="1" x14ac:dyDescent="0.35">
      <c r="A178" s="808">
        <v>12020485</v>
      </c>
      <c r="B178" s="809"/>
      <c r="C178" s="809"/>
      <c r="D178" s="858" t="s">
        <v>73</v>
      </c>
      <c r="E178" s="815"/>
      <c r="F178" s="815"/>
      <c r="G178" s="590"/>
      <c r="H178" s="842"/>
    </row>
    <row r="179" spans="1:8" s="2" customFormat="1" ht="22" customHeight="1" x14ac:dyDescent="0.35">
      <c r="A179" s="808">
        <v>12020486</v>
      </c>
      <c r="B179" s="809"/>
      <c r="C179" s="809"/>
      <c r="D179" s="858" t="s">
        <v>74</v>
      </c>
      <c r="E179" s="815"/>
      <c r="F179" s="815"/>
      <c r="G179" s="590"/>
      <c r="H179" s="842"/>
    </row>
    <row r="180" spans="1:8" s="2" customFormat="1" ht="22" customHeight="1" x14ac:dyDescent="0.35">
      <c r="A180" s="808">
        <v>12020487</v>
      </c>
      <c r="B180" s="809"/>
      <c r="C180" s="585"/>
      <c r="D180" s="858" t="s">
        <v>75</v>
      </c>
      <c r="E180" s="845"/>
      <c r="F180" s="845"/>
      <c r="G180" s="590"/>
      <c r="H180" s="846"/>
    </row>
    <row r="181" spans="1:8" s="2" customFormat="1" ht="22" customHeight="1" x14ac:dyDescent="0.35">
      <c r="A181" s="808">
        <v>12020488</v>
      </c>
      <c r="B181" s="809"/>
      <c r="C181" s="809"/>
      <c r="D181" s="858" t="s">
        <v>76</v>
      </c>
      <c r="E181" s="815"/>
      <c r="F181" s="815"/>
      <c r="G181" s="590"/>
      <c r="H181" s="842"/>
    </row>
    <row r="182" spans="1:8" s="2" customFormat="1" ht="22" customHeight="1" x14ac:dyDescent="0.35">
      <c r="A182" s="808">
        <v>12020489</v>
      </c>
      <c r="B182" s="809" t="s">
        <v>642</v>
      </c>
      <c r="C182" s="585" t="s">
        <v>1838</v>
      </c>
      <c r="D182" s="858" t="s">
        <v>290</v>
      </c>
      <c r="E182" s="812">
        <f>F182-(F182*15%)</f>
        <v>2550000</v>
      </c>
      <c r="F182" s="845">
        <v>3000000</v>
      </c>
      <c r="G182" s="590">
        <v>281000</v>
      </c>
      <c r="H182" s="846">
        <v>2000000</v>
      </c>
    </row>
    <row r="183" spans="1:8" s="2" customFormat="1" ht="22" customHeight="1" x14ac:dyDescent="0.35">
      <c r="A183" s="808">
        <v>12020490</v>
      </c>
      <c r="B183" s="809"/>
      <c r="C183" s="583"/>
      <c r="D183" s="858" t="s">
        <v>614</v>
      </c>
      <c r="E183" s="845"/>
      <c r="F183" s="845"/>
      <c r="G183" s="590"/>
      <c r="H183" s="846"/>
    </row>
    <row r="184" spans="1:8" s="2" customFormat="1" ht="22" customHeight="1" x14ac:dyDescent="0.35">
      <c r="A184" s="808">
        <v>12020491</v>
      </c>
      <c r="B184" s="809"/>
      <c r="C184" s="583"/>
      <c r="D184" s="858" t="s">
        <v>615</v>
      </c>
      <c r="E184" s="845"/>
      <c r="F184" s="845"/>
      <c r="G184" s="590"/>
      <c r="H184" s="846"/>
    </row>
    <row r="185" spans="1:8" s="2" customFormat="1" ht="22" customHeight="1" thickBot="1" x14ac:dyDescent="0.4">
      <c r="A185" s="828">
        <v>12020492</v>
      </c>
      <c r="B185" s="829"/>
      <c r="C185" s="852"/>
      <c r="D185" s="859" t="s">
        <v>616</v>
      </c>
      <c r="E185" s="860"/>
      <c r="F185" s="860"/>
      <c r="G185" s="689"/>
      <c r="H185" s="861"/>
    </row>
    <row r="186" spans="1:8" s="2" customFormat="1" ht="18" thickBot="1" x14ac:dyDescent="0.4">
      <c r="A186" s="834"/>
      <c r="B186" s="834"/>
      <c r="C186" s="862"/>
      <c r="D186" s="835" t="s">
        <v>538</v>
      </c>
      <c r="E186" s="836">
        <f>SUM(E120:E185)</f>
        <v>30242717.800000001</v>
      </c>
      <c r="F186" s="836">
        <f>SUM(F120:F185)</f>
        <v>35579668</v>
      </c>
      <c r="G186" s="836">
        <f>SUM(G120:G185)</f>
        <v>22529445</v>
      </c>
      <c r="H186" s="836">
        <f>SUM(H120:H185)</f>
        <v>40762333</v>
      </c>
    </row>
    <row r="187" spans="1:8" s="2" customFormat="1" ht="22" customHeight="1" x14ac:dyDescent="0.35">
      <c r="A187" s="856">
        <v>12020500</v>
      </c>
      <c r="B187" s="857"/>
      <c r="C187" s="863"/>
      <c r="D187" s="802" t="s">
        <v>77</v>
      </c>
      <c r="E187" s="823"/>
      <c r="F187" s="823"/>
      <c r="G187" s="824"/>
      <c r="H187" s="825"/>
    </row>
    <row r="188" spans="1:8" s="2" customFormat="1" ht="35" x14ac:dyDescent="0.35">
      <c r="A188" s="808">
        <v>12020501</v>
      </c>
      <c r="B188" s="809" t="s">
        <v>642</v>
      </c>
      <c r="C188" s="585" t="s">
        <v>1838</v>
      </c>
      <c r="D188" s="637" t="s">
        <v>302</v>
      </c>
      <c r="E188" s="812">
        <f>F188-(F188*15%)</f>
        <v>850000</v>
      </c>
      <c r="F188" s="845">
        <v>1000000</v>
      </c>
      <c r="G188" s="812">
        <v>290000</v>
      </c>
      <c r="H188" s="846">
        <v>1000000</v>
      </c>
    </row>
    <row r="189" spans="1:8" s="2" customFormat="1" ht="22" customHeight="1" x14ac:dyDescent="0.35">
      <c r="A189" s="808">
        <v>12020502</v>
      </c>
      <c r="B189" s="809"/>
      <c r="C189" s="809"/>
      <c r="D189" s="637" t="s">
        <v>78</v>
      </c>
      <c r="E189" s="590"/>
      <c r="F189" s="590"/>
      <c r="G189" s="590"/>
      <c r="H189" s="640"/>
    </row>
    <row r="190" spans="1:8" s="2" customFormat="1" ht="22" customHeight="1" x14ac:dyDescent="0.35">
      <c r="A190" s="808">
        <v>12020503</v>
      </c>
      <c r="B190" s="809"/>
      <c r="C190" s="809"/>
      <c r="D190" s="637" t="s">
        <v>79</v>
      </c>
      <c r="E190" s="590"/>
      <c r="F190" s="590"/>
      <c r="G190" s="590"/>
      <c r="H190" s="640"/>
    </row>
    <row r="191" spans="1:8" s="2" customFormat="1" ht="22" customHeight="1" x14ac:dyDescent="0.35">
      <c r="A191" s="808">
        <v>12020504</v>
      </c>
      <c r="B191" s="809"/>
      <c r="C191" s="809"/>
      <c r="D191" s="637" t="s">
        <v>80</v>
      </c>
      <c r="E191" s="590"/>
      <c r="F191" s="590"/>
      <c r="G191" s="590"/>
      <c r="H191" s="640"/>
    </row>
    <row r="192" spans="1:8" s="2" customFormat="1" ht="22" customHeight="1" x14ac:dyDescent="0.35">
      <c r="A192" s="808">
        <v>12020505</v>
      </c>
      <c r="B192" s="809"/>
      <c r="C192" s="809"/>
      <c r="D192" s="637" t="s">
        <v>81</v>
      </c>
      <c r="E192" s="590"/>
      <c r="F192" s="590"/>
      <c r="G192" s="590"/>
      <c r="H192" s="640"/>
    </row>
    <row r="193" spans="1:8" s="2" customFormat="1" ht="22" customHeight="1" x14ac:dyDescent="0.35">
      <c r="A193" s="814">
        <v>12020502</v>
      </c>
      <c r="B193" s="817"/>
      <c r="C193" s="817"/>
      <c r="D193" s="637" t="s">
        <v>285</v>
      </c>
      <c r="E193" s="590"/>
      <c r="F193" s="590"/>
      <c r="G193" s="590"/>
      <c r="H193" s="640"/>
    </row>
    <row r="194" spans="1:8" s="2" customFormat="1" ht="22" customHeight="1" thickBot="1" x14ac:dyDescent="0.4">
      <c r="A194" s="864">
        <v>12020503</v>
      </c>
      <c r="B194" s="865"/>
      <c r="C194" s="865"/>
      <c r="D194" s="831" t="s">
        <v>286</v>
      </c>
      <c r="E194" s="866"/>
      <c r="F194" s="866"/>
      <c r="G194" s="866"/>
      <c r="H194" s="867"/>
    </row>
    <row r="195" spans="1:8" s="2" customFormat="1" ht="22" customHeight="1" thickBot="1" x14ac:dyDescent="0.4">
      <c r="A195" s="834"/>
      <c r="B195" s="834"/>
      <c r="C195" s="862"/>
      <c r="D195" s="835" t="s">
        <v>538</v>
      </c>
      <c r="E195" s="836">
        <f>SUM(E188:E194)</f>
        <v>850000</v>
      </c>
      <c r="F195" s="836">
        <f>SUM(F188:F194)</f>
        <v>1000000</v>
      </c>
      <c r="G195" s="836">
        <f>SUM(G188:G194)</f>
        <v>290000</v>
      </c>
      <c r="H195" s="836">
        <f>SUM(H188:H194)</f>
        <v>1000000</v>
      </c>
    </row>
    <row r="196" spans="1:8" s="2" customFormat="1" ht="22" customHeight="1" x14ac:dyDescent="0.35">
      <c r="A196" s="856">
        <v>12020600</v>
      </c>
      <c r="B196" s="822"/>
      <c r="C196" s="863"/>
      <c r="D196" s="802" t="s">
        <v>82</v>
      </c>
      <c r="E196" s="823"/>
      <c r="F196" s="823"/>
      <c r="G196" s="824"/>
      <c r="H196" s="825"/>
    </row>
    <row r="197" spans="1:8" s="2" customFormat="1" ht="22" customHeight="1" x14ac:dyDescent="0.35">
      <c r="A197" s="808">
        <v>12020601</v>
      </c>
      <c r="B197" s="809"/>
      <c r="C197" s="585"/>
      <c r="D197" s="641" t="s">
        <v>83</v>
      </c>
      <c r="E197" s="590"/>
      <c r="F197" s="590"/>
      <c r="G197" s="590"/>
      <c r="H197" s="640"/>
    </row>
    <row r="198" spans="1:8" s="2" customFormat="1" ht="22" customHeight="1" x14ac:dyDescent="0.35">
      <c r="A198" s="808">
        <v>12020602</v>
      </c>
      <c r="B198" s="809"/>
      <c r="C198" s="585"/>
      <c r="D198" s="641" t="s">
        <v>84</v>
      </c>
      <c r="E198" s="590"/>
      <c r="F198" s="590"/>
      <c r="G198" s="590"/>
      <c r="H198" s="640"/>
    </row>
    <row r="199" spans="1:8" s="2" customFormat="1" ht="17.5" x14ac:dyDescent="0.35">
      <c r="A199" s="808">
        <v>12020603</v>
      </c>
      <c r="B199" s="809"/>
      <c r="C199" s="809"/>
      <c r="D199" s="641" t="s">
        <v>85</v>
      </c>
      <c r="E199" s="590"/>
      <c r="F199" s="590"/>
      <c r="G199" s="590"/>
      <c r="H199" s="640"/>
    </row>
    <row r="200" spans="1:8" s="2" customFormat="1" ht="22" customHeight="1" x14ac:dyDescent="0.35">
      <c r="A200" s="808">
        <v>12020604</v>
      </c>
      <c r="B200" s="809"/>
      <c r="C200" s="809"/>
      <c r="D200" s="641" t="s">
        <v>86</v>
      </c>
      <c r="E200" s="590"/>
      <c r="F200" s="590"/>
      <c r="G200" s="590"/>
      <c r="H200" s="640"/>
    </row>
    <row r="201" spans="1:8" s="2" customFormat="1" ht="22" customHeight="1" x14ac:dyDescent="0.35">
      <c r="A201" s="808">
        <v>12020605</v>
      </c>
      <c r="B201" s="809"/>
      <c r="C201" s="809"/>
      <c r="D201" s="637" t="s">
        <v>87</v>
      </c>
      <c r="E201" s="590"/>
      <c r="F201" s="590"/>
      <c r="G201" s="590"/>
      <c r="H201" s="640"/>
    </row>
    <row r="202" spans="1:8" s="2" customFormat="1" ht="22" customHeight="1" x14ac:dyDescent="0.35">
      <c r="A202" s="808">
        <v>12020606</v>
      </c>
      <c r="B202" s="809"/>
      <c r="C202" s="809"/>
      <c r="D202" s="637" t="s">
        <v>88</v>
      </c>
      <c r="E202" s="590"/>
      <c r="F202" s="590"/>
      <c r="G202" s="590"/>
      <c r="H202" s="640"/>
    </row>
    <row r="203" spans="1:8" s="2" customFormat="1" ht="22" customHeight="1" x14ac:dyDescent="0.35">
      <c r="A203" s="808">
        <v>12020607</v>
      </c>
      <c r="B203" s="809"/>
      <c r="C203" s="583"/>
      <c r="D203" s="637" t="s">
        <v>89</v>
      </c>
      <c r="E203" s="590"/>
      <c r="F203" s="590"/>
      <c r="G203" s="590"/>
      <c r="H203" s="640"/>
    </row>
    <row r="204" spans="1:8" s="2" customFormat="1" ht="22" customHeight="1" x14ac:dyDescent="0.35">
      <c r="A204" s="808">
        <v>12020617</v>
      </c>
      <c r="B204" s="809"/>
      <c r="C204" s="809"/>
      <c r="D204" s="637" t="s">
        <v>90</v>
      </c>
      <c r="E204" s="590"/>
      <c r="F204" s="590"/>
      <c r="G204" s="590"/>
      <c r="H204" s="640"/>
    </row>
    <row r="205" spans="1:8" s="2" customFormat="1" ht="22" customHeight="1" x14ac:dyDescent="0.35">
      <c r="A205" s="808">
        <v>12020618</v>
      </c>
      <c r="B205" s="809"/>
      <c r="C205" s="809"/>
      <c r="D205" s="637" t="s">
        <v>91</v>
      </c>
      <c r="E205" s="590"/>
      <c r="F205" s="590"/>
      <c r="G205" s="590"/>
      <c r="H205" s="640"/>
    </row>
    <row r="206" spans="1:8" s="2" customFormat="1" ht="22" customHeight="1" x14ac:dyDescent="0.35">
      <c r="A206" s="808">
        <v>12020619</v>
      </c>
      <c r="B206" s="809"/>
      <c r="C206" s="809"/>
      <c r="D206" s="637" t="s">
        <v>92</v>
      </c>
      <c r="E206" s="590"/>
      <c r="F206" s="590"/>
      <c r="G206" s="590"/>
      <c r="H206" s="640"/>
    </row>
    <row r="207" spans="1:8" s="2" customFormat="1" ht="35" x14ac:dyDescent="0.35">
      <c r="A207" s="808">
        <v>12020620</v>
      </c>
      <c r="B207" s="809"/>
      <c r="C207" s="809"/>
      <c r="D207" s="637" t="s">
        <v>93</v>
      </c>
      <c r="E207" s="590"/>
      <c r="F207" s="590"/>
      <c r="G207" s="590"/>
      <c r="H207" s="640"/>
    </row>
    <row r="208" spans="1:8" s="2" customFormat="1" ht="22" customHeight="1" x14ac:dyDescent="0.35">
      <c r="A208" s="808">
        <v>12020621</v>
      </c>
      <c r="B208" s="809"/>
      <c r="C208" s="809"/>
      <c r="D208" s="637" t="s">
        <v>94</v>
      </c>
      <c r="E208" s="590"/>
      <c r="F208" s="590"/>
      <c r="G208" s="590"/>
      <c r="H208" s="640"/>
    </row>
    <row r="209" spans="1:8" s="2" customFormat="1" ht="22" customHeight="1" x14ac:dyDescent="0.35">
      <c r="A209" s="808">
        <v>12020622</v>
      </c>
      <c r="B209" s="809"/>
      <c r="C209" s="809"/>
      <c r="D209" s="641" t="s">
        <v>95</v>
      </c>
      <c r="E209" s="590"/>
      <c r="F209" s="590"/>
      <c r="G209" s="590"/>
      <c r="H209" s="640"/>
    </row>
    <row r="210" spans="1:8" s="2" customFormat="1" ht="22" customHeight="1" x14ac:dyDescent="0.35">
      <c r="A210" s="808">
        <v>12020623</v>
      </c>
      <c r="B210" s="809"/>
      <c r="C210" s="809"/>
      <c r="D210" s="641" t="s">
        <v>96</v>
      </c>
      <c r="E210" s="590"/>
      <c r="F210" s="590"/>
      <c r="G210" s="590"/>
      <c r="H210" s="640"/>
    </row>
    <row r="211" spans="1:8" s="2" customFormat="1" ht="22" customHeight="1" x14ac:dyDescent="0.35">
      <c r="A211" s="808">
        <v>12020624</v>
      </c>
      <c r="B211" s="809"/>
      <c r="C211" s="583"/>
      <c r="D211" s="641" t="s">
        <v>97</v>
      </c>
      <c r="E211" s="590"/>
      <c r="F211" s="590"/>
      <c r="G211" s="590"/>
      <c r="H211" s="640"/>
    </row>
    <row r="212" spans="1:8" s="2" customFormat="1" ht="22" customHeight="1" x14ac:dyDescent="0.35">
      <c r="A212" s="808">
        <v>12020625</v>
      </c>
      <c r="B212" s="809"/>
      <c r="C212" s="583"/>
      <c r="D212" s="641" t="s">
        <v>98</v>
      </c>
      <c r="E212" s="590"/>
      <c r="F212" s="590"/>
      <c r="G212" s="590"/>
      <c r="H212" s="640"/>
    </row>
    <row r="213" spans="1:8" s="2" customFormat="1" ht="22" customHeight="1" x14ac:dyDescent="0.35">
      <c r="A213" s="808">
        <v>12020626</v>
      </c>
      <c r="B213" s="809" t="s">
        <v>642</v>
      </c>
      <c r="C213" s="585" t="s">
        <v>1838</v>
      </c>
      <c r="D213" s="641" t="s">
        <v>99</v>
      </c>
      <c r="E213" s="812"/>
      <c r="F213" s="815"/>
      <c r="G213" s="590"/>
      <c r="H213" s="842"/>
    </row>
    <row r="214" spans="1:8" s="2" customFormat="1" ht="22" customHeight="1" x14ac:dyDescent="0.35">
      <c r="A214" s="808">
        <v>12020627</v>
      </c>
      <c r="B214" s="809"/>
      <c r="C214" s="809"/>
      <c r="D214" s="641" t="s">
        <v>100</v>
      </c>
      <c r="E214" s="815"/>
      <c r="F214" s="815"/>
      <c r="G214" s="590"/>
      <c r="H214" s="842"/>
    </row>
    <row r="215" spans="1:8" s="2" customFormat="1" ht="22" customHeight="1" x14ac:dyDescent="0.35">
      <c r="A215" s="808">
        <v>12020628</v>
      </c>
      <c r="B215" s="809" t="s">
        <v>642</v>
      </c>
      <c r="C215" s="585" t="s">
        <v>1838</v>
      </c>
      <c r="D215" s="641" t="s">
        <v>617</v>
      </c>
      <c r="E215" s="815"/>
      <c r="F215" s="815"/>
      <c r="G215" s="590"/>
      <c r="H215" s="842"/>
    </row>
    <row r="216" spans="1:8" s="2" customFormat="1" ht="22" customHeight="1" x14ac:dyDescent="0.35">
      <c r="A216" s="808">
        <v>12020629</v>
      </c>
      <c r="B216" s="809"/>
      <c r="C216" s="809"/>
      <c r="D216" s="637" t="s">
        <v>101</v>
      </c>
      <c r="E216" s="845"/>
      <c r="F216" s="845"/>
      <c r="G216" s="590"/>
      <c r="H216" s="846"/>
    </row>
    <row r="217" spans="1:8" s="2" customFormat="1" ht="22" customHeight="1" x14ac:dyDescent="0.35">
      <c r="A217" s="808">
        <v>12020630</v>
      </c>
      <c r="B217" s="809"/>
      <c r="C217" s="585"/>
      <c r="D217" s="858" t="s">
        <v>102</v>
      </c>
      <c r="E217" s="590"/>
      <c r="F217" s="590"/>
      <c r="G217" s="590"/>
      <c r="H217" s="640"/>
    </row>
    <row r="218" spans="1:8" s="2" customFormat="1" ht="22" customHeight="1" thickBot="1" x14ac:dyDescent="0.4">
      <c r="A218" s="828">
        <v>12020631</v>
      </c>
      <c r="B218" s="829"/>
      <c r="C218" s="852"/>
      <c r="D218" s="831" t="s">
        <v>303</v>
      </c>
      <c r="E218" s="689"/>
      <c r="F218" s="689"/>
      <c r="G218" s="689"/>
      <c r="H218" s="690"/>
    </row>
    <row r="219" spans="1:8" s="2" customFormat="1" ht="22" customHeight="1" thickBot="1" x14ac:dyDescent="0.4">
      <c r="A219" s="834"/>
      <c r="B219" s="834"/>
      <c r="C219" s="862"/>
      <c r="D219" s="835" t="s">
        <v>538</v>
      </c>
      <c r="E219" s="836">
        <f>SUM(E197:E218)</f>
        <v>0</v>
      </c>
      <c r="F219" s="836">
        <f>SUM(F197:F218)</f>
        <v>0</v>
      </c>
      <c r="G219" s="836">
        <f>SUM(G197:G218)</f>
        <v>0</v>
      </c>
      <c r="H219" s="836">
        <f>SUM(H197:H218)</f>
        <v>0</v>
      </c>
    </row>
    <row r="220" spans="1:8" s="2" customFormat="1" ht="22" customHeight="1" x14ac:dyDescent="0.35">
      <c r="A220" s="856">
        <v>12020700</v>
      </c>
      <c r="B220" s="857"/>
      <c r="C220" s="863"/>
      <c r="D220" s="868" t="s">
        <v>103</v>
      </c>
      <c r="E220" s="824"/>
      <c r="F220" s="824"/>
      <c r="G220" s="824"/>
      <c r="H220" s="869"/>
    </row>
    <row r="221" spans="1:8" s="2" customFormat="1" ht="22" customHeight="1" x14ac:dyDescent="0.35">
      <c r="A221" s="808">
        <v>12020701</v>
      </c>
      <c r="B221" s="809"/>
      <c r="C221" s="583"/>
      <c r="D221" s="641" t="s">
        <v>618</v>
      </c>
      <c r="E221" s="812">
        <f>F221-(F221*15%)</f>
        <v>425000</v>
      </c>
      <c r="F221" s="845">
        <v>500000</v>
      </c>
      <c r="G221" s="590">
        <v>345600</v>
      </c>
      <c r="H221" s="846">
        <v>500000</v>
      </c>
    </row>
    <row r="222" spans="1:8" s="2" customFormat="1" ht="22" customHeight="1" x14ac:dyDescent="0.35">
      <c r="A222" s="808">
        <v>12020702</v>
      </c>
      <c r="B222" s="809"/>
      <c r="C222" s="809"/>
      <c r="D222" s="641" t="s">
        <v>104</v>
      </c>
      <c r="E222" s="815"/>
      <c r="F222" s="815"/>
      <c r="G222" s="590"/>
      <c r="H222" s="842"/>
    </row>
    <row r="223" spans="1:8" s="2" customFormat="1" ht="22" customHeight="1" x14ac:dyDescent="0.35">
      <c r="A223" s="808">
        <v>12020703</v>
      </c>
      <c r="B223" s="809"/>
      <c r="C223" s="809"/>
      <c r="D223" s="641" t="s">
        <v>105</v>
      </c>
      <c r="E223" s="845"/>
      <c r="F223" s="845"/>
      <c r="G223" s="590"/>
      <c r="H223" s="846"/>
    </row>
    <row r="224" spans="1:8" s="2" customFormat="1" ht="22" customHeight="1" x14ac:dyDescent="0.35">
      <c r="A224" s="808">
        <v>12020704</v>
      </c>
      <c r="B224" s="809"/>
      <c r="C224" s="809"/>
      <c r="D224" s="641" t="s">
        <v>106</v>
      </c>
      <c r="E224" s="815"/>
      <c r="F224" s="815"/>
      <c r="G224" s="590"/>
      <c r="H224" s="842"/>
    </row>
    <row r="225" spans="1:8" s="2" customFormat="1" ht="22" customHeight="1" x14ac:dyDescent="0.35">
      <c r="A225" s="808">
        <v>12020705</v>
      </c>
      <c r="B225" s="809"/>
      <c r="C225" s="809"/>
      <c r="D225" s="641" t="s">
        <v>107</v>
      </c>
      <c r="E225" s="815"/>
      <c r="F225" s="815"/>
      <c r="G225" s="590"/>
      <c r="H225" s="842"/>
    </row>
    <row r="226" spans="1:8" s="2" customFormat="1" ht="22" customHeight="1" x14ac:dyDescent="0.35">
      <c r="A226" s="808">
        <v>12020706</v>
      </c>
      <c r="B226" s="809"/>
      <c r="C226" s="809"/>
      <c r="D226" s="641" t="s">
        <v>108</v>
      </c>
      <c r="E226" s="815"/>
      <c r="F226" s="815"/>
      <c r="G226" s="590"/>
      <c r="H226" s="842"/>
    </row>
    <row r="227" spans="1:8" s="2" customFormat="1" ht="22" customHeight="1" x14ac:dyDescent="0.35">
      <c r="A227" s="808">
        <v>12020707</v>
      </c>
      <c r="B227" s="809"/>
      <c r="C227" s="809"/>
      <c r="D227" s="641" t="s">
        <v>109</v>
      </c>
      <c r="E227" s="815"/>
      <c r="F227" s="815"/>
      <c r="G227" s="590"/>
      <c r="H227" s="842"/>
    </row>
    <row r="228" spans="1:8" s="2" customFormat="1" ht="22" customHeight="1" x14ac:dyDescent="0.35">
      <c r="A228" s="808">
        <v>12020708</v>
      </c>
      <c r="B228" s="809"/>
      <c r="C228" s="809"/>
      <c r="D228" s="641" t="s">
        <v>110</v>
      </c>
      <c r="E228" s="815"/>
      <c r="F228" s="815"/>
      <c r="G228" s="590"/>
      <c r="H228" s="842"/>
    </row>
    <row r="229" spans="1:8" s="2" customFormat="1" ht="22" customHeight="1" x14ac:dyDescent="0.35">
      <c r="A229" s="808">
        <v>12020709</v>
      </c>
      <c r="B229" s="809"/>
      <c r="C229" s="809"/>
      <c r="D229" s="641" t="s">
        <v>111</v>
      </c>
      <c r="E229" s="815"/>
      <c r="F229" s="815"/>
      <c r="G229" s="590"/>
      <c r="H229" s="842"/>
    </row>
    <row r="230" spans="1:8" s="2" customFormat="1" ht="22" customHeight="1" x14ac:dyDescent="0.35">
      <c r="A230" s="808">
        <v>12020710</v>
      </c>
      <c r="B230" s="809"/>
      <c r="C230" s="809"/>
      <c r="D230" s="641" t="s">
        <v>112</v>
      </c>
      <c r="E230" s="815"/>
      <c r="F230" s="815"/>
      <c r="G230" s="590"/>
      <c r="H230" s="842"/>
    </row>
    <row r="231" spans="1:8" s="2" customFormat="1" ht="22" customHeight="1" x14ac:dyDescent="0.35">
      <c r="A231" s="808">
        <v>12020711</v>
      </c>
      <c r="B231" s="809" t="s">
        <v>642</v>
      </c>
      <c r="C231" s="585" t="s">
        <v>1838</v>
      </c>
      <c r="D231" s="641" t="s">
        <v>113</v>
      </c>
      <c r="E231" s="812">
        <f>F231-(F231*15%)</f>
        <v>4250000</v>
      </c>
      <c r="F231" s="845">
        <v>5000000</v>
      </c>
      <c r="G231" s="590">
        <v>7000000</v>
      </c>
      <c r="H231" s="846">
        <v>6000000</v>
      </c>
    </row>
    <row r="232" spans="1:8" s="2" customFormat="1" ht="22" customHeight="1" x14ac:dyDescent="0.35">
      <c r="A232" s="808">
        <v>12020712</v>
      </c>
      <c r="B232" s="809"/>
      <c r="C232" s="809"/>
      <c r="D232" s="641" t="s">
        <v>114</v>
      </c>
      <c r="E232" s="815"/>
      <c r="F232" s="815"/>
      <c r="G232" s="590"/>
      <c r="H232" s="842"/>
    </row>
    <row r="233" spans="1:8" s="2" customFormat="1" ht="22" customHeight="1" x14ac:dyDescent="0.35">
      <c r="A233" s="808">
        <v>12020713</v>
      </c>
      <c r="B233" s="809"/>
      <c r="C233" s="809"/>
      <c r="D233" s="641" t="s">
        <v>115</v>
      </c>
      <c r="E233" s="815"/>
      <c r="F233" s="815"/>
      <c r="G233" s="590"/>
      <c r="H233" s="842"/>
    </row>
    <row r="234" spans="1:8" s="2" customFormat="1" ht="22" customHeight="1" x14ac:dyDescent="0.35">
      <c r="A234" s="808">
        <v>12020714</v>
      </c>
      <c r="B234" s="809"/>
      <c r="C234" s="809"/>
      <c r="D234" s="641" t="s">
        <v>116</v>
      </c>
      <c r="E234" s="815"/>
      <c r="F234" s="815"/>
      <c r="G234" s="590"/>
      <c r="H234" s="842"/>
    </row>
    <row r="235" spans="1:8" s="2" customFormat="1" ht="22" customHeight="1" x14ac:dyDescent="0.35">
      <c r="A235" s="808">
        <v>12020715</v>
      </c>
      <c r="B235" s="809"/>
      <c r="C235" s="809"/>
      <c r="D235" s="641" t="s">
        <v>117</v>
      </c>
      <c r="E235" s="845"/>
      <c r="F235" s="845"/>
      <c r="G235" s="590"/>
      <c r="H235" s="846"/>
    </row>
    <row r="236" spans="1:8" s="2" customFormat="1" ht="22" customHeight="1" x14ac:dyDescent="0.35">
      <c r="A236" s="808">
        <v>12020716</v>
      </c>
      <c r="B236" s="809"/>
      <c r="C236" s="585"/>
      <c r="D236" s="641" t="s">
        <v>118</v>
      </c>
      <c r="E236" s="845"/>
      <c r="F236" s="845"/>
      <c r="G236" s="590"/>
      <c r="H236" s="846"/>
    </row>
    <row r="237" spans="1:8" s="2" customFormat="1" ht="22" customHeight="1" x14ac:dyDescent="0.35">
      <c r="A237" s="808">
        <v>12020717</v>
      </c>
      <c r="B237" s="809"/>
      <c r="C237" s="809"/>
      <c r="D237" s="641" t="s">
        <v>119</v>
      </c>
      <c r="E237" s="815"/>
      <c r="F237" s="815"/>
      <c r="G237" s="590"/>
      <c r="H237" s="842"/>
    </row>
    <row r="238" spans="1:8" s="2" customFormat="1" ht="35" x14ac:dyDescent="0.35">
      <c r="A238" s="808">
        <v>12020718</v>
      </c>
      <c r="B238" s="809" t="s">
        <v>642</v>
      </c>
      <c r="C238" s="585" t="s">
        <v>1838</v>
      </c>
      <c r="D238" s="637" t="s">
        <v>120</v>
      </c>
      <c r="E238" s="812">
        <f>F238-(F238*15%)</f>
        <v>42500</v>
      </c>
      <c r="F238" s="815">
        <v>50000</v>
      </c>
      <c r="G238" s="590">
        <v>20000</v>
      </c>
      <c r="H238" s="842">
        <v>70000</v>
      </c>
    </row>
    <row r="239" spans="1:8" s="2" customFormat="1" ht="35" x14ac:dyDescent="0.35">
      <c r="A239" s="808">
        <v>12020719</v>
      </c>
      <c r="B239" s="809"/>
      <c r="C239" s="583"/>
      <c r="D239" s="641" t="s">
        <v>121</v>
      </c>
      <c r="E239" s="845"/>
      <c r="F239" s="845"/>
      <c r="G239" s="590"/>
      <c r="H239" s="846"/>
    </row>
    <row r="240" spans="1:8" s="2" customFormat="1" ht="22" customHeight="1" x14ac:dyDescent="0.35">
      <c r="A240" s="808">
        <v>12020720</v>
      </c>
      <c r="B240" s="809" t="s">
        <v>642</v>
      </c>
      <c r="C240" s="585" t="s">
        <v>1838</v>
      </c>
      <c r="D240" s="641" t="s">
        <v>122</v>
      </c>
      <c r="E240" s="812">
        <f>F240-(F240*15%)</f>
        <v>170000</v>
      </c>
      <c r="F240" s="845">
        <v>200000</v>
      </c>
      <c r="G240" s="590">
        <v>62000</v>
      </c>
      <c r="H240" s="846">
        <v>250000</v>
      </c>
    </row>
    <row r="241" spans="1:8" s="2" customFormat="1" ht="22" customHeight="1" x14ac:dyDescent="0.35">
      <c r="A241" s="808">
        <v>12020721</v>
      </c>
      <c r="B241" s="809" t="s">
        <v>642</v>
      </c>
      <c r="C241" s="585" t="s">
        <v>1838</v>
      </c>
      <c r="D241" s="637" t="s">
        <v>123</v>
      </c>
      <c r="E241" s="845"/>
      <c r="F241" s="845"/>
      <c r="G241" s="590"/>
      <c r="H241" s="846"/>
    </row>
    <row r="242" spans="1:8" s="2" customFormat="1" ht="22" customHeight="1" x14ac:dyDescent="0.35">
      <c r="A242" s="808">
        <v>12020722</v>
      </c>
      <c r="B242" s="809"/>
      <c r="C242" s="809"/>
      <c r="D242" s="637" t="s">
        <v>124</v>
      </c>
      <c r="E242" s="812">
        <f>F242-(F242*15%)</f>
        <v>42500</v>
      </c>
      <c r="F242" s="845">
        <v>50000</v>
      </c>
      <c r="G242" s="590"/>
      <c r="H242" s="846">
        <v>60000</v>
      </c>
    </row>
    <row r="243" spans="1:8" s="2" customFormat="1" ht="22" customHeight="1" x14ac:dyDescent="0.35">
      <c r="A243" s="808">
        <v>12020723</v>
      </c>
      <c r="B243" s="809"/>
      <c r="C243" s="583"/>
      <c r="D243" s="637" t="s">
        <v>125</v>
      </c>
      <c r="E243" s="845"/>
      <c r="F243" s="845"/>
      <c r="G243" s="590"/>
      <c r="H243" s="846"/>
    </row>
    <row r="244" spans="1:8" s="2" customFormat="1" ht="22" customHeight="1" x14ac:dyDescent="0.35">
      <c r="A244" s="808">
        <v>12020724</v>
      </c>
      <c r="B244" s="809"/>
      <c r="C244" s="809"/>
      <c r="D244" s="637" t="s">
        <v>126</v>
      </c>
      <c r="E244" s="845"/>
      <c r="F244" s="845"/>
      <c r="G244" s="590"/>
      <c r="H244" s="846"/>
    </row>
    <row r="245" spans="1:8" s="2" customFormat="1" ht="22" customHeight="1" x14ac:dyDescent="0.35">
      <c r="A245" s="808">
        <v>12020725</v>
      </c>
      <c r="B245" s="809"/>
      <c r="C245" s="809"/>
      <c r="D245" s="637" t="s">
        <v>127</v>
      </c>
      <c r="E245" s="845"/>
      <c r="F245" s="845"/>
      <c r="G245" s="590"/>
      <c r="H245" s="846"/>
    </row>
    <row r="246" spans="1:8" s="2" customFormat="1" ht="22" customHeight="1" x14ac:dyDescent="0.35">
      <c r="A246" s="808">
        <v>12020726</v>
      </c>
      <c r="B246" s="809"/>
      <c r="C246" s="583"/>
      <c r="D246" s="637" t="s">
        <v>128</v>
      </c>
      <c r="E246" s="845"/>
      <c r="F246" s="845"/>
      <c r="G246" s="590"/>
      <c r="H246" s="846"/>
    </row>
    <row r="247" spans="1:8" s="2" customFormat="1" ht="22" customHeight="1" x14ac:dyDescent="0.35">
      <c r="A247" s="808">
        <v>12020727</v>
      </c>
      <c r="B247" s="809"/>
      <c r="C247" s="583"/>
      <c r="D247" s="637" t="s">
        <v>129</v>
      </c>
      <c r="E247" s="815"/>
      <c r="F247" s="815"/>
      <c r="G247" s="590"/>
      <c r="H247" s="842"/>
    </row>
    <row r="248" spans="1:8" s="2" customFormat="1" ht="35" x14ac:dyDescent="0.35">
      <c r="A248" s="808">
        <v>12020728</v>
      </c>
      <c r="B248" s="809"/>
      <c r="C248" s="583"/>
      <c r="D248" s="637" t="s">
        <v>130</v>
      </c>
      <c r="E248" s="845"/>
      <c r="F248" s="845"/>
      <c r="G248" s="590"/>
      <c r="H248" s="846"/>
    </row>
    <row r="249" spans="1:8" s="2" customFormat="1" ht="22" customHeight="1" x14ac:dyDescent="0.35">
      <c r="A249" s="808">
        <v>12020729</v>
      </c>
      <c r="B249" s="809"/>
      <c r="C249" s="585"/>
      <c r="D249" s="637" t="s">
        <v>131</v>
      </c>
      <c r="E249" s="845"/>
      <c r="F249" s="845"/>
      <c r="G249" s="590"/>
      <c r="H249" s="846"/>
    </row>
    <row r="250" spans="1:8" s="2" customFormat="1" ht="22" customHeight="1" x14ac:dyDescent="0.35">
      <c r="A250" s="808">
        <v>12020730</v>
      </c>
      <c r="B250" s="809"/>
      <c r="C250" s="809"/>
      <c r="D250" s="637" t="s">
        <v>132</v>
      </c>
      <c r="E250" s="845"/>
      <c r="F250" s="845"/>
      <c r="G250" s="590"/>
      <c r="H250" s="846"/>
    </row>
    <row r="251" spans="1:8" s="2" customFormat="1" ht="22" customHeight="1" x14ac:dyDescent="0.35">
      <c r="A251" s="808">
        <v>12020731</v>
      </c>
      <c r="B251" s="809"/>
      <c r="C251" s="583"/>
      <c r="D251" s="637" t="s">
        <v>133</v>
      </c>
      <c r="E251" s="845"/>
      <c r="F251" s="845"/>
      <c r="G251" s="590"/>
      <c r="H251" s="846"/>
    </row>
    <row r="252" spans="1:8" s="2" customFormat="1" ht="22" customHeight="1" x14ac:dyDescent="0.35">
      <c r="A252" s="808">
        <v>12020732</v>
      </c>
      <c r="B252" s="809"/>
      <c r="C252" s="809"/>
      <c r="D252" s="637" t="s">
        <v>134</v>
      </c>
      <c r="E252" s="815"/>
      <c r="F252" s="815"/>
      <c r="G252" s="590"/>
      <c r="H252" s="842"/>
    </row>
    <row r="253" spans="1:8" s="2" customFormat="1" ht="22" customHeight="1" x14ac:dyDescent="0.35">
      <c r="A253" s="808">
        <v>12020733</v>
      </c>
      <c r="B253" s="809"/>
      <c r="C253" s="809"/>
      <c r="D253" s="637" t="s">
        <v>135</v>
      </c>
      <c r="E253" s="815"/>
      <c r="F253" s="815"/>
      <c r="G253" s="590"/>
      <c r="H253" s="842"/>
    </row>
    <row r="254" spans="1:8" s="2" customFormat="1" ht="35" x14ac:dyDescent="0.35">
      <c r="A254" s="808">
        <v>12020736</v>
      </c>
      <c r="B254" s="809"/>
      <c r="C254" s="585"/>
      <c r="D254" s="637" t="s">
        <v>136</v>
      </c>
      <c r="E254" s="815"/>
      <c r="F254" s="815"/>
      <c r="G254" s="590"/>
      <c r="H254" s="842"/>
    </row>
    <row r="255" spans="1:8" s="2" customFormat="1" ht="22" customHeight="1" x14ac:dyDescent="0.35">
      <c r="A255" s="808">
        <v>12020737</v>
      </c>
      <c r="B255" s="809"/>
      <c r="C255" s="809"/>
      <c r="D255" s="637" t="s">
        <v>661</v>
      </c>
      <c r="E255" s="815"/>
      <c r="F255" s="815"/>
      <c r="G255" s="590"/>
      <c r="H255" s="842"/>
    </row>
    <row r="256" spans="1:8" s="2" customFormat="1" ht="22" customHeight="1" x14ac:dyDescent="0.35">
      <c r="A256" s="808">
        <v>12020738</v>
      </c>
      <c r="B256" s="809" t="s">
        <v>642</v>
      </c>
      <c r="C256" s="585" t="s">
        <v>1838</v>
      </c>
      <c r="D256" s="637" t="s">
        <v>660</v>
      </c>
      <c r="E256" s="812">
        <f>F256-(F256*15%)</f>
        <v>12750000</v>
      </c>
      <c r="F256" s="815">
        <v>15000000</v>
      </c>
      <c r="G256" s="590">
        <v>384000</v>
      </c>
      <c r="H256" s="842">
        <v>15000000</v>
      </c>
    </row>
    <row r="257" spans="1:8" s="2" customFormat="1" ht="22" customHeight="1" x14ac:dyDescent="0.35">
      <c r="A257" s="808">
        <v>12020739</v>
      </c>
      <c r="B257" s="809"/>
      <c r="C257" s="809"/>
      <c r="D257" s="637" t="s">
        <v>137</v>
      </c>
      <c r="E257" s="815"/>
      <c r="F257" s="815"/>
      <c r="G257" s="590"/>
      <c r="H257" s="842"/>
    </row>
    <row r="258" spans="1:8" s="2" customFormat="1" ht="22" customHeight="1" x14ac:dyDescent="0.35">
      <c r="A258" s="808">
        <v>12020747</v>
      </c>
      <c r="B258" s="809"/>
      <c r="C258" s="809"/>
      <c r="D258" s="637" t="s">
        <v>138</v>
      </c>
      <c r="E258" s="815"/>
      <c r="F258" s="815"/>
      <c r="G258" s="590"/>
      <c r="H258" s="842"/>
    </row>
    <row r="259" spans="1:8" s="2" customFormat="1" ht="22" customHeight="1" x14ac:dyDescent="0.35">
      <c r="A259" s="808">
        <v>12020748</v>
      </c>
      <c r="B259" s="809"/>
      <c r="C259" s="585"/>
      <c r="D259" s="637" t="s">
        <v>304</v>
      </c>
      <c r="E259" s="845"/>
      <c r="F259" s="845"/>
      <c r="G259" s="590"/>
      <c r="H259" s="846"/>
    </row>
    <row r="260" spans="1:8" s="2" customFormat="1" ht="22" customHeight="1" x14ac:dyDescent="0.35">
      <c r="A260" s="808">
        <v>12020749</v>
      </c>
      <c r="B260" s="809" t="s">
        <v>642</v>
      </c>
      <c r="C260" s="585" t="s">
        <v>1838</v>
      </c>
      <c r="D260" s="637" t="s">
        <v>291</v>
      </c>
      <c r="E260" s="812">
        <f>F260-(F260*15%)</f>
        <v>4250000</v>
      </c>
      <c r="F260" s="845">
        <v>5000000</v>
      </c>
      <c r="G260" s="590">
        <v>606500</v>
      </c>
      <c r="H260" s="846">
        <v>5500000</v>
      </c>
    </row>
    <row r="261" spans="1:8" s="2" customFormat="1" ht="22" customHeight="1" thickBot="1" x14ac:dyDescent="0.4">
      <c r="A261" s="828">
        <v>12020750</v>
      </c>
      <c r="B261" s="829"/>
      <c r="C261" s="829"/>
      <c r="D261" s="831" t="s">
        <v>662</v>
      </c>
      <c r="E261" s="860"/>
      <c r="F261" s="860"/>
      <c r="G261" s="689"/>
      <c r="H261" s="861"/>
    </row>
    <row r="262" spans="1:8" s="2" customFormat="1" ht="22" customHeight="1" thickBot="1" x14ac:dyDescent="0.4">
      <c r="A262" s="870"/>
      <c r="B262" s="870"/>
      <c r="C262" s="871"/>
      <c r="D262" s="872" t="s">
        <v>538</v>
      </c>
      <c r="E262" s="873">
        <f>SUM(E221:E261)</f>
        <v>21930000</v>
      </c>
      <c r="F262" s="873">
        <f>SUM(F221:F261)</f>
        <v>25800000</v>
      </c>
      <c r="G262" s="873">
        <f>SUM(G221:G261)</f>
        <v>8418100</v>
      </c>
      <c r="H262" s="873">
        <f>SUM(H221:H261)</f>
        <v>27380000</v>
      </c>
    </row>
    <row r="263" spans="1:8" s="2" customFormat="1" ht="22" customHeight="1" x14ac:dyDescent="0.35">
      <c r="A263" s="874">
        <v>120209</v>
      </c>
      <c r="B263" s="875"/>
      <c r="C263" s="876"/>
      <c r="D263" s="877" t="s">
        <v>619</v>
      </c>
      <c r="E263" s="878"/>
      <c r="F263" s="878"/>
      <c r="G263" s="878"/>
      <c r="H263" s="878"/>
    </row>
    <row r="264" spans="1:8" s="2" customFormat="1" ht="35" x14ac:dyDescent="0.35">
      <c r="A264" s="808">
        <v>12020904</v>
      </c>
      <c r="B264" s="809"/>
      <c r="C264" s="809"/>
      <c r="D264" s="637" t="s">
        <v>620</v>
      </c>
      <c r="E264" s="812"/>
      <c r="F264" s="812"/>
      <c r="G264" s="812"/>
      <c r="H264" s="812"/>
    </row>
    <row r="265" spans="1:8" s="2" customFormat="1" ht="22" customHeight="1" x14ac:dyDescent="0.35">
      <c r="A265" s="808">
        <v>12020905</v>
      </c>
      <c r="B265" s="809"/>
      <c r="C265" s="809"/>
      <c r="D265" s="637" t="s">
        <v>621</v>
      </c>
      <c r="E265" s="812"/>
      <c r="F265" s="812"/>
      <c r="G265" s="812"/>
      <c r="H265" s="812"/>
    </row>
    <row r="266" spans="1:8" s="2" customFormat="1" ht="22" customHeight="1" x14ac:dyDescent="0.35">
      <c r="A266" s="808">
        <v>12020906</v>
      </c>
      <c r="B266" s="809"/>
      <c r="C266" s="809"/>
      <c r="D266" s="637" t="s">
        <v>622</v>
      </c>
      <c r="E266" s="812"/>
      <c r="F266" s="812"/>
      <c r="G266" s="812"/>
      <c r="H266" s="812"/>
    </row>
    <row r="267" spans="1:8" s="2" customFormat="1" ht="22" customHeight="1" thickBot="1" x14ac:dyDescent="0.4">
      <c r="A267" s="879">
        <v>12020907</v>
      </c>
      <c r="B267" s="880"/>
      <c r="C267" s="880"/>
      <c r="D267" s="820" t="s">
        <v>623</v>
      </c>
      <c r="E267" s="821"/>
      <c r="F267" s="821"/>
      <c r="G267" s="821"/>
      <c r="H267" s="821"/>
    </row>
    <row r="268" spans="1:8" s="2" customFormat="1" ht="22" customHeight="1" thickBot="1" x14ac:dyDescent="0.4">
      <c r="A268" s="881"/>
      <c r="B268" s="881"/>
      <c r="C268" s="882"/>
      <c r="D268" s="581" t="s">
        <v>538</v>
      </c>
      <c r="E268" s="883"/>
      <c r="F268" s="883">
        <f>SUM(F264:F267)</f>
        <v>0</v>
      </c>
      <c r="G268" s="883">
        <f>SUM(G264:G267)</f>
        <v>0</v>
      </c>
      <c r="H268" s="883">
        <f>SUM(H264:H267)</f>
        <v>0</v>
      </c>
    </row>
    <row r="269" spans="1:8" s="2" customFormat="1" ht="22" customHeight="1" x14ac:dyDescent="0.35">
      <c r="A269" s="884">
        <v>12021000</v>
      </c>
      <c r="B269" s="885"/>
      <c r="C269" s="886"/>
      <c r="D269" s="877" t="s">
        <v>139</v>
      </c>
      <c r="E269" s="887"/>
      <c r="F269" s="887"/>
      <c r="G269" s="878"/>
      <c r="H269" s="887"/>
    </row>
    <row r="270" spans="1:8" s="2" customFormat="1" ht="22" customHeight="1" x14ac:dyDescent="0.35">
      <c r="A270" s="808">
        <v>12021001</v>
      </c>
      <c r="B270" s="809"/>
      <c r="C270" s="809"/>
      <c r="D270" s="641" t="s">
        <v>140</v>
      </c>
      <c r="E270" s="826"/>
      <c r="F270" s="826"/>
      <c r="G270" s="812"/>
      <c r="H270" s="826"/>
    </row>
    <row r="271" spans="1:8" s="2" customFormat="1" ht="22" customHeight="1" x14ac:dyDescent="0.35">
      <c r="A271" s="808">
        <v>12021002</v>
      </c>
      <c r="B271" s="809"/>
      <c r="C271" s="809"/>
      <c r="D271" s="641" t="s">
        <v>141</v>
      </c>
      <c r="E271" s="826"/>
      <c r="F271" s="826"/>
      <c r="G271" s="812"/>
      <c r="H271" s="826"/>
    </row>
    <row r="272" spans="1:8" s="2" customFormat="1" ht="22" customHeight="1" x14ac:dyDescent="0.35">
      <c r="A272" s="808">
        <v>12021003</v>
      </c>
      <c r="B272" s="809"/>
      <c r="C272" s="809"/>
      <c r="D272" s="641" t="s">
        <v>142</v>
      </c>
      <c r="E272" s="826"/>
      <c r="F272" s="826"/>
      <c r="G272" s="812"/>
      <c r="H272" s="826"/>
    </row>
    <row r="273" spans="1:8" s="2" customFormat="1" ht="22" customHeight="1" x14ac:dyDescent="0.35">
      <c r="A273" s="808">
        <v>12021004</v>
      </c>
      <c r="B273" s="809"/>
      <c r="C273" s="809"/>
      <c r="D273" s="641" t="s">
        <v>143</v>
      </c>
      <c r="E273" s="826"/>
      <c r="F273" s="826"/>
      <c r="G273" s="812"/>
      <c r="H273" s="826"/>
    </row>
    <row r="274" spans="1:8" s="2" customFormat="1" ht="22" customHeight="1" x14ac:dyDescent="0.35">
      <c r="A274" s="808">
        <v>12021005</v>
      </c>
      <c r="B274" s="809"/>
      <c r="C274" s="809"/>
      <c r="D274" s="641" t="s">
        <v>144</v>
      </c>
      <c r="E274" s="826"/>
      <c r="F274" s="826"/>
      <c r="G274" s="812"/>
      <c r="H274" s="826"/>
    </row>
    <row r="275" spans="1:8" s="2" customFormat="1" ht="22" customHeight="1" thickBot="1" x14ac:dyDescent="0.4">
      <c r="A275" s="879">
        <v>12021006</v>
      </c>
      <c r="B275" s="880"/>
      <c r="C275" s="880"/>
      <c r="D275" s="888" t="s">
        <v>145</v>
      </c>
      <c r="E275" s="889"/>
      <c r="F275" s="889"/>
      <c r="G275" s="821"/>
      <c r="H275" s="889"/>
    </row>
    <row r="276" spans="1:8" s="2" customFormat="1" ht="22" customHeight="1" thickBot="1" x14ac:dyDescent="0.4">
      <c r="A276" s="840"/>
      <c r="B276" s="840"/>
      <c r="C276" s="890"/>
      <c r="D276" s="739" t="s">
        <v>538</v>
      </c>
      <c r="E276" s="841">
        <f>SUM(E270:E275)</f>
        <v>0</v>
      </c>
      <c r="F276" s="841">
        <f>SUM(F270:F275)</f>
        <v>0</v>
      </c>
      <c r="G276" s="841">
        <f>SUM(G270:G275)</f>
        <v>0</v>
      </c>
      <c r="H276" s="841">
        <f>SUM(H270:H275)</f>
        <v>0</v>
      </c>
    </row>
    <row r="277" spans="1:8" s="2" customFormat="1" ht="22" customHeight="1" x14ac:dyDescent="0.35">
      <c r="A277" s="856">
        <v>12021100</v>
      </c>
      <c r="B277" s="857"/>
      <c r="C277" s="863"/>
      <c r="D277" s="802" t="s">
        <v>146</v>
      </c>
      <c r="E277" s="824"/>
      <c r="F277" s="824"/>
      <c r="G277" s="824"/>
      <c r="H277" s="869"/>
    </row>
    <row r="278" spans="1:8" s="2" customFormat="1" ht="22" customHeight="1" x14ac:dyDescent="0.35">
      <c r="A278" s="808">
        <v>12021101</v>
      </c>
      <c r="B278" s="809" t="s">
        <v>642</v>
      </c>
      <c r="C278" s="585" t="s">
        <v>1838</v>
      </c>
      <c r="D278" s="637" t="s">
        <v>147</v>
      </c>
      <c r="E278" s="845"/>
      <c r="F278" s="845">
        <v>1000000</v>
      </c>
      <c r="G278" s="590"/>
      <c r="H278" s="846">
        <v>1200000</v>
      </c>
    </row>
    <row r="279" spans="1:8" s="2" customFormat="1" ht="35" x14ac:dyDescent="0.35">
      <c r="A279" s="808">
        <v>12021102</v>
      </c>
      <c r="B279" s="809"/>
      <c r="C279" s="809"/>
      <c r="D279" s="637" t="s">
        <v>624</v>
      </c>
      <c r="E279" s="845"/>
      <c r="F279" s="845"/>
      <c r="G279" s="590"/>
      <c r="H279" s="846"/>
    </row>
    <row r="280" spans="1:8" s="2" customFormat="1" ht="22" customHeight="1" x14ac:dyDescent="0.35">
      <c r="A280" s="808">
        <v>12021103</v>
      </c>
      <c r="B280" s="809"/>
      <c r="C280" s="809"/>
      <c r="D280" s="637" t="s">
        <v>625</v>
      </c>
      <c r="E280" s="845"/>
      <c r="F280" s="845"/>
      <c r="G280" s="590"/>
      <c r="H280" s="846"/>
    </row>
    <row r="281" spans="1:8" s="2" customFormat="1" ht="22" customHeight="1" x14ac:dyDescent="0.35">
      <c r="A281" s="808">
        <v>12021104</v>
      </c>
      <c r="B281" s="809" t="s">
        <v>642</v>
      </c>
      <c r="C281" s="585" t="s">
        <v>1838</v>
      </c>
      <c r="D281" s="637" t="s">
        <v>626</v>
      </c>
      <c r="E281" s="812">
        <f>F281-(F281*15%)</f>
        <v>4250000</v>
      </c>
      <c r="F281" s="845">
        <v>5000000</v>
      </c>
      <c r="G281" s="590">
        <v>1000000</v>
      </c>
      <c r="H281" s="846">
        <v>6000000</v>
      </c>
    </row>
    <row r="282" spans="1:8" s="2" customFormat="1" ht="22" customHeight="1" x14ac:dyDescent="0.35">
      <c r="A282" s="808">
        <v>12021105</v>
      </c>
      <c r="B282" s="809" t="s">
        <v>642</v>
      </c>
      <c r="C282" s="585" t="s">
        <v>1838</v>
      </c>
      <c r="D282" s="637" t="s">
        <v>418</v>
      </c>
      <c r="E282" s="812">
        <f>F282-(F282*15%)</f>
        <v>4250000</v>
      </c>
      <c r="F282" s="845">
        <v>5000000</v>
      </c>
      <c r="G282" s="590">
        <v>593700</v>
      </c>
      <c r="H282" s="846">
        <v>5500000</v>
      </c>
    </row>
    <row r="283" spans="1:8" s="2" customFormat="1" ht="22" customHeight="1" x14ac:dyDescent="0.35">
      <c r="A283" s="808">
        <v>12021106</v>
      </c>
      <c r="B283" s="809" t="s">
        <v>642</v>
      </c>
      <c r="C283" s="585" t="s">
        <v>1838</v>
      </c>
      <c r="D283" s="637" t="s">
        <v>627</v>
      </c>
      <c r="E283" s="812">
        <f>F283-(F283*15%)</f>
        <v>850000</v>
      </c>
      <c r="F283" s="845">
        <v>1000000</v>
      </c>
      <c r="G283" s="590">
        <v>305000</v>
      </c>
      <c r="H283" s="846">
        <v>1500000</v>
      </c>
    </row>
    <row r="284" spans="1:8" s="2" customFormat="1" ht="35" x14ac:dyDescent="0.35">
      <c r="A284" s="808">
        <v>12021107</v>
      </c>
      <c r="B284" s="809"/>
      <c r="C284" s="809"/>
      <c r="D284" s="637" t="s">
        <v>628</v>
      </c>
      <c r="E284" s="845"/>
      <c r="F284" s="845"/>
      <c r="G284" s="590"/>
      <c r="H284" s="846"/>
    </row>
    <row r="285" spans="1:8" s="2" customFormat="1" ht="22" customHeight="1" thickBot="1" x14ac:dyDescent="0.4">
      <c r="A285" s="828">
        <v>12021108</v>
      </c>
      <c r="B285" s="829" t="s">
        <v>642</v>
      </c>
      <c r="C285" s="830" t="s">
        <v>1838</v>
      </c>
      <c r="D285" s="831" t="s">
        <v>419</v>
      </c>
      <c r="E285" s="860">
        <v>223900</v>
      </c>
      <c r="F285" s="860">
        <v>5000000</v>
      </c>
      <c r="G285" s="689">
        <v>50000</v>
      </c>
      <c r="H285" s="861">
        <v>5000000</v>
      </c>
    </row>
    <row r="286" spans="1:8" s="2" customFormat="1" ht="22" customHeight="1" thickBot="1" x14ac:dyDescent="0.4">
      <c r="A286" s="834"/>
      <c r="B286" s="834"/>
      <c r="C286" s="862"/>
      <c r="D286" s="835" t="s">
        <v>538</v>
      </c>
      <c r="E286" s="836">
        <f>SUM(E278:E285)</f>
        <v>9573900</v>
      </c>
      <c r="F286" s="836">
        <f>SUM(F278:F285)</f>
        <v>17000000</v>
      </c>
      <c r="G286" s="836">
        <f>SUM(G278:G285)</f>
        <v>1948700</v>
      </c>
      <c r="H286" s="836">
        <f>SUM(H278:H285)</f>
        <v>19200000</v>
      </c>
    </row>
    <row r="287" spans="1:8" s="2" customFormat="1" ht="22" customHeight="1" x14ac:dyDescent="0.35">
      <c r="A287" s="856">
        <v>12021200</v>
      </c>
      <c r="B287" s="857"/>
      <c r="C287" s="863"/>
      <c r="D287" s="868" t="s">
        <v>148</v>
      </c>
      <c r="E287" s="823"/>
      <c r="F287" s="823"/>
      <c r="G287" s="824"/>
      <c r="H287" s="825"/>
    </row>
    <row r="288" spans="1:8" s="2" customFormat="1" ht="22" customHeight="1" x14ac:dyDescent="0.35">
      <c r="A288" s="808">
        <v>12021201</v>
      </c>
      <c r="B288" s="809" t="s">
        <v>642</v>
      </c>
      <c r="C288" s="585" t="s">
        <v>1838</v>
      </c>
      <c r="D288" s="641" t="s">
        <v>140</v>
      </c>
      <c r="E288" s="815"/>
      <c r="F288" s="815"/>
      <c r="G288" s="590"/>
      <c r="H288" s="842"/>
    </row>
    <row r="289" spans="1:8" s="2" customFormat="1" ht="22" customHeight="1" x14ac:dyDescent="0.35">
      <c r="A289" s="808">
        <v>12021202</v>
      </c>
      <c r="B289" s="809"/>
      <c r="C289" s="809"/>
      <c r="D289" s="641" t="s">
        <v>149</v>
      </c>
      <c r="E289" s="845"/>
      <c r="F289" s="845"/>
      <c r="G289" s="590"/>
      <c r="H289" s="846"/>
    </row>
    <row r="290" spans="1:8" s="2" customFormat="1" ht="22" customHeight="1" x14ac:dyDescent="0.35">
      <c r="A290" s="808">
        <v>12021203</v>
      </c>
      <c r="B290" s="809"/>
      <c r="C290" s="809"/>
      <c r="D290" s="641" t="s">
        <v>150</v>
      </c>
      <c r="E290" s="815"/>
      <c r="F290" s="815"/>
      <c r="G290" s="590"/>
      <c r="H290" s="842"/>
    </row>
    <row r="291" spans="1:8" s="2" customFormat="1" ht="22" customHeight="1" x14ac:dyDescent="0.35">
      <c r="A291" s="808">
        <v>12021204</v>
      </c>
      <c r="B291" s="809"/>
      <c r="C291" s="809"/>
      <c r="D291" s="641" t="s">
        <v>151</v>
      </c>
      <c r="E291" s="815"/>
      <c r="F291" s="815"/>
      <c r="G291" s="590"/>
      <c r="H291" s="842"/>
    </row>
    <row r="292" spans="1:8" s="2" customFormat="1" ht="22" customHeight="1" x14ac:dyDescent="0.35">
      <c r="A292" s="808">
        <v>12021205</v>
      </c>
      <c r="B292" s="809"/>
      <c r="C292" s="585"/>
      <c r="D292" s="641" t="s">
        <v>152</v>
      </c>
      <c r="E292" s="845"/>
      <c r="F292" s="845"/>
      <c r="G292" s="590"/>
      <c r="H292" s="846"/>
    </row>
    <row r="293" spans="1:8" s="2" customFormat="1" ht="22" customHeight="1" thickBot="1" x14ac:dyDescent="0.4">
      <c r="A293" s="828">
        <v>12021210</v>
      </c>
      <c r="B293" s="829" t="s">
        <v>642</v>
      </c>
      <c r="C293" s="830" t="s">
        <v>1838</v>
      </c>
      <c r="D293" s="853" t="s">
        <v>153</v>
      </c>
      <c r="E293" s="854"/>
      <c r="F293" s="854">
        <v>200000</v>
      </c>
      <c r="G293" s="689"/>
      <c r="H293" s="855">
        <v>300000</v>
      </c>
    </row>
    <row r="294" spans="1:8" s="2" customFormat="1" ht="22" customHeight="1" thickBot="1" x14ac:dyDescent="0.4">
      <c r="A294" s="870"/>
      <c r="B294" s="870"/>
      <c r="C294" s="871"/>
      <c r="D294" s="872" t="s">
        <v>538</v>
      </c>
      <c r="E294" s="873">
        <f>SUM(E288:E293)</f>
        <v>0</v>
      </c>
      <c r="F294" s="873">
        <f>SUM(F288:F293)</f>
        <v>200000</v>
      </c>
      <c r="G294" s="873">
        <f>SUM(G288:G293)</f>
        <v>0</v>
      </c>
      <c r="H294" s="873">
        <f>SUM(H288:H293)</f>
        <v>300000</v>
      </c>
    </row>
    <row r="295" spans="1:8" s="2" customFormat="1" ht="22" customHeight="1" x14ac:dyDescent="0.35">
      <c r="A295" s="891">
        <v>13000000</v>
      </c>
      <c r="B295" s="892"/>
      <c r="C295" s="893"/>
      <c r="D295" s="894" t="s">
        <v>154</v>
      </c>
      <c r="E295" s="887"/>
      <c r="F295" s="887"/>
      <c r="G295" s="878"/>
      <c r="H295" s="887"/>
    </row>
    <row r="296" spans="1:8" s="2" customFormat="1" ht="22" customHeight="1" x14ac:dyDescent="0.35">
      <c r="A296" s="630">
        <v>13010000</v>
      </c>
      <c r="B296" s="605"/>
      <c r="C296" s="583"/>
      <c r="D296" s="631" t="s">
        <v>154</v>
      </c>
      <c r="E296" s="826"/>
      <c r="F296" s="826"/>
      <c r="G296" s="812"/>
      <c r="H296" s="826"/>
    </row>
    <row r="297" spans="1:8" s="2" customFormat="1" ht="22" customHeight="1" x14ac:dyDescent="0.35">
      <c r="A297" s="630">
        <v>13010100</v>
      </c>
      <c r="B297" s="605"/>
      <c r="C297" s="622"/>
      <c r="D297" s="631" t="s">
        <v>155</v>
      </c>
      <c r="E297" s="826"/>
      <c r="F297" s="826"/>
      <c r="G297" s="812"/>
      <c r="H297" s="826"/>
    </row>
    <row r="298" spans="1:8" s="2" customFormat="1" ht="22" customHeight="1" x14ac:dyDescent="0.35">
      <c r="A298" s="635">
        <v>13010101</v>
      </c>
      <c r="B298" s="895"/>
      <c r="C298" s="585"/>
      <c r="D298" s="641" t="s">
        <v>156</v>
      </c>
      <c r="E298" s="590"/>
      <c r="F298" s="590"/>
      <c r="G298" s="590"/>
      <c r="H298" s="590"/>
    </row>
    <row r="299" spans="1:8" s="2" customFormat="1" ht="22" customHeight="1" thickBot="1" x14ac:dyDescent="0.4">
      <c r="A299" s="896">
        <v>13010102</v>
      </c>
      <c r="B299" s="895"/>
      <c r="C299" s="893"/>
      <c r="D299" s="897" t="s">
        <v>157</v>
      </c>
      <c r="E299" s="652"/>
      <c r="F299" s="652"/>
      <c r="G299" s="652"/>
      <c r="H299" s="652"/>
    </row>
    <row r="300" spans="1:8" s="2" customFormat="1" ht="22" customHeight="1" thickBot="1" x14ac:dyDescent="0.4">
      <c r="A300" s="840"/>
      <c r="B300" s="840"/>
      <c r="C300" s="890"/>
      <c r="D300" s="739" t="s">
        <v>538</v>
      </c>
      <c r="E300" s="841">
        <f>SUM(E295:E299)</f>
        <v>0</v>
      </c>
      <c r="F300" s="841">
        <f>SUM(F295:F299)</f>
        <v>0</v>
      </c>
      <c r="G300" s="841">
        <f>SUM(G295:G299)</f>
        <v>0</v>
      </c>
      <c r="H300" s="841">
        <f>SUM(H295:H299)</f>
        <v>0</v>
      </c>
    </row>
    <row r="301" spans="1:8" s="2" customFormat="1" ht="35" x14ac:dyDescent="0.35">
      <c r="A301" s="625">
        <v>14030100</v>
      </c>
      <c r="B301" s="626"/>
      <c r="C301" s="584"/>
      <c r="D301" s="627" t="s">
        <v>158</v>
      </c>
      <c r="E301" s="823"/>
      <c r="F301" s="823"/>
      <c r="G301" s="824"/>
      <c r="H301" s="825"/>
    </row>
    <row r="302" spans="1:8" s="2" customFormat="1" ht="35" x14ac:dyDescent="0.35">
      <c r="A302" s="635">
        <v>14030301</v>
      </c>
      <c r="B302" s="583"/>
      <c r="C302" s="583"/>
      <c r="D302" s="641" t="s">
        <v>159</v>
      </c>
      <c r="E302" s="590"/>
      <c r="F302" s="590"/>
      <c r="G302" s="590"/>
      <c r="H302" s="640"/>
    </row>
    <row r="303" spans="1:8" s="2" customFormat="1" ht="35.5" thickBot="1" x14ac:dyDescent="0.4">
      <c r="A303" s="898">
        <v>14030302</v>
      </c>
      <c r="B303" s="852"/>
      <c r="C303" s="852"/>
      <c r="D303" s="853" t="s">
        <v>160</v>
      </c>
      <c r="E303" s="689"/>
      <c r="F303" s="854"/>
      <c r="G303" s="689"/>
      <c r="H303" s="855"/>
    </row>
    <row r="304" spans="1:8" s="2" customFormat="1" ht="22" customHeight="1" thickBot="1" x14ac:dyDescent="0.4">
      <c r="A304" s="870"/>
      <c r="B304" s="870"/>
      <c r="C304" s="871"/>
      <c r="D304" s="872" t="s">
        <v>538</v>
      </c>
      <c r="E304" s="873">
        <f>SUM(E302:E303)</f>
        <v>0</v>
      </c>
      <c r="F304" s="873">
        <f>SUM(F302:F303)</f>
        <v>0</v>
      </c>
      <c r="G304" s="873">
        <f>SUM(G302:G303)</f>
        <v>0</v>
      </c>
      <c r="H304" s="873">
        <f>SUM(H302:H303)</f>
        <v>0</v>
      </c>
    </row>
    <row r="305" spans="1:8" s="2" customFormat="1" ht="22" customHeight="1" x14ac:dyDescent="0.35">
      <c r="A305" s="891">
        <v>14070000</v>
      </c>
      <c r="B305" s="892"/>
      <c r="C305" s="893"/>
      <c r="D305" s="894" t="s">
        <v>161</v>
      </c>
      <c r="E305" s="887"/>
      <c r="F305" s="887"/>
      <c r="G305" s="878"/>
      <c r="H305" s="887"/>
    </row>
    <row r="306" spans="1:8" s="2" customFormat="1" ht="22" customHeight="1" x14ac:dyDescent="0.35">
      <c r="A306" s="630">
        <v>14070100</v>
      </c>
      <c r="B306" s="605"/>
      <c r="C306" s="622"/>
      <c r="D306" s="631" t="s">
        <v>161</v>
      </c>
      <c r="E306" s="826"/>
      <c r="F306" s="826"/>
      <c r="G306" s="812"/>
      <c r="H306" s="826"/>
    </row>
    <row r="307" spans="1:8" s="2" customFormat="1" ht="22" customHeight="1" x14ac:dyDescent="0.35">
      <c r="A307" s="635">
        <v>14070101</v>
      </c>
      <c r="B307" s="895"/>
      <c r="C307" s="583"/>
      <c r="D307" s="641" t="s">
        <v>162</v>
      </c>
      <c r="E307" s="826"/>
      <c r="F307" s="826"/>
      <c r="G307" s="812"/>
      <c r="H307" s="826"/>
    </row>
    <row r="308" spans="1:8" s="2" customFormat="1" ht="37.5" customHeight="1" thickBot="1" x14ac:dyDescent="0.4">
      <c r="A308" s="896">
        <v>14070102</v>
      </c>
      <c r="B308" s="895" t="s">
        <v>642</v>
      </c>
      <c r="C308" s="585" t="s">
        <v>1838</v>
      </c>
      <c r="D308" s="897" t="s">
        <v>629</v>
      </c>
      <c r="E308" s="821"/>
      <c r="F308" s="821">
        <v>1000000</v>
      </c>
      <c r="G308" s="821">
        <v>83000</v>
      </c>
      <c r="H308" s="821">
        <v>2000000</v>
      </c>
    </row>
    <row r="309" spans="1:8" s="2" customFormat="1" ht="22" customHeight="1" thickBot="1" x14ac:dyDescent="0.4">
      <c r="A309" s="881"/>
      <c r="B309" s="881"/>
      <c r="C309" s="882"/>
      <c r="D309" s="581" t="s">
        <v>538</v>
      </c>
      <c r="E309" s="883">
        <f>SUM(E307:E308)</f>
        <v>0</v>
      </c>
      <c r="F309" s="883">
        <f>SUM(F307:F308)</f>
        <v>1000000</v>
      </c>
      <c r="G309" s="883">
        <f>SUM(G307:G308)</f>
        <v>83000</v>
      </c>
      <c r="H309" s="883">
        <f>SUM(H307:H308)</f>
        <v>2000000</v>
      </c>
    </row>
    <row r="310" spans="1:8" s="2" customFormat="1" ht="35" x14ac:dyDescent="0.35">
      <c r="A310" s="891">
        <v>3108</v>
      </c>
      <c r="B310" s="892"/>
      <c r="C310" s="893"/>
      <c r="D310" s="899" t="s">
        <v>630</v>
      </c>
      <c r="E310" s="887"/>
      <c r="F310" s="887"/>
      <c r="G310" s="878"/>
      <c r="H310" s="887"/>
    </row>
    <row r="311" spans="1:8" s="2" customFormat="1" ht="22" customHeight="1" x14ac:dyDescent="0.35">
      <c r="A311" s="630">
        <v>310801</v>
      </c>
      <c r="B311" s="605"/>
      <c r="C311" s="583"/>
      <c r="D311" s="900" t="s">
        <v>631</v>
      </c>
      <c r="E311" s="826"/>
      <c r="F311" s="826"/>
      <c r="G311" s="812"/>
      <c r="H311" s="826"/>
    </row>
    <row r="312" spans="1:8" s="2" customFormat="1" ht="22" customHeight="1" x14ac:dyDescent="0.35">
      <c r="A312" s="635">
        <v>31080101</v>
      </c>
      <c r="B312" s="583"/>
      <c r="C312" s="583"/>
      <c r="D312" s="641" t="s">
        <v>139</v>
      </c>
      <c r="E312" s="826"/>
      <c r="F312" s="826"/>
      <c r="G312" s="812"/>
      <c r="H312" s="826"/>
    </row>
    <row r="313" spans="1:8" s="2" customFormat="1" ht="22" customHeight="1" thickBot="1" x14ac:dyDescent="0.4">
      <c r="A313" s="896">
        <v>31080102</v>
      </c>
      <c r="B313" s="895"/>
      <c r="C313" s="893"/>
      <c r="D313" s="897" t="s">
        <v>292</v>
      </c>
      <c r="E313" s="821"/>
      <c r="F313" s="821"/>
      <c r="G313" s="821"/>
      <c r="H313" s="821"/>
    </row>
    <row r="314" spans="1:8" s="2" customFormat="1" ht="22" customHeight="1" thickBot="1" x14ac:dyDescent="0.4">
      <c r="A314" s="881"/>
      <c r="B314" s="881"/>
      <c r="C314" s="881"/>
      <c r="D314" s="581" t="s">
        <v>538</v>
      </c>
      <c r="E314" s="883">
        <f>SUM(E312:E313)</f>
        <v>0</v>
      </c>
      <c r="F314" s="883">
        <f>SUM(F312:F313)</f>
        <v>0</v>
      </c>
      <c r="G314" s="883">
        <f>SUM(G312:G313)</f>
        <v>0</v>
      </c>
      <c r="H314" s="883">
        <f>SUM(H312:H313)</f>
        <v>0</v>
      </c>
    </row>
    <row r="315" spans="1:8" s="2" customFormat="1" ht="22" customHeight="1" thickBot="1" x14ac:dyDescent="0.4">
      <c r="A315" s="901"/>
      <c r="B315" s="901"/>
      <c r="C315" s="901"/>
      <c r="D315" s="902" t="s">
        <v>458</v>
      </c>
      <c r="E315" s="883">
        <f>E314+E309+E304+E300+E294+E286+E276+E268+E262+E219+E195+E186+E118+E30+E24+E18</f>
        <v>4920762114.6700001</v>
      </c>
      <c r="F315" s="883">
        <f>F314+F309+F304+F300+F294+F286+F276+F268+F262+F219+F195+F186+F118+F30+F24+F18</f>
        <v>6686381812</v>
      </c>
      <c r="G315" s="883">
        <f>G314+G309+G304+G300+G294+G286+G276+G268+G262+G219+G195+G186+G118+G30+G24+G18</f>
        <v>4710914581.3500004</v>
      </c>
      <c r="H315" s="883">
        <f>H314+H309+H304+H300+H294+H286+H276+H268+H262+H219+H195+H186+H118+H30+H24+H18</f>
        <v>7838691806.1400003</v>
      </c>
    </row>
  </sheetData>
  <mergeCells count="4">
    <mergeCell ref="A1:H1"/>
    <mergeCell ref="A2:H2"/>
    <mergeCell ref="A3:H3"/>
    <mergeCell ref="A4:H4"/>
  </mergeCells>
  <pageMargins left="0.463700787" right="0.23622047244094499" top="0.39370078740157499" bottom="0.511811023622047" header="0.31496062992126" footer="0.31496062992126"/>
  <pageSetup paperSize="9" scale="60" orientation="landscape" r:id="rId1"/>
  <headerFooter>
    <oddFooter>&amp;C&amp;"Arial Narrow,Regular"&amp;14Page &amp;P&amp;R&amp;"Arial Narrow,Regular"&amp;14&amp;A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8B96-F2C7-4637-A8C5-5FC0239480D3}">
  <dimension ref="A1:AT245"/>
  <sheetViews>
    <sheetView view="pageBreakPreview" topLeftCell="A59" zoomScale="80" zoomScaleNormal="100" zoomScaleSheetLayoutView="80" zoomScalePageLayoutView="50" workbookViewId="0">
      <selection activeCell="I69" sqref="I69"/>
    </sheetView>
  </sheetViews>
  <sheetFormatPr defaultColWidth="9.1796875" defaultRowHeight="18.5" x14ac:dyDescent="0.45"/>
  <cols>
    <col min="1" max="1" width="17.54296875" style="1" customWidth="1"/>
    <col min="2" max="2" width="11" style="1" customWidth="1"/>
    <col min="3" max="3" width="19.453125" style="1" customWidth="1"/>
    <col min="4" max="4" width="12.7265625" style="1" customWidth="1"/>
    <col min="5" max="5" width="47.81640625" style="54" customWidth="1"/>
    <col min="6" max="6" width="25" style="1" customWidth="1"/>
    <col min="7" max="7" width="27.7265625" style="1" customWidth="1"/>
    <col min="8" max="8" width="29" style="1" customWidth="1"/>
    <col min="9" max="9" width="28.7265625" style="1" customWidth="1"/>
    <col min="10" max="10" width="22.1796875" style="1" bestFit="1" customWidth="1"/>
    <col min="11" max="16384" width="9.1796875" style="1"/>
  </cols>
  <sheetData>
    <row r="1" spans="1:46" s="45" customFormat="1" ht="25.5" x14ac:dyDescent="0.6">
      <c r="A1" s="1286" t="s">
        <v>1795</v>
      </c>
      <c r="B1" s="1287"/>
      <c r="C1" s="1287"/>
      <c r="D1" s="1287"/>
      <c r="E1" s="1287"/>
      <c r="F1" s="1287"/>
      <c r="G1" s="1287"/>
      <c r="H1" s="1287"/>
      <c r="I1" s="1288"/>
      <c r="K1" s="46"/>
      <c r="L1" s="46"/>
      <c r="M1" s="46"/>
      <c r="N1" s="46"/>
      <c r="O1" s="46"/>
      <c r="P1" s="46"/>
      <c r="Q1" s="46"/>
      <c r="R1" s="46"/>
      <c r="S1" s="46"/>
      <c r="AL1" s="47"/>
      <c r="AM1" s="47"/>
      <c r="AN1" s="47"/>
      <c r="AO1" s="47"/>
      <c r="AP1" s="47"/>
      <c r="AQ1" s="47"/>
      <c r="AR1" s="47"/>
      <c r="AS1" s="47"/>
      <c r="AT1" s="47"/>
    </row>
    <row r="2" spans="1:46" s="45" customFormat="1" ht="23" x14ac:dyDescent="0.5">
      <c r="A2" s="1289" t="s">
        <v>480</v>
      </c>
      <c r="B2" s="1290"/>
      <c r="C2" s="1290"/>
      <c r="D2" s="1290"/>
      <c r="E2" s="1290"/>
      <c r="F2" s="1290"/>
      <c r="G2" s="1290"/>
      <c r="H2" s="1290"/>
      <c r="I2" s="1291"/>
      <c r="K2" s="46"/>
      <c r="L2" s="46"/>
      <c r="M2" s="46"/>
      <c r="N2" s="46"/>
      <c r="O2" s="46"/>
      <c r="P2" s="46"/>
      <c r="Q2" s="46"/>
      <c r="R2" s="46"/>
      <c r="S2" s="46"/>
      <c r="AL2" s="47"/>
      <c r="AM2" s="47"/>
      <c r="AN2" s="47"/>
      <c r="AO2" s="47"/>
      <c r="AP2" s="47"/>
      <c r="AQ2" s="47"/>
      <c r="AR2" s="47"/>
      <c r="AS2" s="47"/>
      <c r="AT2" s="47"/>
    </row>
    <row r="3" spans="1:46" s="45" customFormat="1" ht="22.5" x14ac:dyDescent="0.45">
      <c r="A3" s="1292" t="s">
        <v>2465</v>
      </c>
      <c r="B3" s="1293"/>
      <c r="C3" s="1293"/>
      <c r="D3" s="1293"/>
      <c r="E3" s="1293"/>
      <c r="F3" s="1293"/>
      <c r="G3" s="1293"/>
      <c r="H3" s="1293"/>
      <c r="I3" s="1294"/>
      <c r="K3" s="46"/>
      <c r="L3" s="46"/>
      <c r="M3" s="46"/>
      <c r="N3" s="46"/>
      <c r="O3" s="46"/>
      <c r="P3" s="46"/>
      <c r="Q3" s="46"/>
      <c r="R3" s="46"/>
      <c r="S3" s="46"/>
      <c r="AL3" s="47"/>
      <c r="AM3" s="47"/>
      <c r="AN3" s="47"/>
      <c r="AO3" s="47"/>
      <c r="AP3" s="47"/>
      <c r="AQ3" s="47"/>
      <c r="AR3" s="47"/>
      <c r="AS3" s="47"/>
      <c r="AT3" s="47"/>
    </row>
    <row r="4" spans="1:46" s="45" customFormat="1" ht="24" customHeight="1" thickBot="1" x14ac:dyDescent="0.4">
      <c r="A4" s="1295" t="s">
        <v>262</v>
      </c>
      <c r="B4" s="1296"/>
      <c r="C4" s="1296"/>
      <c r="D4" s="1296"/>
      <c r="E4" s="1296"/>
      <c r="F4" s="1296"/>
      <c r="G4" s="1296"/>
      <c r="H4" s="1296"/>
      <c r="I4" s="1297"/>
      <c r="K4" s="46"/>
      <c r="L4" s="46"/>
      <c r="M4" s="46"/>
      <c r="N4" s="46"/>
      <c r="O4" s="46"/>
      <c r="P4" s="46"/>
      <c r="Q4" s="46"/>
      <c r="R4" s="46"/>
      <c r="S4" s="46"/>
      <c r="AL4" s="47"/>
      <c r="AM4" s="47"/>
      <c r="AN4" s="47"/>
      <c r="AO4" s="47"/>
      <c r="AP4" s="47"/>
      <c r="AQ4" s="47"/>
      <c r="AR4" s="47"/>
      <c r="AS4" s="47"/>
      <c r="AT4" s="47"/>
    </row>
    <row r="5" spans="1:46" s="2" customFormat="1" ht="18" thickBot="1" x14ac:dyDescent="0.4">
      <c r="A5" s="1298" t="s">
        <v>2472</v>
      </c>
      <c r="B5" s="1299"/>
      <c r="C5" s="1299"/>
      <c r="D5" s="1299"/>
      <c r="E5" s="1299"/>
      <c r="F5" s="1299"/>
      <c r="G5" s="1299"/>
      <c r="H5" s="1299"/>
      <c r="I5" s="1300"/>
      <c r="K5" s="48"/>
      <c r="L5" s="48"/>
      <c r="M5" s="48"/>
      <c r="N5" s="48"/>
      <c r="O5" s="48"/>
      <c r="P5" s="48"/>
      <c r="Q5" s="48"/>
      <c r="R5" s="48"/>
      <c r="S5" s="48"/>
      <c r="AL5" s="49"/>
      <c r="AM5" s="49"/>
      <c r="AN5" s="49"/>
      <c r="AO5" s="49"/>
      <c r="AP5" s="49"/>
      <c r="AQ5" s="49"/>
      <c r="AR5" s="49"/>
      <c r="AS5" s="49"/>
      <c r="AT5" s="49"/>
    </row>
    <row r="6" spans="1:46" s="2" customFormat="1" ht="39.75" customHeight="1" thickBot="1" x14ac:dyDescent="0.4">
      <c r="A6" s="580" t="s">
        <v>459</v>
      </c>
      <c r="B6" s="580" t="s">
        <v>452</v>
      </c>
      <c r="C6" s="580" t="s">
        <v>448</v>
      </c>
      <c r="D6" s="580" t="s">
        <v>451</v>
      </c>
      <c r="E6" s="581" t="s">
        <v>1</v>
      </c>
      <c r="F6" s="580" t="s">
        <v>2460</v>
      </c>
      <c r="G6" s="580" t="s">
        <v>1841</v>
      </c>
      <c r="H6" s="580" t="s">
        <v>2471</v>
      </c>
      <c r="I6" s="580" t="s">
        <v>2464</v>
      </c>
    </row>
    <row r="7" spans="1:46" s="2" customFormat="1" ht="25" customHeight="1" x14ac:dyDescent="0.35">
      <c r="A7" s="582">
        <v>23010000</v>
      </c>
      <c r="B7" s="583" t="s">
        <v>654</v>
      </c>
      <c r="C7" s="584"/>
      <c r="D7" s="585" t="s">
        <v>1838</v>
      </c>
      <c r="E7" s="586" t="s">
        <v>742</v>
      </c>
      <c r="F7" s="587">
        <f>F62</f>
        <v>48000000</v>
      </c>
      <c r="G7" s="587">
        <f>G62</f>
        <v>499000000</v>
      </c>
      <c r="H7" s="587">
        <f>H62</f>
        <v>401159591.01999998</v>
      </c>
      <c r="I7" s="587">
        <f>I62</f>
        <v>764000000</v>
      </c>
      <c r="K7" s="50"/>
      <c r="L7" s="50"/>
      <c r="M7" s="50"/>
      <c r="N7" s="50"/>
      <c r="O7" s="50"/>
      <c r="P7" s="50"/>
      <c r="Q7" s="50"/>
      <c r="R7" s="50"/>
      <c r="S7" s="50"/>
      <c r="AL7" s="51"/>
      <c r="AM7" s="51"/>
      <c r="AN7" s="51"/>
      <c r="AO7" s="51"/>
      <c r="AP7" s="51"/>
      <c r="AQ7" s="51"/>
      <c r="AR7" s="51"/>
      <c r="AS7" s="51"/>
      <c r="AT7" s="51"/>
    </row>
    <row r="8" spans="1:46" s="2" customFormat="1" ht="25" customHeight="1" x14ac:dyDescent="0.35">
      <c r="A8" s="588">
        <v>23020000</v>
      </c>
      <c r="B8" s="583" t="s">
        <v>641</v>
      </c>
      <c r="C8" s="583"/>
      <c r="D8" s="585" t="s">
        <v>1838</v>
      </c>
      <c r="E8" s="589" t="s">
        <v>263</v>
      </c>
      <c r="F8" s="590">
        <f>F146</f>
        <v>49050000</v>
      </c>
      <c r="G8" s="590">
        <f>G146</f>
        <v>2094966887.5320001</v>
      </c>
      <c r="H8" s="590">
        <f>H146</f>
        <v>662558580.44999993</v>
      </c>
      <c r="I8" s="590">
        <f>I146</f>
        <v>2052500000</v>
      </c>
      <c r="K8" s="50"/>
      <c r="L8" s="50"/>
      <c r="M8" s="50"/>
      <c r="N8" s="50"/>
      <c r="O8" s="50"/>
      <c r="P8" s="50"/>
      <c r="Q8" s="50"/>
      <c r="R8" s="50"/>
      <c r="S8" s="50"/>
      <c r="AL8" s="51"/>
      <c r="AM8" s="51"/>
      <c r="AN8" s="51"/>
      <c r="AO8" s="51"/>
      <c r="AP8" s="51"/>
      <c r="AQ8" s="51"/>
      <c r="AR8" s="51"/>
      <c r="AS8" s="51"/>
      <c r="AT8" s="51"/>
    </row>
    <row r="9" spans="1:46" s="2" customFormat="1" ht="25" customHeight="1" x14ac:dyDescent="0.35">
      <c r="A9" s="588">
        <v>23030000</v>
      </c>
      <c r="B9" s="583" t="s">
        <v>654</v>
      </c>
      <c r="C9" s="583"/>
      <c r="D9" s="585" t="s">
        <v>1838</v>
      </c>
      <c r="E9" s="589" t="s">
        <v>265</v>
      </c>
      <c r="F9" s="590">
        <f>F198</f>
        <v>11000000</v>
      </c>
      <c r="G9" s="590">
        <f>G198</f>
        <v>347000000</v>
      </c>
      <c r="H9" s="590">
        <f>H198</f>
        <v>0</v>
      </c>
      <c r="I9" s="590">
        <f>I198</f>
        <v>615000000</v>
      </c>
      <c r="K9" s="50"/>
      <c r="L9" s="50"/>
      <c r="M9" s="50"/>
      <c r="N9" s="50"/>
      <c r="O9" s="50"/>
      <c r="P9" s="50"/>
      <c r="Q9" s="50"/>
      <c r="R9" s="50"/>
      <c r="S9" s="50"/>
      <c r="AL9" s="51"/>
      <c r="AM9" s="51"/>
      <c r="AN9" s="51"/>
      <c r="AO9" s="51"/>
      <c r="AP9" s="51"/>
      <c r="AQ9" s="51"/>
      <c r="AR9" s="51"/>
      <c r="AS9" s="51"/>
      <c r="AT9" s="51"/>
    </row>
    <row r="10" spans="1:46" s="2" customFormat="1" ht="36.75" customHeight="1" x14ac:dyDescent="0.35">
      <c r="A10" s="588">
        <v>23040000</v>
      </c>
      <c r="B10" s="583" t="s">
        <v>654</v>
      </c>
      <c r="C10" s="583"/>
      <c r="D10" s="585" t="s">
        <v>1838</v>
      </c>
      <c r="E10" s="589" t="s">
        <v>267</v>
      </c>
      <c r="F10" s="590">
        <f>F211</f>
        <v>0</v>
      </c>
      <c r="G10" s="590">
        <f>G211</f>
        <v>90000000</v>
      </c>
      <c r="H10" s="590">
        <f>H211</f>
        <v>0</v>
      </c>
      <c r="I10" s="590">
        <f>I211</f>
        <v>130000000</v>
      </c>
      <c r="K10" s="50"/>
      <c r="L10" s="50"/>
      <c r="M10" s="50"/>
      <c r="N10" s="50"/>
      <c r="O10" s="50"/>
      <c r="P10" s="50"/>
      <c r="Q10" s="50"/>
      <c r="R10" s="50"/>
      <c r="S10" s="50"/>
      <c r="AL10" s="51"/>
      <c r="AM10" s="51"/>
      <c r="AN10" s="51"/>
      <c r="AO10" s="51"/>
      <c r="AP10" s="51"/>
      <c r="AQ10" s="51"/>
      <c r="AR10" s="51"/>
      <c r="AS10" s="51"/>
      <c r="AT10" s="51"/>
    </row>
    <row r="11" spans="1:46" s="2" customFormat="1" ht="25" customHeight="1" x14ac:dyDescent="0.35">
      <c r="A11" s="591">
        <v>23050000</v>
      </c>
      <c r="B11" s="583" t="s">
        <v>654</v>
      </c>
      <c r="C11" s="1047"/>
      <c r="D11" s="585" t="s">
        <v>1838</v>
      </c>
      <c r="E11" s="589" t="s">
        <v>449</v>
      </c>
      <c r="F11" s="592">
        <f>F219</f>
        <v>0</v>
      </c>
      <c r="G11" s="592">
        <f>G219</f>
        <v>20000000</v>
      </c>
      <c r="H11" s="592">
        <f>H219</f>
        <v>0</v>
      </c>
      <c r="I11" s="592">
        <f>I219</f>
        <v>20000000</v>
      </c>
      <c r="K11" s="50"/>
      <c r="L11" s="50"/>
      <c r="M11" s="50"/>
      <c r="N11" s="50"/>
      <c r="O11" s="50"/>
      <c r="P11" s="50"/>
      <c r="Q11" s="50"/>
      <c r="R11" s="50"/>
      <c r="S11" s="50"/>
      <c r="AL11" s="51"/>
      <c r="AM11" s="51"/>
      <c r="AN11" s="51"/>
      <c r="AO11" s="51"/>
      <c r="AP11" s="51"/>
      <c r="AQ11" s="51"/>
      <c r="AR11" s="51"/>
      <c r="AS11" s="51"/>
      <c r="AT11" s="51"/>
    </row>
    <row r="12" spans="1:46" s="2" customFormat="1" ht="25" customHeight="1" thickBot="1" x14ac:dyDescent="0.4">
      <c r="A12" s="591">
        <v>40000000</v>
      </c>
      <c r="B12" s="893" t="s">
        <v>642</v>
      </c>
      <c r="C12" s="1045"/>
      <c r="D12" s="1046" t="s">
        <v>1838</v>
      </c>
      <c r="E12" s="1044" t="s">
        <v>750</v>
      </c>
      <c r="F12" s="592">
        <f>F244</f>
        <v>63456667</v>
      </c>
      <c r="G12" s="592">
        <f>G244</f>
        <v>274692072.44999999</v>
      </c>
      <c r="H12" s="592">
        <f>H244</f>
        <v>63453223</v>
      </c>
      <c r="I12" s="592">
        <f>I244</f>
        <v>341686365.34000003</v>
      </c>
      <c r="K12" s="50"/>
      <c r="L12" s="50"/>
      <c r="M12" s="50"/>
      <c r="N12" s="50"/>
      <c r="O12" s="50"/>
      <c r="P12" s="50"/>
      <c r="Q12" s="50"/>
      <c r="R12" s="50"/>
      <c r="S12" s="50"/>
      <c r="AL12" s="51"/>
      <c r="AM12" s="51"/>
      <c r="AN12" s="51"/>
      <c r="AO12" s="51"/>
      <c r="AP12" s="51"/>
      <c r="AQ12" s="51"/>
      <c r="AR12" s="51"/>
      <c r="AS12" s="51"/>
      <c r="AT12" s="51"/>
    </row>
    <row r="13" spans="1:46" s="52" customFormat="1" ht="25" customHeight="1" thickBot="1" x14ac:dyDescent="0.4">
      <c r="A13" s="593"/>
      <c r="B13" s="594"/>
      <c r="C13" s="594"/>
      <c r="D13" s="595"/>
      <c r="E13" s="596" t="s">
        <v>458</v>
      </c>
      <c r="F13" s="597">
        <f>SUM(F7:F12)</f>
        <v>171506667</v>
      </c>
      <c r="G13" s="597">
        <f>SUM(G7:G12)</f>
        <v>3325658959.9819999</v>
      </c>
      <c r="H13" s="597">
        <f>SUM(H7:H12)</f>
        <v>1127171394.4699998</v>
      </c>
      <c r="I13" s="597">
        <f>SUM(I7:I12)</f>
        <v>3923186365.3400002</v>
      </c>
    </row>
    <row r="14" spans="1:46" ht="25.5" x14ac:dyDescent="0.6">
      <c r="A14" s="1286" t="s">
        <v>1795</v>
      </c>
      <c r="B14" s="1287"/>
      <c r="C14" s="1287"/>
      <c r="D14" s="1287"/>
      <c r="E14" s="1287"/>
      <c r="F14" s="1287"/>
      <c r="G14" s="1287"/>
      <c r="H14" s="1287"/>
      <c r="I14" s="1288"/>
    </row>
    <row r="15" spans="1:46" ht="23" x14ac:dyDescent="0.5">
      <c r="A15" s="1289" t="s">
        <v>480</v>
      </c>
      <c r="B15" s="1290"/>
      <c r="C15" s="1290"/>
      <c r="D15" s="1290"/>
      <c r="E15" s="1290"/>
      <c r="F15" s="1290"/>
      <c r="G15" s="1290"/>
      <c r="H15" s="1290"/>
      <c r="I15" s="1291"/>
    </row>
    <row r="16" spans="1:46" ht="22.5" x14ac:dyDescent="0.45">
      <c r="A16" s="1292" t="s">
        <v>2465</v>
      </c>
      <c r="B16" s="1293"/>
      <c r="C16" s="1293"/>
      <c r="D16" s="1293"/>
      <c r="E16" s="1293"/>
      <c r="F16" s="1293"/>
      <c r="G16" s="1293"/>
      <c r="H16" s="1293"/>
      <c r="I16" s="1294"/>
    </row>
    <row r="17" spans="1:9" ht="27.75" customHeight="1" thickBot="1" x14ac:dyDescent="0.5">
      <c r="A17" s="1295" t="s">
        <v>262</v>
      </c>
      <c r="B17" s="1296"/>
      <c r="C17" s="1296"/>
      <c r="D17" s="1296"/>
      <c r="E17" s="1296"/>
      <c r="F17" s="1296"/>
      <c r="G17" s="1296"/>
      <c r="H17" s="1296"/>
      <c r="I17" s="1297"/>
    </row>
    <row r="18" spans="1:9" s="3" customFormat="1" ht="39" customHeight="1" thickBot="1" x14ac:dyDescent="0.4">
      <c r="A18" s="738" t="s">
        <v>459</v>
      </c>
      <c r="B18" s="738" t="s">
        <v>452</v>
      </c>
      <c r="C18" s="738" t="s">
        <v>448</v>
      </c>
      <c r="D18" s="738" t="s">
        <v>451</v>
      </c>
      <c r="E18" s="739" t="s">
        <v>1</v>
      </c>
      <c r="F18" s="738" t="s">
        <v>2460</v>
      </c>
      <c r="G18" s="738" t="s">
        <v>1841</v>
      </c>
      <c r="H18" s="738" t="s">
        <v>2469</v>
      </c>
      <c r="I18" s="738" t="s">
        <v>2470</v>
      </c>
    </row>
    <row r="19" spans="1:9" s="3" customFormat="1" ht="25" customHeight="1" x14ac:dyDescent="0.35">
      <c r="A19" s="625" t="s">
        <v>705</v>
      </c>
      <c r="B19" s="626"/>
      <c r="C19" s="626"/>
      <c r="D19" s="584"/>
      <c r="E19" s="627" t="s">
        <v>262</v>
      </c>
      <c r="F19" s="628"/>
      <c r="G19" s="628"/>
      <c r="H19" s="628"/>
      <c r="I19" s="629"/>
    </row>
    <row r="20" spans="1:9" s="3" customFormat="1" ht="25" customHeight="1" x14ac:dyDescent="0.35">
      <c r="A20" s="630" t="s">
        <v>706</v>
      </c>
      <c r="B20" s="605"/>
      <c r="C20" s="605"/>
      <c r="D20" s="583"/>
      <c r="E20" s="631" t="s">
        <v>462</v>
      </c>
      <c r="F20" s="632"/>
      <c r="G20" s="632"/>
      <c r="H20" s="632"/>
      <c r="I20" s="633"/>
    </row>
    <row r="21" spans="1:9" s="3" customFormat="1" ht="40.5" customHeight="1" x14ac:dyDescent="0.35">
      <c r="A21" s="630">
        <v>23010100</v>
      </c>
      <c r="B21" s="605"/>
      <c r="C21" s="605"/>
      <c r="D21" s="583"/>
      <c r="E21" s="631" t="s">
        <v>743</v>
      </c>
      <c r="F21" s="632"/>
      <c r="G21" s="632"/>
      <c r="H21" s="634"/>
      <c r="I21" s="633"/>
    </row>
    <row r="22" spans="1:9" s="3" customFormat="1" ht="24" customHeight="1" x14ac:dyDescent="0.35">
      <c r="A22" s="635">
        <v>23010101</v>
      </c>
      <c r="B22" s="583" t="s">
        <v>2446</v>
      </c>
      <c r="C22" s="636"/>
      <c r="D22" s="583" t="s">
        <v>2444</v>
      </c>
      <c r="E22" s="637" t="s">
        <v>2504</v>
      </c>
      <c r="F22" s="638"/>
      <c r="G22" s="638">
        <v>50000000</v>
      </c>
      <c r="H22" s="638">
        <v>26800000</v>
      </c>
      <c r="I22" s="639">
        <v>100000000</v>
      </c>
    </row>
    <row r="23" spans="1:9" s="3" customFormat="1" ht="58.5" customHeight="1" x14ac:dyDescent="0.35">
      <c r="A23" s="635"/>
      <c r="B23" s="583"/>
      <c r="C23" s="636"/>
      <c r="D23" s="583"/>
      <c r="E23" s="637" t="s">
        <v>2505</v>
      </c>
      <c r="F23" s="638"/>
      <c r="G23" s="638"/>
      <c r="H23" s="638"/>
      <c r="I23" s="639">
        <v>50000000</v>
      </c>
    </row>
    <row r="24" spans="1:9" s="3" customFormat="1" ht="25" customHeight="1" x14ac:dyDescent="0.35">
      <c r="A24" s="635">
        <v>23010102</v>
      </c>
      <c r="B24" s="583"/>
      <c r="C24" s="583"/>
      <c r="D24" s="583"/>
      <c r="E24" s="637" t="s">
        <v>1796</v>
      </c>
      <c r="F24" s="590"/>
      <c r="G24" s="590"/>
      <c r="H24" s="590"/>
      <c r="I24" s="640"/>
    </row>
    <row r="25" spans="1:9" s="3" customFormat="1" ht="25" customHeight="1" x14ac:dyDescent="0.35">
      <c r="A25" s="635">
        <v>23010103</v>
      </c>
      <c r="B25" s="583"/>
      <c r="C25" s="583"/>
      <c r="D25" s="583"/>
      <c r="E25" s="637" t="s">
        <v>463</v>
      </c>
      <c r="F25" s="590"/>
      <c r="G25" s="590"/>
      <c r="H25" s="590"/>
      <c r="I25" s="640"/>
    </row>
    <row r="26" spans="1:9" s="3" customFormat="1" ht="25" customHeight="1" x14ac:dyDescent="0.35">
      <c r="A26" s="635">
        <v>23010104</v>
      </c>
      <c r="B26" s="583"/>
      <c r="C26" s="636"/>
      <c r="D26" s="583"/>
      <c r="E26" s="641" t="s">
        <v>464</v>
      </c>
      <c r="F26" s="590"/>
      <c r="G26" s="590"/>
      <c r="H26" s="590"/>
      <c r="I26" s="640"/>
    </row>
    <row r="27" spans="1:9" s="3" customFormat="1" ht="35" x14ac:dyDescent="0.35">
      <c r="A27" s="635">
        <v>23010105</v>
      </c>
      <c r="B27" s="583" t="s">
        <v>2446</v>
      </c>
      <c r="C27" s="636"/>
      <c r="D27" s="583" t="s">
        <v>1797</v>
      </c>
      <c r="E27" s="637" t="s">
        <v>1798</v>
      </c>
      <c r="F27" s="642"/>
      <c r="G27" s="590">
        <v>35000000</v>
      </c>
      <c r="H27" s="642"/>
      <c r="I27" s="640">
        <v>50000000</v>
      </c>
    </row>
    <row r="28" spans="1:9" s="3" customFormat="1" ht="24.75" customHeight="1" x14ac:dyDescent="0.35">
      <c r="A28" s="635">
        <v>23010105</v>
      </c>
      <c r="B28" s="583" t="s">
        <v>2446</v>
      </c>
      <c r="C28" s="636"/>
      <c r="D28" s="583" t="s">
        <v>1797</v>
      </c>
      <c r="E28" s="637" t="s">
        <v>2521</v>
      </c>
      <c r="F28" s="642"/>
      <c r="G28" s="590"/>
      <c r="H28" s="642"/>
      <c r="I28" s="640">
        <v>40000000</v>
      </c>
    </row>
    <row r="29" spans="1:9" s="3" customFormat="1" ht="25" customHeight="1" x14ac:dyDescent="0.35">
      <c r="A29" s="635">
        <v>23010106</v>
      </c>
      <c r="B29" s="583"/>
      <c r="C29" s="583"/>
      <c r="D29" s="583"/>
      <c r="E29" s="637" t="s">
        <v>465</v>
      </c>
      <c r="F29" s="590"/>
      <c r="G29" s="590"/>
      <c r="H29" s="590"/>
      <c r="I29" s="640"/>
    </row>
    <row r="30" spans="1:9" s="3" customFormat="1" ht="25" customHeight="1" x14ac:dyDescent="0.35">
      <c r="A30" s="635">
        <v>23010107</v>
      </c>
      <c r="B30" s="583"/>
      <c r="C30" s="583"/>
      <c r="D30" s="583"/>
      <c r="E30" s="637" t="s">
        <v>466</v>
      </c>
      <c r="F30" s="590"/>
      <c r="G30" s="590"/>
      <c r="H30" s="590"/>
      <c r="I30" s="640"/>
    </row>
    <row r="31" spans="1:9" s="3" customFormat="1" ht="25" customHeight="1" x14ac:dyDescent="0.35">
      <c r="A31" s="635">
        <v>23010108</v>
      </c>
      <c r="B31" s="583" t="s">
        <v>2446</v>
      </c>
      <c r="C31" s="583"/>
      <c r="D31" s="583" t="s">
        <v>1797</v>
      </c>
      <c r="E31" s="637" t="s">
        <v>1799</v>
      </c>
      <c r="F31" s="590"/>
      <c r="G31" s="590">
        <v>20000000</v>
      </c>
      <c r="H31" s="590"/>
      <c r="I31" s="640">
        <v>50000000</v>
      </c>
    </row>
    <row r="32" spans="1:9" s="3" customFormat="1" ht="25" customHeight="1" x14ac:dyDescent="0.35">
      <c r="A32" s="635">
        <v>23010109</v>
      </c>
      <c r="B32" s="583"/>
      <c r="C32" s="583"/>
      <c r="D32" s="583"/>
      <c r="E32" s="637" t="s">
        <v>467</v>
      </c>
      <c r="F32" s="590"/>
      <c r="G32" s="590"/>
      <c r="H32" s="590"/>
      <c r="I32" s="640"/>
    </row>
    <row r="33" spans="1:9" s="3" customFormat="1" ht="25" customHeight="1" x14ac:dyDescent="0.35">
      <c r="A33" s="635">
        <v>23010112</v>
      </c>
      <c r="B33" s="583" t="s">
        <v>2446</v>
      </c>
      <c r="C33" s="636"/>
      <c r="D33" s="583" t="s">
        <v>1645</v>
      </c>
      <c r="E33" s="637" t="s">
        <v>468</v>
      </c>
      <c r="F33" s="590">
        <v>35000000</v>
      </c>
      <c r="G33" s="590">
        <v>100000000</v>
      </c>
      <c r="H33" s="590">
        <v>75000000</v>
      </c>
      <c r="I33" s="640">
        <v>70000000</v>
      </c>
    </row>
    <row r="34" spans="1:9" s="3" customFormat="1" ht="25" customHeight="1" x14ac:dyDescent="0.35">
      <c r="A34" s="635">
        <v>23010113</v>
      </c>
      <c r="B34" s="583" t="s">
        <v>2446</v>
      </c>
      <c r="C34" s="583"/>
      <c r="D34" s="583" t="s">
        <v>1645</v>
      </c>
      <c r="E34" s="637" t="s">
        <v>469</v>
      </c>
      <c r="F34" s="590"/>
      <c r="G34" s="590">
        <v>10000000</v>
      </c>
      <c r="H34" s="590"/>
      <c r="I34" s="640">
        <v>10000000</v>
      </c>
    </row>
    <row r="35" spans="1:9" s="3" customFormat="1" ht="25" customHeight="1" x14ac:dyDescent="0.35">
      <c r="A35" s="635">
        <v>23010114</v>
      </c>
      <c r="B35" s="583"/>
      <c r="C35" s="583"/>
      <c r="D35" s="643"/>
      <c r="E35" s="637" t="s">
        <v>470</v>
      </c>
      <c r="F35" s="590"/>
      <c r="G35" s="590"/>
      <c r="H35" s="590"/>
      <c r="I35" s="640"/>
    </row>
    <row r="36" spans="1:9" s="3" customFormat="1" ht="25" customHeight="1" x14ac:dyDescent="0.35">
      <c r="A36" s="635">
        <v>23010115</v>
      </c>
      <c r="B36" s="583"/>
      <c r="C36" s="583"/>
      <c r="D36" s="643"/>
      <c r="E36" s="637" t="s">
        <v>471</v>
      </c>
      <c r="F36" s="590"/>
      <c r="G36" s="590"/>
      <c r="H36" s="590"/>
      <c r="I36" s="640"/>
    </row>
    <row r="37" spans="1:9" s="3" customFormat="1" ht="25" customHeight="1" x14ac:dyDescent="0.35">
      <c r="A37" s="635">
        <v>23010116</v>
      </c>
      <c r="B37" s="583"/>
      <c r="C37" s="583"/>
      <c r="D37" s="583"/>
      <c r="E37" s="637" t="s">
        <v>472</v>
      </c>
      <c r="F37" s="590"/>
      <c r="G37" s="590"/>
      <c r="H37" s="590"/>
      <c r="I37" s="640"/>
    </row>
    <row r="38" spans="1:9" s="3" customFormat="1" ht="25" customHeight="1" x14ac:dyDescent="0.35">
      <c r="A38" s="635">
        <v>23010117</v>
      </c>
      <c r="B38" s="583"/>
      <c r="C38" s="636"/>
      <c r="D38" s="583"/>
      <c r="E38" s="637" t="s">
        <v>473</v>
      </c>
      <c r="F38" s="590"/>
      <c r="G38" s="590"/>
      <c r="H38" s="590"/>
      <c r="I38" s="640"/>
    </row>
    <row r="39" spans="1:9" s="3" customFormat="1" ht="25" customHeight="1" x14ac:dyDescent="0.35">
      <c r="A39" s="635">
        <v>23010118</v>
      </c>
      <c r="B39" s="583"/>
      <c r="C39" s="583"/>
      <c r="D39" s="583"/>
      <c r="E39" s="637" t="s">
        <v>474</v>
      </c>
      <c r="F39" s="590"/>
      <c r="G39" s="590"/>
      <c r="H39" s="590"/>
      <c r="I39" s="640"/>
    </row>
    <row r="40" spans="1:9" s="3" customFormat="1" ht="25" customHeight="1" x14ac:dyDescent="0.35">
      <c r="A40" s="635">
        <v>23010119</v>
      </c>
      <c r="B40" s="583" t="s">
        <v>2446</v>
      </c>
      <c r="C40" s="636"/>
      <c r="D40" s="583" t="s">
        <v>1645</v>
      </c>
      <c r="E40" s="637" t="s">
        <v>1800</v>
      </c>
      <c r="F40" s="590"/>
      <c r="G40" s="590">
        <v>3000000</v>
      </c>
      <c r="H40" s="590"/>
      <c r="I40" s="640">
        <v>25000000</v>
      </c>
    </row>
    <row r="41" spans="1:9" s="3" customFormat="1" ht="39.75" customHeight="1" x14ac:dyDescent="0.35">
      <c r="A41" s="635">
        <v>23010120</v>
      </c>
      <c r="B41" s="583"/>
      <c r="C41" s="636"/>
      <c r="D41" s="583"/>
      <c r="E41" s="637" t="s">
        <v>475</v>
      </c>
      <c r="F41" s="638"/>
      <c r="G41" s="590"/>
      <c r="H41" s="638"/>
      <c r="I41" s="640"/>
    </row>
    <row r="42" spans="1:9" s="3" customFormat="1" ht="25" customHeight="1" x14ac:dyDescent="0.35">
      <c r="A42" s="635">
        <v>23010121</v>
      </c>
      <c r="B42" s="583"/>
      <c r="C42" s="636"/>
      <c r="D42" s="583"/>
      <c r="E42" s="637" t="s">
        <v>476</v>
      </c>
      <c r="F42" s="638"/>
      <c r="G42" s="590"/>
      <c r="H42" s="638"/>
      <c r="I42" s="640"/>
    </row>
    <row r="43" spans="1:9" s="3" customFormat="1" ht="35" x14ac:dyDescent="0.35">
      <c r="A43" s="635" t="s">
        <v>1801</v>
      </c>
      <c r="B43" s="583" t="s">
        <v>2446</v>
      </c>
      <c r="C43" s="636"/>
      <c r="D43" s="583" t="s">
        <v>1645</v>
      </c>
      <c r="E43" s="637" t="s">
        <v>1802</v>
      </c>
      <c r="F43" s="638">
        <v>13000000</v>
      </c>
      <c r="G43" s="590">
        <v>30000000</v>
      </c>
      <c r="H43" s="638">
        <v>15200000</v>
      </c>
      <c r="I43" s="640">
        <v>150000000</v>
      </c>
    </row>
    <row r="44" spans="1:9" s="3" customFormat="1" ht="24.75" customHeight="1" x14ac:dyDescent="0.35">
      <c r="A44" s="635">
        <v>23010123</v>
      </c>
      <c r="B44" s="583" t="s">
        <v>2446</v>
      </c>
      <c r="C44" s="636"/>
      <c r="D44" s="583" t="s">
        <v>1645</v>
      </c>
      <c r="E44" s="637" t="s">
        <v>477</v>
      </c>
      <c r="F44" s="638"/>
      <c r="G44" s="590">
        <v>2000000</v>
      </c>
      <c r="H44" s="638"/>
      <c r="I44" s="640">
        <v>2000000</v>
      </c>
    </row>
    <row r="45" spans="1:9" s="3" customFormat="1" ht="35" x14ac:dyDescent="0.35">
      <c r="A45" s="635">
        <v>23010124</v>
      </c>
      <c r="B45" s="583" t="s">
        <v>2446</v>
      </c>
      <c r="C45" s="636"/>
      <c r="D45" s="583" t="s">
        <v>1645</v>
      </c>
      <c r="E45" s="637" t="s">
        <v>478</v>
      </c>
      <c r="F45" s="590"/>
      <c r="G45" s="590">
        <v>20000000</v>
      </c>
      <c r="H45" s="590">
        <v>33000000</v>
      </c>
      <c r="I45" s="640">
        <v>20000000</v>
      </c>
    </row>
    <row r="46" spans="1:9" s="3" customFormat="1" ht="35" x14ac:dyDescent="0.35">
      <c r="A46" s="635">
        <v>23010125</v>
      </c>
      <c r="B46" s="583" t="s">
        <v>2446</v>
      </c>
      <c r="C46" s="636"/>
      <c r="D46" s="583" t="s">
        <v>1645</v>
      </c>
      <c r="E46" s="637" t="s">
        <v>479</v>
      </c>
      <c r="F46" s="590"/>
      <c r="G46" s="590">
        <v>10000000</v>
      </c>
      <c r="H46" s="590">
        <v>20000000</v>
      </c>
      <c r="I46" s="640">
        <v>5000000</v>
      </c>
    </row>
    <row r="47" spans="1:9" s="3" customFormat="1" ht="25" customHeight="1" x14ac:dyDescent="0.35">
      <c r="A47" s="598">
        <v>23020102</v>
      </c>
      <c r="B47" s="583" t="s">
        <v>2446</v>
      </c>
      <c r="C47" s="600"/>
      <c r="D47" s="601"/>
      <c r="E47" s="602" t="s">
        <v>2415</v>
      </c>
      <c r="F47" s="590"/>
      <c r="G47" s="590">
        <v>5000000</v>
      </c>
      <c r="H47" s="590">
        <v>114545045.56999999</v>
      </c>
      <c r="I47" s="640">
        <v>30000000</v>
      </c>
    </row>
    <row r="48" spans="1:9" s="3" customFormat="1" ht="35" x14ac:dyDescent="0.35">
      <c r="A48" s="644">
        <v>23010126</v>
      </c>
      <c r="B48" s="583" t="s">
        <v>2446</v>
      </c>
      <c r="C48" s="636"/>
      <c r="D48" s="583" t="s">
        <v>2444</v>
      </c>
      <c r="E48" s="645" t="s">
        <v>744</v>
      </c>
      <c r="F48" s="638"/>
      <c r="G48" s="590">
        <v>2000000</v>
      </c>
      <c r="H48" s="638"/>
      <c r="I48" s="640">
        <v>5000000</v>
      </c>
    </row>
    <row r="49" spans="1:9" s="3" customFormat="1" ht="26.25" customHeight="1" x14ac:dyDescent="0.35">
      <c r="A49" s="1137">
        <v>23010139</v>
      </c>
      <c r="B49" s="1136" t="s">
        <v>2446</v>
      </c>
      <c r="C49" s="1155"/>
      <c r="D49" s="1136" t="s">
        <v>2444</v>
      </c>
      <c r="E49" s="1131" t="s">
        <v>2441</v>
      </c>
      <c r="F49" s="1156"/>
      <c r="G49" s="1153">
        <v>2000000</v>
      </c>
      <c r="H49" s="1156"/>
      <c r="I49" s="1154">
        <v>2000000</v>
      </c>
    </row>
    <row r="50" spans="1:9" s="3" customFormat="1" ht="17.5" x14ac:dyDescent="0.35">
      <c r="A50" s="644">
        <v>23010127</v>
      </c>
      <c r="B50" s="583" t="s">
        <v>2446</v>
      </c>
      <c r="C50" s="636"/>
      <c r="D50" s="583" t="s">
        <v>2444</v>
      </c>
      <c r="E50" s="645" t="s">
        <v>1803</v>
      </c>
      <c r="F50" s="638"/>
      <c r="G50" s="590">
        <v>5000000</v>
      </c>
      <c r="H50" s="638">
        <v>115314545.45</v>
      </c>
      <c r="I50" s="640">
        <v>150000000</v>
      </c>
    </row>
    <row r="51" spans="1:9" s="3" customFormat="1" ht="22.5" customHeight="1" x14ac:dyDescent="0.35">
      <c r="A51" s="644">
        <v>23010127</v>
      </c>
      <c r="B51" s="583" t="s">
        <v>2446</v>
      </c>
      <c r="C51" s="636"/>
      <c r="D51" s="583" t="s">
        <v>2444</v>
      </c>
      <c r="E51" s="645" t="s">
        <v>1804</v>
      </c>
      <c r="F51" s="638"/>
      <c r="G51" s="590">
        <v>50000000</v>
      </c>
      <c r="H51" s="638"/>
      <c r="I51" s="640"/>
    </row>
    <row r="52" spans="1:9" s="3" customFormat="1" ht="35" x14ac:dyDescent="0.35">
      <c r="A52" s="644">
        <v>23010127</v>
      </c>
      <c r="B52" s="583" t="s">
        <v>2446</v>
      </c>
      <c r="C52" s="636"/>
      <c r="D52" s="583" t="s">
        <v>2444</v>
      </c>
      <c r="E52" s="645" t="s">
        <v>1805</v>
      </c>
      <c r="F52" s="638"/>
      <c r="G52" s="590">
        <v>50000000</v>
      </c>
      <c r="H52" s="638"/>
      <c r="I52" s="640"/>
    </row>
    <row r="53" spans="1:9" s="3" customFormat="1" ht="36" customHeight="1" x14ac:dyDescent="0.35">
      <c r="A53" s="644">
        <v>23010127</v>
      </c>
      <c r="B53" s="583" t="s">
        <v>2446</v>
      </c>
      <c r="C53" s="636"/>
      <c r="D53" s="583" t="s">
        <v>2444</v>
      </c>
      <c r="E53" s="645" t="s">
        <v>1806</v>
      </c>
      <c r="F53" s="590"/>
      <c r="G53" s="590">
        <v>50000000</v>
      </c>
      <c r="H53" s="590"/>
      <c r="I53" s="640"/>
    </row>
    <row r="54" spans="1:9" s="3" customFormat="1" ht="25" customHeight="1" x14ac:dyDescent="0.35">
      <c r="A54" s="644">
        <v>23010128</v>
      </c>
      <c r="B54" s="583" t="s">
        <v>2446</v>
      </c>
      <c r="C54" s="636"/>
      <c r="D54" s="583" t="s">
        <v>2444</v>
      </c>
      <c r="E54" s="645" t="s">
        <v>745</v>
      </c>
      <c r="F54" s="590"/>
      <c r="G54" s="590">
        <v>5000000</v>
      </c>
      <c r="H54" s="590">
        <v>1300000</v>
      </c>
      <c r="I54" s="640">
        <v>5000000</v>
      </c>
    </row>
    <row r="55" spans="1:9" s="606" customFormat="1" ht="25" customHeight="1" x14ac:dyDescent="0.35">
      <c r="A55" s="644">
        <v>23010129</v>
      </c>
      <c r="B55" s="583"/>
      <c r="C55" s="583"/>
      <c r="D55" s="583"/>
      <c r="E55" s="646" t="s">
        <v>2419</v>
      </c>
      <c r="F55" s="647"/>
      <c r="G55" s="648"/>
      <c r="H55" s="647"/>
      <c r="I55" s="649"/>
    </row>
    <row r="56" spans="1:9" s="3" customFormat="1" ht="25" customHeight="1" x14ac:dyDescent="0.35">
      <c r="A56" s="644">
        <v>23010130</v>
      </c>
      <c r="B56" s="650"/>
      <c r="C56" s="636"/>
      <c r="D56" s="583"/>
      <c r="E56" s="645" t="s">
        <v>746</v>
      </c>
      <c r="F56" s="638"/>
      <c r="G56" s="590"/>
      <c r="H56" s="638"/>
      <c r="I56" s="640"/>
    </row>
    <row r="57" spans="1:9" s="3" customFormat="1" ht="25" customHeight="1" x14ac:dyDescent="0.35">
      <c r="A57" s="644">
        <v>23010132</v>
      </c>
      <c r="B57" s="650"/>
      <c r="C57" s="636"/>
      <c r="D57" s="583"/>
      <c r="E57" s="651" t="s">
        <v>749</v>
      </c>
      <c r="F57" s="638"/>
      <c r="G57" s="590"/>
      <c r="H57" s="638"/>
      <c r="I57" s="640"/>
    </row>
    <row r="58" spans="1:9" s="3" customFormat="1" ht="25" customHeight="1" x14ac:dyDescent="0.35">
      <c r="A58" s="644">
        <v>23010133</v>
      </c>
      <c r="B58" s="650"/>
      <c r="C58" s="636"/>
      <c r="D58" s="583"/>
      <c r="E58" s="651" t="s">
        <v>747</v>
      </c>
      <c r="F58" s="638"/>
      <c r="G58" s="590"/>
      <c r="H58" s="638"/>
      <c r="I58" s="640"/>
    </row>
    <row r="59" spans="1:9" s="3" customFormat="1" ht="25" customHeight="1" x14ac:dyDescent="0.35">
      <c r="A59" s="598">
        <v>23010137</v>
      </c>
      <c r="B59" s="599"/>
      <c r="C59" s="599"/>
      <c r="D59" s="598"/>
      <c r="E59" s="602" t="s">
        <v>2417</v>
      </c>
      <c r="F59" s="621"/>
      <c r="G59" s="652"/>
      <c r="H59" s="621"/>
      <c r="I59" s="620"/>
    </row>
    <row r="60" spans="1:9" s="3" customFormat="1" ht="25" customHeight="1" x14ac:dyDescent="0.35">
      <c r="A60" s="653">
        <v>23010138</v>
      </c>
      <c r="B60" s="654"/>
      <c r="C60" s="655"/>
      <c r="D60" s="622"/>
      <c r="E60" s="604" t="s">
        <v>748</v>
      </c>
      <c r="F60" s="621"/>
      <c r="G60" s="652"/>
      <c r="H60" s="621"/>
      <c r="I60" s="620"/>
    </row>
    <row r="61" spans="1:9" s="3" customFormat="1" ht="36.75" customHeight="1" thickBot="1" x14ac:dyDescent="0.4">
      <c r="A61" s="598">
        <v>23010139</v>
      </c>
      <c r="B61" s="583" t="s">
        <v>2446</v>
      </c>
      <c r="C61" s="636"/>
      <c r="D61" s="583" t="s">
        <v>2444</v>
      </c>
      <c r="E61" s="602" t="s">
        <v>2418</v>
      </c>
      <c r="F61" s="654"/>
      <c r="G61" s="702">
        <v>50000000</v>
      </c>
      <c r="H61" s="647"/>
      <c r="I61" s="649"/>
    </row>
    <row r="62" spans="1:9" s="3" customFormat="1" ht="25" customHeight="1" thickBot="1" x14ac:dyDescent="0.4">
      <c r="A62" s="656"/>
      <c r="B62" s="657"/>
      <c r="C62" s="657"/>
      <c r="D62" s="658"/>
      <c r="E62" s="659" t="s">
        <v>483</v>
      </c>
      <c r="F62" s="660">
        <f>SUM(F22:F61)</f>
        <v>48000000</v>
      </c>
      <c r="G62" s="660">
        <f>SUM(G22:G61)</f>
        <v>499000000</v>
      </c>
      <c r="H62" s="660">
        <f>SUM(H22:H61)</f>
        <v>401159591.01999998</v>
      </c>
      <c r="I62" s="660">
        <f>SUM(I22:I61)</f>
        <v>764000000</v>
      </c>
    </row>
    <row r="63" spans="1:9" s="3" customFormat="1" ht="17.5" x14ac:dyDescent="0.35">
      <c r="A63" s="625" t="s">
        <v>707</v>
      </c>
      <c r="B63" s="626"/>
      <c r="C63" s="626"/>
      <c r="D63" s="584"/>
      <c r="E63" s="627" t="s">
        <v>263</v>
      </c>
      <c r="F63" s="587"/>
      <c r="G63" s="587"/>
      <c r="H63" s="661"/>
      <c r="I63" s="662"/>
    </row>
    <row r="64" spans="1:9" s="3" customFormat="1" ht="35" x14ac:dyDescent="0.35">
      <c r="A64" s="635" t="s">
        <v>708</v>
      </c>
      <c r="B64" s="583"/>
      <c r="C64" s="583"/>
      <c r="D64" s="583"/>
      <c r="E64" s="631" t="s">
        <v>264</v>
      </c>
      <c r="F64" s="590"/>
      <c r="G64" s="590"/>
      <c r="H64" s="590"/>
      <c r="I64" s="640"/>
    </row>
    <row r="65" spans="1:9" s="3" customFormat="1" ht="36.75" customHeight="1" x14ac:dyDescent="0.35">
      <c r="A65" s="635" t="s">
        <v>709</v>
      </c>
      <c r="B65" s="583" t="s">
        <v>641</v>
      </c>
      <c r="C65" s="636"/>
      <c r="D65" s="583" t="s">
        <v>2444</v>
      </c>
      <c r="E65" s="637" t="s">
        <v>1807</v>
      </c>
      <c r="F65" s="638">
        <v>5000000</v>
      </c>
      <c r="G65" s="640">
        <v>20000000</v>
      </c>
      <c r="H65" s="638">
        <v>2090688.88</v>
      </c>
      <c r="I65" s="640">
        <v>10000000</v>
      </c>
    </row>
    <row r="66" spans="1:9" s="3" customFormat="1" ht="25" customHeight="1" x14ac:dyDescent="0.35">
      <c r="A66" s="635" t="s">
        <v>709</v>
      </c>
      <c r="B66" s="583"/>
      <c r="C66" s="583"/>
      <c r="D66" s="583"/>
      <c r="E66" s="663" t="s">
        <v>2420</v>
      </c>
      <c r="F66" s="647"/>
      <c r="G66" s="664"/>
      <c r="H66" s="647"/>
      <c r="I66" s="664"/>
    </row>
    <row r="67" spans="1:9" s="3" customFormat="1" ht="57" customHeight="1" x14ac:dyDescent="0.35">
      <c r="A67" s="635" t="s">
        <v>709</v>
      </c>
      <c r="B67" s="583"/>
      <c r="C67" s="583"/>
      <c r="D67" s="583"/>
      <c r="E67" s="663" t="s">
        <v>2515</v>
      </c>
      <c r="F67" s="647"/>
      <c r="G67" s="664"/>
      <c r="H67" s="647"/>
      <c r="I67" s="664">
        <v>50000000</v>
      </c>
    </row>
    <row r="68" spans="1:9" s="3" customFormat="1" ht="25" customHeight="1" x14ac:dyDescent="0.35">
      <c r="A68" s="635" t="s">
        <v>709</v>
      </c>
      <c r="B68" s="583"/>
      <c r="C68" s="636"/>
      <c r="D68" s="583"/>
      <c r="E68" s="637" t="s">
        <v>1808</v>
      </c>
      <c r="F68" s="638"/>
      <c r="G68" s="640"/>
      <c r="H68" s="638">
        <v>2315010</v>
      </c>
      <c r="I68" s="640">
        <v>25000000</v>
      </c>
    </row>
    <row r="69" spans="1:9" s="1251" customFormat="1" ht="36" x14ac:dyDescent="0.35">
      <c r="A69" s="1245">
        <v>23020102</v>
      </c>
      <c r="B69" s="1246"/>
      <c r="C69" s="1247"/>
      <c r="D69" s="1246"/>
      <c r="E69" s="1248" t="s">
        <v>2960</v>
      </c>
      <c r="F69" s="1249"/>
      <c r="G69" s="1250"/>
      <c r="H69" s="1249"/>
      <c r="I69" s="1250">
        <v>15000000</v>
      </c>
    </row>
    <row r="70" spans="1:9" s="3" customFormat="1" ht="36.75" customHeight="1" x14ac:dyDescent="0.35">
      <c r="A70" s="644">
        <v>23020103</v>
      </c>
      <c r="B70" s="583" t="s">
        <v>641</v>
      </c>
      <c r="C70" s="598"/>
      <c r="D70" s="583" t="s">
        <v>2444</v>
      </c>
      <c r="E70" s="602" t="s">
        <v>2518</v>
      </c>
      <c r="F70" s="638"/>
      <c r="G70" s="640">
        <v>100000000</v>
      </c>
      <c r="H70" s="638">
        <v>114495738.68000001</v>
      </c>
      <c r="I70" s="640">
        <v>100000000</v>
      </c>
    </row>
    <row r="71" spans="1:9" s="3" customFormat="1" ht="21" customHeight="1" x14ac:dyDescent="0.35">
      <c r="A71" s="644">
        <v>23020103</v>
      </c>
      <c r="B71" s="583"/>
      <c r="C71" s="598"/>
      <c r="D71" s="583"/>
      <c r="E71" s="602" t="s">
        <v>1814</v>
      </c>
      <c r="F71" s="638"/>
      <c r="G71" s="640"/>
      <c r="H71" s="638"/>
      <c r="I71" s="640"/>
    </row>
    <row r="72" spans="1:9" s="3" customFormat="1" ht="20.25" customHeight="1" x14ac:dyDescent="0.35">
      <c r="A72" s="644">
        <v>23020103</v>
      </c>
      <c r="B72" s="583" t="s">
        <v>641</v>
      </c>
      <c r="C72" s="598"/>
      <c r="D72" s="583" t="s">
        <v>2444</v>
      </c>
      <c r="E72" s="665" t="s">
        <v>2421</v>
      </c>
      <c r="F72" s="647"/>
      <c r="G72" s="664">
        <v>20000000</v>
      </c>
      <c r="H72" s="647"/>
      <c r="I72" s="664">
        <v>50000000</v>
      </c>
    </row>
    <row r="73" spans="1:9" s="55" customFormat="1" ht="60" customHeight="1" x14ac:dyDescent="0.35">
      <c r="A73" s="644">
        <v>23020104</v>
      </c>
      <c r="B73" s="583" t="s">
        <v>641</v>
      </c>
      <c r="C73" s="598"/>
      <c r="D73" s="583" t="s">
        <v>2444</v>
      </c>
      <c r="E73" s="666" t="s">
        <v>2525</v>
      </c>
      <c r="F73" s="638"/>
      <c r="G73" s="640">
        <v>150000000</v>
      </c>
      <c r="H73" s="638">
        <v>94666591.420000002</v>
      </c>
      <c r="I73" s="640">
        <v>100000000</v>
      </c>
    </row>
    <row r="74" spans="1:9" s="55" customFormat="1" ht="38.25" customHeight="1" x14ac:dyDescent="0.35">
      <c r="A74" s="644">
        <v>23020105</v>
      </c>
      <c r="B74" s="583"/>
      <c r="C74" s="598"/>
      <c r="D74" s="601"/>
      <c r="E74" s="667" t="s">
        <v>2477</v>
      </c>
      <c r="F74" s="647"/>
      <c r="G74" s="664">
        <v>200000000</v>
      </c>
      <c r="H74" s="647">
        <v>93806863.640000001</v>
      </c>
      <c r="I74" s="664">
        <v>150000000</v>
      </c>
    </row>
    <row r="75" spans="1:9" s="55" customFormat="1" ht="37.5" customHeight="1" x14ac:dyDescent="0.35">
      <c r="A75" s="644">
        <v>23020105</v>
      </c>
      <c r="B75" s="583" t="s">
        <v>641</v>
      </c>
      <c r="C75" s="598"/>
      <c r="D75" s="601">
        <v>31923900</v>
      </c>
      <c r="E75" s="667" t="s">
        <v>1818</v>
      </c>
      <c r="F75" s="638">
        <v>10000000</v>
      </c>
      <c r="G75" s="640">
        <v>80500000</v>
      </c>
      <c r="H75" s="638"/>
      <c r="I75" s="640">
        <v>100000000</v>
      </c>
    </row>
    <row r="76" spans="1:9" s="55" customFormat="1" ht="34.5" customHeight="1" x14ac:dyDescent="0.35">
      <c r="A76" s="644">
        <v>23020105</v>
      </c>
      <c r="B76" s="583" t="s">
        <v>641</v>
      </c>
      <c r="C76" s="598"/>
      <c r="D76" s="601">
        <v>31923900</v>
      </c>
      <c r="E76" s="667" t="s">
        <v>1836</v>
      </c>
      <c r="F76" s="638">
        <v>11250000</v>
      </c>
      <c r="G76" s="640">
        <v>100000000</v>
      </c>
      <c r="H76" s="638"/>
      <c r="I76" s="640">
        <v>50000000</v>
      </c>
    </row>
    <row r="77" spans="1:9" s="55" customFormat="1" ht="25" customHeight="1" x14ac:dyDescent="0.35">
      <c r="A77" s="644"/>
      <c r="B77" s="583"/>
      <c r="C77" s="598"/>
      <c r="D77" s="601">
        <v>31923901</v>
      </c>
      <c r="E77" s="645" t="s">
        <v>1810</v>
      </c>
      <c r="F77" s="638"/>
      <c r="G77" s="640"/>
      <c r="H77" s="638"/>
      <c r="I77" s="640"/>
    </row>
    <row r="78" spans="1:9" s="55" customFormat="1" ht="25" customHeight="1" x14ac:dyDescent="0.35">
      <c r="A78" s="644"/>
      <c r="B78" s="583"/>
      <c r="C78" s="598"/>
      <c r="D78" s="601">
        <v>31923902</v>
      </c>
      <c r="E78" s="602" t="s">
        <v>1813</v>
      </c>
      <c r="F78" s="638"/>
      <c r="G78" s="640"/>
      <c r="H78" s="638"/>
      <c r="I78" s="640"/>
    </row>
    <row r="79" spans="1:9" s="55" customFormat="1" ht="25" customHeight="1" x14ac:dyDescent="0.35">
      <c r="A79" s="644"/>
      <c r="B79" s="583"/>
      <c r="C79" s="598"/>
      <c r="D79" s="601">
        <v>31923903</v>
      </c>
      <c r="E79" s="645" t="s">
        <v>1812</v>
      </c>
      <c r="F79" s="638"/>
      <c r="G79" s="640"/>
      <c r="H79" s="638"/>
      <c r="I79" s="640"/>
    </row>
    <row r="80" spans="1:9" s="55" customFormat="1" ht="25" customHeight="1" x14ac:dyDescent="0.35">
      <c r="A80" s="644"/>
      <c r="B80" s="583"/>
      <c r="C80" s="598"/>
      <c r="D80" s="601">
        <v>31923904</v>
      </c>
      <c r="E80" s="645" t="s">
        <v>1815</v>
      </c>
      <c r="F80" s="638"/>
      <c r="G80" s="640"/>
      <c r="H80" s="638"/>
      <c r="I80" s="640"/>
    </row>
    <row r="81" spans="1:9" s="55" customFormat="1" ht="25" customHeight="1" x14ac:dyDescent="0.35">
      <c r="A81" s="644"/>
      <c r="B81" s="583"/>
      <c r="C81" s="598"/>
      <c r="D81" s="601">
        <v>31923905</v>
      </c>
      <c r="E81" s="602" t="s">
        <v>1829</v>
      </c>
      <c r="F81" s="638"/>
      <c r="G81" s="640"/>
      <c r="H81" s="638"/>
      <c r="I81" s="640"/>
    </row>
    <row r="82" spans="1:9" s="55" customFormat="1" ht="25" customHeight="1" x14ac:dyDescent="0.35">
      <c r="A82" s="644"/>
      <c r="B82" s="583"/>
      <c r="C82" s="598"/>
      <c r="D82" s="601">
        <v>31923906</v>
      </c>
      <c r="E82" s="645" t="s">
        <v>1821</v>
      </c>
      <c r="F82" s="638"/>
      <c r="G82" s="640"/>
      <c r="H82" s="638"/>
      <c r="I82" s="640"/>
    </row>
    <row r="83" spans="1:9" s="55" customFormat="1" ht="25" customHeight="1" x14ac:dyDescent="0.35">
      <c r="A83" s="644"/>
      <c r="B83" s="583"/>
      <c r="C83" s="598"/>
      <c r="D83" s="601">
        <v>31923905</v>
      </c>
      <c r="E83" s="645" t="s">
        <v>1823</v>
      </c>
      <c r="F83" s="638"/>
      <c r="G83" s="640"/>
      <c r="H83" s="638"/>
      <c r="I83" s="640"/>
    </row>
    <row r="84" spans="1:9" s="55" customFormat="1" ht="25" customHeight="1" x14ac:dyDescent="0.35">
      <c r="A84" s="644"/>
      <c r="B84" s="583"/>
      <c r="C84" s="598"/>
      <c r="D84" s="601">
        <v>31923907</v>
      </c>
      <c r="E84" s="602" t="s">
        <v>1809</v>
      </c>
      <c r="F84" s="638"/>
      <c r="G84" s="640"/>
      <c r="H84" s="638"/>
      <c r="I84" s="640"/>
    </row>
    <row r="85" spans="1:9" s="55" customFormat="1" ht="25" customHeight="1" x14ac:dyDescent="0.35">
      <c r="A85" s="644"/>
      <c r="B85" s="583"/>
      <c r="C85" s="598"/>
      <c r="D85" s="601">
        <v>31923908</v>
      </c>
      <c r="E85" s="602" t="s">
        <v>1816</v>
      </c>
      <c r="F85" s="638"/>
      <c r="G85" s="640"/>
      <c r="H85" s="638"/>
      <c r="I85" s="640"/>
    </row>
    <row r="86" spans="1:9" s="55" customFormat="1" ht="25" customHeight="1" x14ac:dyDescent="0.35">
      <c r="A86" s="644"/>
      <c r="B86" s="583"/>
      <c r="C86" s="598"/>
      <c r="D86" s="601">
        <v>31923909</v>
      </c>
      <c r="E86" s="645" t="s">
        <v>1819</v>
      </c>
      <c r="F86" s="638"/>
      <c r="G86" s="640"/>
      <c r="H86" s="638"/>
      <c r="I86" s="640"/>
    </row>
    <row r="87" spans="1:9" s="55" customFormat="1" ht="25" customHeight="1" x14ac:dyDescent="0.35">
      <c r="A87" s="644"/>
      <c r="B87" s="583"/>
      <c r="C87" s="598"/>
      <c r="D87" s="601">
        <v>31923910</v>
      </c>
      <c r="E87" s="602" t="s">
        <v>1625</v>
      </c>
      <c r="F87" s="638"/>
      <c r="G87" s="640"/>
      <c r="H87" s="638"/>
      <c r="I87" s="640"/>
    </row>
    <row r="88" spans="1:9" s="55" customFormat="1" ht="25" customHeight="1" x14ac:dyDescent="0.35">
      <c r="A88" s="644"/>
      <c r="B88" s="583"/>
      <c r="C88" s="598"/>
      <c r="D88" s="601">
        <v>31923911</v>
      </c>
      <c r="E88" s="645" t="s">
        <v>1824</v>
      </c>
      <c r="F88" s="638"/>
      <c r="G88" s="640"/>
      <c r="H88" s="638"/>
      <c r="I88" s="640"/>
    </row>
    <row r="89" spans="1:9" s="55" customFormat="1" ht="25" customHeight="1" x14ac:dyDescent="0.35">
      <c r="A89" s="644"/>
      <c r="B89" s="583"/>
      <c r="C89" s="598"/>
      <c r="D89" s="601">
        <v>31923912</v>
      </c>
      <c r="E89" s="645" t="s">
        <v>1822</v>
      </c>
      <c r="F89" s="638"/>
      <c r="G89" s="640"/>
      <c r="H89" s="638"/>
      <c r="I89" s="640"/>
    </row>
    <row r="90" spans="1:9" s="55" customFormat="1" ht="25" customHeight="1" x14ac:dyDescent="0.35">
      <c r="A90" s="644"/>
      <c r="B90" s="583"/>
      <c r="C90" s="598"/>
      <c r="D90" s="601">
        <v>31923913</v>
      </c>
      <c r="E90" s="645" t="s">
        <v>1826</v>
      </c>
      <c r="F90" s="638"/>
      <c r="G90" s="640"/>
      <c r="H90" s="638"/>
      <c r="I90" s="640"/>
    </row>
    <row r="91" spans="1:9" s="55" customFormat="1" ht="25" customHeight="1" x14ac:dyDescent="0.35">
      <c r="A91" s="644"/>
      <c r="B91" s="583"/>
      <c r="C91" s="598"/>
      <c r="D91" s="601">
        <v>31923914</v>
      </c>
      <c r="E91" s="645" t="s">
        <v>1811</v>
      </c>
      <c r="F91" s="638"/>
      <c r="G91" s="640"/>
      <c r="H91" s="638"/>
      <c r="I91" s="640"/>
    </row>
    <row r="92" spans="1:9" s="55" customFormat="1" ht="25" customHeight="1" x14ac:dyDescent="0.35">
      <c r="A92" s="644"/>
      <c r="B92" s="583"/>
      <c r="C92" s="598"/>
      <c r="D92" s="601">
        <v>31923915</v>
      </c>
      <c r="E92" s="645" t="s">
        <v>1817</v>
      </c>
      <c r="F92" s="638"/>
      <c r="G92" s="640"/>
      <c r="H92" s="638"/>
      <c r="I92" s="640"/>
    </row>
    <row r="93" spans="1:9" s="88" customFormat="1" ht="36" customHeight="1" x14ac:dyDescent="0.35">
      <c r="A93" s="644">
        <v>23020106</v>
      </c>
      <c r="B93" s="583" t="s">
        <v>641</v>
      </c>
      <c r="C93" s="598"/>
      <c r="D93" s="601">
        <v>31923900</v>
      </c>
      <c r="E93" s="666" t="s">
        <v>1820</v>
      </c>
      <c r="F93" s="638">
        <v>10000000</v>
      </c>
      <c r="G93" s="640">
        <v>20000000</v>
      </c>
      <c r="H93" s="638">
        <v>13217660</v>
      </c>
      <c r="I93" s="640">
        <v>50000000</v>
      </c>
    </row>
    <row r="94" spans="1:9" s="88" customFormat="1" ht="55.5" customHeight="1" x14ac:dyDescent="0.35">
      <c r="A94" s="644">
        <v>23020106</v>
      </c>
      <c r="B94" s="583" t="s">
        <v>641</v>
      </c>
      <c r="C94" s="598"/>
      <c r="D94" s="601">
        <v>31923900</v>
      </c>
      <c r="E94" s="666" t="s">
        <v>2528</v>
      </c>
      <c r="F94" s="638"/>
      <c r="G94" s="640"/>
      <c r="H94" s="638"/>
      <c r="I94" s="640">
        <v>20000000</v>
      </c>
    </row>
    <row r="95" spans="1:9" s="55" customFormat="1" ht="25" customHeight="1" x14ac:dyDescent="0.35">
      <c r="A95" s="644">
        <v>23020107</v>
      </c>
      <c r="B95" s="583" t="s">
        <v>641</v>
      </c>
      <c r="C95" s="598"/>
      <c r="D95" s="601">
        <v>31923904</v>
      </c>
      <c r="E95" s="665" t="s">
        <v>2422</v>
      </c>
      <c r="F95" s="647"/>
      <c r="G95" s="664"/>
      <c r="H95" s="647"/>
      <c r="I95" s="664">
        <v>70000000</v>
      </c>
    </row>
    <row r="96" spans="1:9" s="55" customFormat="1" ht="36" customHeight="1" x14ac:dyDescent="0.35">
      <c r="A96" s="644">
        <v>23020110</v>
      </c>
      <c r="B96" s="598"/>
      <c r="C96" s="598"/>
      <c r="D96" s="598"/>
      <c r="E96" s="645" t="s">
        <v>710</v>
      </c>
      <c r="F96" s="638"/>
      <c r="G96" s="640"/>
      <c r="H96" s="638"/>
      <c r="I96" s="640"/>
    </row>
    <row r="97" spans="1:9" s="55" customFormat="1" ht="25" customHeight="1" x14ac:dyDescent="0.35">
      <c r="A97" s="644">
        <v>23020111</v>
      </c>
      <c r="B97" s="598"/>
      <c r="C97" s="598"/>
      <c r="D97" s="598"/>
      <c r="E97" s="645" t="s">
        <v>711</v>
      </c>
      <c r="F97" s="638"/>
      <c r="G97" s="640"/>
      <c r="H97" s="638"/>
      <c r="I97" s="640"/>
    </row>
    <row r="98" spans="1:9" s="55" customFormat="1" ht="35" x14ac:dyDescent="0.35">
      <c r="A98" s="644">
        <v>23020112</v>
      </c>
      <c r="B98" s="583" t="s">
        <v>641</v>
      </c>
      <c r="C98" s="598"/>
      <c r="D98" s="601">
        <v>31923900</v>
      </c>
      <c r="E98" s="645" t="s">
        <v>712</v>
      </c>
      <c r="F98" s="638">
        <v>2000000</v>
      </c>
      <c r="G98" s="640">
        <v>10000000</v>
      </c>
      <c r="H98" s="638"/>
      <c r="I98" s="640"/>
    </row>
    <row r="99" spans="1:9" s="55" customFormat="1" ht="39.75" customHeight="1" x14ac:dyDescent="0.35">
      <c r="A99" s="644">
        <v>23020113</v>
      </c>
      <c r="B99" s="583" t="s">
        <v>641</v>
      </c>
      <c r="C99" s="598"/>
      <c r="D99" s="601">
        <v>31923900</v>
      </c>
      <c r="E99" s="645" t="s">
        <v>1825</v>
      </c>
      <c r="F99" s="638"/>
      <c r="G99" s="640">
        <v>30000000</v>
      </c>
      <c r="H99" s="638"/>
      <c r="I99" s="640">
        <v>50000000</v>
      </c>
    </row>
    <row r="100" spans="1:9" s="55" customFormat="1" ht="33.75" customHeight="1" x14ac:dyDescent="0.35">
      <c r="A100" s="644">
        <v>23020114</v>
      </c>
      <c r="B100" s="583" t="s">
        <v>641</v>
      </c>
      <c r="C100" s="598"/>
      <c r="D100" s="601">
        <v>31923905</v>
      </c>
      <c r="E100" s="624" t="s">
        <v>2440</v>
      </c>
      <c r="F100" s="638"/>
      <c r="G100" s="640">
        <v>10000000</v>
      </c>
      <c r="H100" s="638"/>
      <c r="I100" s="640">
        <v>20000000</v>
      </c>
    </row>
    <row r="101" spans="1:9" s="55" customFormat="1" ht="39.75" customHeight="1" x14ac:dyDescent="0.35">
      <c r="A101" s="644">
        <v>23020114</v>
      </c>
      <c r="B101" s="583" t="s">
        <v>641</v>
      </c>
      <c r="C101" s="598"/>
      <c r="D101" s="601">
        <v>31923900</v>
      </c>
      <c r="E101" s="645" t="s">
        <v>1835</v>
      </c>
      <c r="F101" s="638">
        <v>10800000</v>
      </c>
      <c r="G101" s="640">
        <v>100000000</v>
      </c>
      <c r="H101" s="638">
        <v>108229228.65000001</v>
      </c>
      <c r="I101" s="640"/>
    </row>
    <row r="102" spans="1:9" s="55" customFormat="1" ht="39.75" customHeight="1" x14ac:dyDescent="0.35">
      <c r="A102" s="644">
        <v>23020114</v>
      </c>
      <c r="B102" s="583" t="s">
        <v>641</v>
      </c>
      <c r="C102" s="598"/>
      <c r="D102" s="601">
        <v>31923909</v>
      </c>
      <c r="E102" s="645" t="s">
        <v>2507</v>
      </c>
      <c r="F102" s="638"/>
      <c r="G102" s="640"/>
      <c r="H102" s="638"/>
      <c r="I102" s="640">
        <v>120000000</v>
      </c>
    </row>
    <row r="103" spans="1:9" s="55" customFormat="1" ht="53.25" customHeight="1" x14ac:dyDescent="0.35">
      <c r="A103" s="644">
        <v>23020114</v>
      </c>
      <c r="B103" s="583" t="s">
        <v>641</v>
      </c>
      <c r="C103" s="598"/>
      <c r="D103" s="601">
        <v>31923909</v>
      </c>
      <c r="E103" s="645" t="s">
        <v>2509</v>
      </c>
      <c r="F103" s="638"/>
      <c r="G103" s="640"/>
      <c r="H103" s="638"/>
      <c r="I103" s="640">
        <v>100000000</v>
      </c>
    </row>
    <row r="104" spans="1:9" s="55" customFormat="1" ht="53.25" customHeight="1" x14ac:dyDescent="0.35">
      <c r="A104" s="644">
        <v>23020114</v>
      </c>
      <c r="B104" s="583" t="s">
        <v>641</v>
      </c>
      <c r="C104" s="598"/>
      <c r="D104" s="601">
        <v>31923909</v>
      </c>
      <c r="E104" s="645" t="s">
        <v>2508</v>
      </c>
      <c r="F104" s="638"/>
      <c r="G104" s="640"/>
      <c r="H104" s="638"/>
      <c r="I104" s="640">
        <v>141000000</v>
      </c>
    </row>
    <row r="105" spans="1:9" s="3" customFormat="1" ht="38.25" customHeight="1" x14ac:dyDescent="0.35">
      <c r="A105" s="644">
        <v>23020114</v>
      </c>
      <c r="B105" s="583" t="s">
        <v>641</v>
      </c>
      <c r="C105" s="598"/>
      <c r="D105" s="601">
        <v>31923900</v>
      </c>
      <c r="E105" s="645" t="s">
        <v>2510</v>
      </c>
      <c r="F105" s="638"/>
      <c r="G105" s="1035">
        <v>300000000</v>
      </c>
      <c r="H105" s="638">
        <v>203456778</v>
      </c>
      <c r="I105" s="640">
        <v>100000000</v>
      </c>
    </row>
    <row r="106" spans="1:9" s="3" customFormat="1" ht="38.25" customHeight="1" x14ac:dyDescent="0.35">
      <c r="A106" s="644">
        <v>23020114</v>
      </c>
      <c r="B106" s="583" t="s">
        <v>641</v>
      </c>
      <c r="C106" s="598"/>
      <c r="D106" s="601">
        <v>31923900</v>
      </c>
      <c r="E106" s="645" t="s">
        <v>2514</v>
      </c>
      <c r="F106" s="638"/>
      <c r="G106" s="1035"/>
      <c r="H106" s="638"/>
      <c r="I106" s="640">
        <v>50000000</v>
      </c>
    </row>
    <row r="107" spans="1:9" s="3" customFormat="1" ht="37.5" customHeight="1" x14ac:dyDescent="0.35">
      <c r="A107" s="644">
        <v>23020118</v>
      </c>
      <c r="B107" s="583" t="s">
        <v>640</v>
      </c>
      <c r="C107" s="598"/>
      <c r="D107" s="601">
        <v>31923900</v>
      </c>
      <c r="E107" s="645" t="s">
        <v>2445</v>
      </c>
      <c r="F107" s="638"/>
      <c r="G107" s="640">
        <v>100000000</v>
      </c>
      <c r="H107" s="638"/>
      <c r="I107" s="640">
        <v>50000000</v>
      </c>
    </row>
    <row r="108" spans="1:9" s="3" customFormat="1" ht="52.5" customHeight="1" x14ac:dyDescent="0.35">
      <c r="A108" s="644">
        <v>23020118</v>
      </c>
      <c r="B108" s="583" t="s">
        <v>640</v>
      </c>
      <c r="C108" s="668"/>
      <c r="D108" s="601">
        <v>31923900</v>
      </c>
      <c r="E108" s="646" t="s">
        <v>2293</v>
      </c>
      <c r="F108" s="647"/>
      <c r="G108" s="664">
        <v>30000000</v>
      </c>
      <c r="H108" s="647"/>
      <c r="I108" s="649"/>
    </row>
    <row r="109" spans="1:9" s="3" customFormat="1" ht="45" customHeight="1" x14ac:dyDescent="0.35">
      <c r="A109" s="1135">
        <v>23020118</v>
      </c>
      <c r="B109" s="1136" t="s">
        <v>640</v>
      </c>
      <c r="C109" s="1137"/>
      <c r="D109" s="1138">
        <v>31923900</v>
      </c>
      <c r="E109" s="1139" t="s">
        <v>2529</v>
      </c>
      <c r="F109" s="1140"/>
      <c r="G109" s="1141">
        <v>30000000</v>
      </c>
      <c r="H109" s="1140">
        <v>30280021.18</v>
      </c>
      <c r="I109" s="1141">
        <v>30000000</v>
      </c>
    </row>
    <row r="110" spans="1:9" s="3" customFormat="1" ht="37.5" customHeight="1" x14ac:dyDescent="0.35">
      <c r="A110" s="644">
        <v>23020119</v>
      </c>
      <c r="B110" s="583"/>
      <c r="C110" s="598"/>
      <c r="D110" s="598"/>
      <c r="E110" s="645" t="s">
        <v>713</v>
      </c>
      <c r="F110" s="638"/>
      <c r="G110" s="640"/>
      <c r="H110" s="638"/>
      <c r="I110" s="640"/>
    </row>
    <row r="111" spans="1:9" s="3" customFormat="1" ht="36.75" customHeight="1" x14ac:dyDescent="0.35">
      <c r="A111" s="644">
        <v>23020122</v>
      </c>
      <c r="B111" s="598"/>
      <c r="C111" s="598"/>
      <c r="D111" s="601"/>
      <c r="E111" s="645" t="s">
        <v>2522</v>
      </c>
      <c r="F111" s="638"/>
      <c r="G111" s="640"/>
      <c r="H111" s="638"/>
      <c r="I111" s="640">
        <v>20000000</v>
      </c>
    </row>
    <row r="112" spans="1:9" s="3" customFormat="1" ht="36.75" customHeight="1" x14ac:dyDescent="0.35">
      <c r="A112" s="644">
        <v>23020123</v>
      </c>
      <c r="B112" s="598"/>
      <c r="C112" s="598"/>
      <c r="D112" s="598"/>
      <c r="E112" s="645" t="s">
        <v>2512</v>
      </c>
      <c r="F112" s="616"/>
      <c r="G112" s="640"/>
      <c r="H112" s="638"/>
      <c r="I112" s="640">
        <v>50000000</v>
      </c>
    </row>
    <row r="113" spans="1:10" s="3" customFormat="1" ht="36.75" customHeight="1" x14ac:dyDescent="0.35">
      <c r="A113" s="644">
        <v>23020123</v>
      </c>
      <c r="B113" s="598"/>
      <c r="C113" s="598"/>
      <c r="D113" s="598"/>
      <c r="E113" s="645" t="s">
        <v>2513</v>
      </c>
      <c r="F113" s="616"/>
      <c r="G113" s="640"/>
      <c r="H113" s="638"/>
      <c r="I113" s="640">
        <v>50000000</v>
      </c>
    </row>
    <row r="114" spans="1:10" s="3" customFormat="1" ht="40.5" customHeight="1" x14ac:dyDescent="0.35">
      <c r="A114" s="644">
        <v>23020124</v>
      </c>
      <c r="B114" s="583" t="s">
        <v>641</v>
      </c>
      <c r="C114" s="598"/>
      <c r="D114" s="601">
        <v>31923902</v>
      </c>
      <c r="E114" s="645" t="s">
        <v>2503</v>
      </c>
      <c r="F114" s="638"/>
      <c r="G114" s="640">
        <v>50000000</v>
      </c>
      <c r="H114" s="638"/>
      <c r="I114" s="640">
        <v>50000000</v>
      </c>
    </row>
    <row r="115" spans="1:10" s="3" customFormat="1" ht="57.75" customHeight="1" x14ac:dyDescent="0.35">
      <c r="A115" s="644">
        <v>23020124</v>
      </c>
      <c r="B115" s="583" t="s">
        <v>641</v>
      </c>
      <c r="C115" s="598"/>
      <c r="D115" s="601">
        <v>31923902</v>
      </c>
      <c r="E115" s="645" t="s">
        <v>2506</v>
      </c>
      <c r="F115" s="638"/>
      <c r="G115" s="640"/>
      <c r="H115" s="638"/>
      <c r="I115" s="640">
        <v>50000000</v>
      </c>
    </row>
    <row r="116" spans="1:10" s="3" customFormat="1" ht="25" customHeight="1" x14ac:dyDescent="0.35">
      <c r="A116" s="644">
        <v>23020125</v>
      </c>
      <c r="B116" s="583"/>
      <c r="C116" s="598"/>
      <c r="D116" s="601"/>
      <c r="E116" s="645" t="s">
        <v>714</v>
      </c>
      <c r="F116" s="638"/>
      <c r="G116" s="640"/>
      <c r="H116" s="638"/>
      <c r="I116" s="640"/>
    </row>
    <row r="117" spans="1:10" s="3" customFormat="1" ht="25" customHeight="1" x14ac:dyDescent="0.35">
      <c r="A117" s="644">
        <v>23020126</v>
      </c>
      <c r="B117" s="583" t="s">
        <v>641</v>
      </c>
      <c r="C117" s="598"/>
      <c r="D117" s="601">
        <v>31923900</v>
      </c>
      <c r="E117" s="645" t="s">
        <v>1827</v>
      </c>
      <c r="F117" s="638"/>
      <c r="G117" s="640">
        <v>30000000</v>
      </c>
      <c r="H117" s="638"/>
      <c r="I117" s="640">
        <v>50000000</v>
      </c>
    </row>
    <row r="118" spans="1:10" s="3" customFormat="1" ht="25" customHeight="1" x14ac:dyDescent="0.35">
      <c r="A118" s="644">
        <v>23020126</v>
      </c>
      <c r="B118" s="583"/>
      <c r="C118" s="598"/>
      <c r="D118" s="601">
        <v>31923902</v>
      </c>
      <c r="E118" s="645" t="s">
        <v>1813</v>
      </c>
      <c r="F118" s="638"/>
      <c r="G118" s="640"/>
      <c r="H118" s="638"/>
      <c r="I118" s="640"/>
    </row>
    <row r="119" spans="1:10" s="3" customFormat="1" ht="25" customHeight="1" x14ac:dyDescent="0.35">
      <c r="A119" s="644">
        <v>23020126</v>
      </c>
      <c r="B119" s="583"/>
      <c r="C119" s="598"/>
      <c r="D119" s="601">
        <v>31923908</v>
      </c>
      <c r="E119" s="645" t="s">
        <v>1816</v>
      </c>
      <c r="F119" s="638"/>
      <c r="G119" s="640"/>
      <c r="H119" s="638"/>
      <c r="I119" s="640"/>
    </row>
    <row r="120" spans="1:10" s="3" customFormat="1" ht="25" customHeight="1" x14ac:dyDescent="0.35">
      <c r="A120" s="644">
        <v>23020126</v>
      </c>
      <c r="B120" s="583"/>
      <c r="C120" s="598"/>
      <c r="D120" s="601">
        <v>31923910</v>
      </c>
      <c r="E120" s="645" t="s">
        <v>1625</v>
      </c>
      <c r="F120" s="638"/>
      <c r="G120" s="640"/>
      <c r="H120" s="638"/>
      <c r="I120" s="640"/>
    </row>
    <row r="121" spans="1:10" s="3" customFormat="1" ht="25" customHeight="1" x14ac:dyDescent="0.35">
      <c r="A121" s="644">
        <v>23020128</v>
      </c>
      <c r="B121" s="583" t="s">
        <v>641</v>
      </c>
      <c r="C121" s="598"/>
      <c r="D121" s="598">
        <v>31923911</v>
      </c>
      <c r="E121" s="602" t="s">
        <v>2511</v>
      </c>
      <c r="F121" s="616"/>
      <c r="G121" s="640">
        <v>50000000</v>
      </c>
      <c r="H121" s="638"/>
      <c r="I121" s="640">
        <v>50000000</v>
      </c>
    </row>
    <row r="122" spans="1:10" s="3" customFormat="1" ht="25" customHeight="1" x14ac:dyDescent="0.35">
      <c r="A122" s="598">
        <v>23020129</v>
      </c>
      <c r="B122" s="598"/>
      <c r="C122" s="598"/>
      <c r="D122" s="598"/>
      <c r="E122" s="602" t="s">
        <v>715</v>
      </c>
      <c r="F122" s="638"/>
      <c r="G122" s="590"/>
      <c r="H122" s="638"/>
      <c r="I122" s="590"/>
    </row>
    <row r="123" spans="1:10" s="3" customFormat="1" ht="35.25" customHeight="1" x14ac:dyDescent="0.35">
      <c r="A123" s="1137">
        <v>23020114</v>
      </c>
      <c r="B123" s="1136" t="s">
        <v>641</v>
      </c>
      <c r="C123" s="1137"/>
      <c r="D123" s="1138">
        <v>31923900</v>
      </c>
      <c r="E123" s="1131" t="s">
        <v>2478</v>
      </c>
      <c r="F123" s="1156"/>
      <c r="G123" s="1153">
        <v>20000000</v>
      </c>
      <c r="H123" s="1156"/>
      <c r="I123" s="1153">
        <v>20000000</v>
      </c>
    </row>
    <row r="124" spans="1:10" s="3" customFormat="1" ht="25" customHeight="1" x14ac:dyDescent="0.35">
      <c r="A124" s="598">
        <v>23020118</v>
      </c>
      <c r="B124" s="583" t="s">
        <v>641</v>
      </c>
      <c r="C124" s="598"/>
      <c r="D124" s="601">
        <v>31923900</v>
      </c>
      <c r="E124" s="602" t="s">
        <v>2423</v>
      </c>
      <c r="F124" s="618"/>
      <c r="G124" s="620">
        <v>50000000</v>
      </c>
      <c r="H124" s="618"/>
      <c r="I124" s="619"/>
    </row>
    <row r="125" spans="1:10" s="3" customFormat="1" ht="25" customHeight="1" x14ac:dyDescent="0.35">
      <c r="A125" s="598">
        <v>23020114</v>
      </c>
      <c r="B125" s="583" t="s">
        <v>641</v>
      </c>
      <c r="C125" s="598"/>
      <c r="D125" s="601">
        <v>31923900</v>
      </c>
      <c r="E125" s="602" t="s">
        <v>2424</v>
      </c>
      <c r="F125" s="618"/>
      <c r="G125" s="620">
        <v>30000000</v>
      </c>
      <c r="H125" s="618"/>
      <c r="I125" s="619"/>
    </row>
    <row r="126" spans="1:10" s="3" customFormat="1" ht="39" customHeight="1" x14ac:dyDescent="0.35">
      <c r="A126" s="598">
        <v>23020114</v>
      </c>
      <c r="B126" s="583" t="s">
        <v>641</v>
      </c>
      <c r="C126" s="598"/>
      <c r="D126" s="601">
        <v>31923900</v>
      </c>
      <c r="E126" s="602" t="s">
        <v>2451</v>
      </c>
      <c r="F126" s="618"/>
      <c r="G126" s="620">
        <v>15000000</v>
      </c>
      <c r="H126" s="618"/>
      <c r="I126" s="619"/>
    </row>
    <row r="127" spans="1:10" s="3" customFormat="1" ht="72.75" customHeight="1" x14ac:dyDescent="0.35">
      <c r="A127" s="598">
        <v>23020114</v>
      </c>
      <c r="B127" s="583" t="s">
        <v>640</v>
      </c>
      <c r="C127" s="598"/>
      <c r="D127" s="601">
        <v>31923900</v>
      </c>
      <c r="E127" s="645" t="s">
        <v>2442</v>
      </c>
      <c r="F127" s="638"/>
      <c r="G127" s="640">
        <v>152482500</v>
      </c>
      <c r="H127" s="616"/>
      <c r="I127" s="683"/>
    </row>
    <row r="128" spans="1:10" s="3" customFormat="1" ht="53.25" customHeight="1" x14ac:dyDescent="0.35">
      <c r="A128" s="598">
        <v>23020114</v>
      </c>
      <c r="B128" s="583" t="s">
        <v>640</v>
      </c>
      <c r="C128" s="598"/>
      <c r="D128" s="601">
        <v>31923900</v>
      </c>
      <c r="E128" s="645" t="s">
        <v>2443</v>
      </c>
      <c r="F128" s="638"/>
      <c r="G128" s="640">
        <v>137984387.53200001</v>
      </c>
      <c r="H128" s="616"/>
      <c r="I128" s="683"/>
      <c r="J128" s="1036"/>
    </row>
    <row r="129" spans="1:9" s="3" customFormat="1" ht="25" customHeight="1" x14ac:dyDescent="0.35">
      <c r="A129" s="598">
        <v>23020103</v>
      </c>
      <c r="B129" s="583" t="s">
        <v>641</v>
      </c>
      <c r="C129" s="598"/>
      <c r="D129" s="601">
        <v>31923900</v>
      </c>
      <c r="E129" s="602" t="s">
        <v>2425</v>
      </c>
      <c r="F129" s="618"/>
      <c r="G129" s="620">
        <v>5000000</v>
      </c>
      <c r="H129" s="618"/>
      <c r="I129" s="619"/>
    </row>
    <row r="130" spans="1:9" s="3" customFormat="1" ht="57" customHeight="1" x14ac:dyDescent="0.35">
      <c r="A130" s="598">
        <v>23020107</v>
      </c>
      <c r="B130" s="583" t="s">
        <v>641</v>
      </c>
      <c r="C130" s="598"/>
      <c r="D130" s="601">
        <v>31923900</v>
      </c>
      <c r="E130" s="602" t="s">
        <v>2448</v>
      </c>
      <c r="F130" s="618"/>
      <c r="G130" s="620">
        <v>10000000</v>
      </c>
      <c r="H130" s="618"/>
      <c r="I130" s="619"/>
    </row>
    <row r="131" spans="1:9" s="3" customFormat="1" ht="25" customHeight="1" x14ac:dyDescent="0.35">
      <c r="A131" s="598">
        <v>23020107</v>
      </c>
      <c r="B131" s="583" t="s">
        <v>641</v>
      </c>
      <c r="C131" s="598"/>
      <c r="D131" s="601">
        <v>31923900</v>
      </c>
      <c r="E131" s="602" t="s">
        <v>2426</v>
      </c>
      <c r="F131" s="618"/>
      <c r="G131" s="620">
        <v>1500000</v>
      </c>
      <c r="H131" s="618"/>
      <c r="I131" s="619"/>
    </row>
    <row r="132" spans="1:9" s="3" customFormat="1" ht="25" customHeight="1" x14ac:dyDescent="0.35">
      <c r="A132" s="598">
        <v>23020107</v>
      </c>
      <c r="B132" s="583" t="s">
        <v>641</v>
      </c>
      <c r="C132" s="598"/>
      <c r="D132" s="601">
        <v>31923900</v>
      </c>
      <c r="E132" s="602" t="s">
        <v>2427</v>
      </c>
      <c r="F132" s="618"/>
      <c r="G132" s="620">
        <v>1000000</v>
      </c>
      <c r="H132" s="618"/>
      <c r="I132" s="619"/>
    </row>
    <row r="133" spans="1:9" s="3" customFormat="1" ht="36.75" customHeight="1" x14ac:dyDescent="0.35">
      <c r="A133" s="598">
        <v>23020107</v>
      </c>
      <c r="B133" s="583" t="s">
        <v>641</v>
      </c>
      <c r="C133" s="598"/>
      <c r="D133" s="601">
        <v>31923900</v>
      </c>
      <c r="E133" s="602" t="s">
        <v>2523</v>
      </c>
      <c r="F133" s="618"/>
      <c r="G133" s="620"/>
      <c r="H133" s="618"/>
      <c r="I133" s="620">
        <v>50000000</v>
      </c>
    </row>
    <row r="134" spans="1:9" s="3" customFormat="1" ht="25" customHeight="1" x14ac:dyDescent="0.35">
      <c r="A134" s="598">
        <v>23020107</v>
      </c>
      <c r="B134" s="583" t="s">
        <v>641</v>
      </c>
      <c r="C134" s="598"/>
      <c r="D134" s="601">
        <v>31923900</v>
      </c>
      <c r="E134" s="602" t="s">
        <v>2428</v>
      </c>
      <c r="F134" s="618"/>
      <c r="G134" s="620">
        <v>20000000</v>
      </c>
      <c r="H134" s="618"/>
      <c r="I134" s="619"/>
    </row>
    <row r="135" spans="1:9" s="3" customFormat="1" ht="39.75" customHeight="1" x14ac:dyDescent="0.35">
      <c r="A135" s="598">
        <v>23020107</v>
      </c>
      <c r="B135" s="583" t="s">
        <v>641</v>
      </c>
      <c r="C135" s="598"/>
      <c r="D135" s="601">
        <v>31923900</v>
      </c>
      <c r="E135" s="602" t="s">
        <v>2449</v>
      </c>
      <c r="F135" s="621"/>
      <c r="G135" s="620">
        <v>20000000</v>
      </c>
      <c r="H135" s="618"/>
      <c r="I135" s="619"/>
    </row>
    <row r="136" spans="1:9" s="3" customFormat="1" ht="25" customHeight="1" x14ac:dyDescent="0.35">
      <c r="A136" s="1128">
        <v>23020105</v>
      </c>
      <c r="B136" s="1129" t="s">
        <v>641</v>
      </c>
      <c r="C136" s="1128"/>
      <c r="D136" s="1130">
        <v>31923900</v>
      </c>
      <c r="E136" s="1131" t="s">
        <v>2429</v>
      </c>
      <c r="F136" s="1132"/>
      <c r="G136" s="1133">
        <v>65000000</v>
      </c>
      <c r="H136" s="1132"/>
      <c r="I136" s="1133">
        <v>65000000</v>
      </c>
    </row>
    <row r="137" spans="1:9" s="3" customFormat="1" ht="36" customHeight="1" x14ac:dyDescent="0.35">
      <c r="A137" s="598">
        <v>23020101</v>
      </c>
      <c r="B137" s="583" t="s">
        <v>641</v>
      </c>
      <c r="C137" s="598"/>
      <c r="D137" s="601">
        <v>31923900</v>
      </c>
      <c r="E137" s="602" t="s">
        <v>2430</v>
      </c>
      <c r="F137" s="618"/>
      <c r="G137" s="619"/>
      <c r="H137" s="618"/>
      <c r="I137" s="620">
        <v>50000000</v>
      </c>
    </row>
    <row r="138" spans="1:9" s="3" customFormat="1" ht="68.25" customHeight="1" x14ac:dyDescent="0.35">
      <c r="A138" s="1128">
        <v>23020101</v>
      </c>
      <c r="B138" s="1129" t="s">
        <v>641</v>
      </c>
      <c r="C138" s="1128"/>
      <c r="D138" s="1130">
        <v>31923900</v>
      </c>
      <c r="E138" s="1134" t="s">
        <v>2476</v>
      </c>
      <c r="F138" s="1132"/>
      <c r="G138" s="1133">
        <v>6500000</v>
      </c>
      <c r="H138" s="1132"/>
      <c r="I138" s="1133">
        <v>6500000</v>
      </c>
    </row>
    <row r="139" spans="1:9" s="3" customFormat="1" ht="25" customHeight="1" x14ac:dyDescent="0.35">
      <c r="A139" s="1137">
        <v>23020101</v>
      </c>
      <c r="B139" s="1136" t="s">
        <v>641</v>
      </c>
      <c r="C139" s="1137"/>
      <c r="D139" s="1138">
        <v>31923900</v>
      </c>
      <c r="E139" s="1131" t="s">
        <v>2431</v>
      </c>
      <c r="F139" s="1132"/>
      <c r="G139" s="1133">
        <v>5000000</v>
      </c>
      <c r="H139" s="1132"/>
      <c r="I139" s="1133">
        <v>5000000</v>
      </c>
    </row>
    <row r="140" spans="1:9" s="3" customFormat="1" ht="26.25" customHeight="1" x14ac:dyDescent="0.35">
      <c r="A140" s="1137">
        <v>23020106</v>
      </c>
      <c r="B140" s="1136" t="s">
        <v>641</v>
      </c>
      <c r="C140" s="1137"/>
      <c r="D140" s="1138">
        <v>31923900</v>
      </c>
      <c r="E140" s="1131" t="s">
        <v>2432</v>
      </c>
      <c r="F140" s="1132"/>
      <c r="G140" s="1133">
        <v>5000000</v>
      </c>
      <c r="H140" s="1132"/>
      <c r="I140" s="1133">
        <v>5000000</v>
      </c>
    </row>
    <row r="141" spans="1:9" s="3" customFormat="1" ht="25" customHeight="1" x14ac:dyDescent="0.35">
      <c r="A141" s="598">
        <v>23020106</v>
      </c>
      <c r="B141" s="583" t="s">
        <v>641</v>
      </c>
      <c r="C141" s="598"/>
      <c r="D141" s="601">
        <v>31923900</v>
      </c>
      <c r="E141" s="602" t="s">
        <v>2433</v>
      </c>
      <c r="F141" s="618"/>
      <c r="G141" s="620"/>
      <c r="H141" s="621"/>
      <c r="I141" s="620"/>
    </row>
    <row r="142" spans="1:9" s="3" customFormat="1" ht="25" customHeight="1" x14ac:dyDescent="0.35">
      <c r="A142" s="598">
        <v>23020106</v>
      </c>
      <c r="B142" s="583" t="s">
        <v>641</v>
      </c>
      <c r="C142" s="598"/>
      <c r="D142" s="601">
        <v>31923900</v>
      </c>
      <c r="E142" s="602" t="s">
        <v>2434</v>
      </c>
      <c r="F142" s="618"/>
      <c r="G142" s="620">
        <v>20000000</v>
      </c>
      <c r="H142" s="618"/>
      <c r="I142" s="619"/>
    </row>
    <row r="143" spans="1:9" s="3" customFormat="1" ht="25" customHeight="1" x14ac:dyDescent="0.35">
      <c r="A143" s="598">
        <v>23020106</v>
      </c>
      <c r="B143" s="583" t="s">
        <v>641</v>
      </c>
      <c r="C143" s="598"/>
      <c r="D143" s="601">
        <v>31923900</v>
      </c>
      <c r="E143" s="602" t="s">
        <v>2435</v>
      </c>
      <c r="F143" s="618"/>
      <c r="G143" s="620"/>
      <c r="H143" s="621"/>
      <c r="I143" s="620"/>
    </row>
    <row r="144" spans="1:9" s="3" customFormat="1" ht="25" customHeight="1" x14ac:dyDescent="0.35">
      <c r="A144" s="598">
        <v>23020118</v>
      </c>
      <c r="B144" s="583" t="s">
        <v>641</v>
      </c>
      <c r="C144" s="598"/>
      <c r="D144" s="601">
        <v>31923900</v>
      </c>
      <c r="E144" s="602" t="s">
        <v>2527</v>
      </c>
      <c r="F144" s="618"/>
      <c r="G144" s="620"/>
      <c r="H144" s="621"/>
      <c r="I144" s="620">
        <v>30000000</v>
      </c>
    </row>
    <row r="145" spans="1:9" s="3" customFormat="1" ht="62.25" customHeight="1" thickBot="1" x14ac:dyDescent="0.4">
      <c r="A145" s="603">
        <v>23020119</v>
      </c>
      <c r="B145" s="583" t="s">
        <v>641</v>
      </c>
      <c r="C145" s="603"/>
      <c r="D145" s="623">
        <v>31923900</v>
      </c>
      <c r="E145" s="604" t="s">
        <v>2526</v>
      </c>
      <c r="F145" s="618"/>
      <c r="G145" s="620">
        <v>100000000</v>
      </c>
      <c r="H145" s="618"/>
      <c r="I145" s="620">
        <v>50000000</v>
      </c>
    </row>
    <row r="146" spans="1:9" s="3" customFormat="1" ht="25" customHeight="1" thickBot="1" x14ac:dyDescent="0.4">
      <c r="A146" s="669"/>
      <c r="B146" s="670"/>
      <c r="C146" s="670"/>
      <c r="D146" s="670"/>
      <c r="E146" s="671" t="s">
        <v>483</v>
      </c>
      <c r="F146" s="672">
        <f>SUM(F65:F145)</f>
        <v>49050000</v>
      </c>
      <c r="G146" s="672">
        <f>SUM(G65:G145)</f>
        <v>2094966887.5320001</v>
      </c>
      <c r="H146" s="672">
        <f>SUM(H65:H145)</f>
        <v>662558580.44999993</v>
      </c>
      <c r="I146" s="672">
        <f>SUM(I65:I145)</f>
        <v>2052500000</v>
      </c>
    </row>
    <row r="147" spans="1:9" s="3" customFormat="1" ht="17.5" x14ac:dyDescent="0.35">
      <c r="A147" s="678">
        <v>2303</v>
      </c>
      <c r="B147" s="679"/>
      <c r="C147" s="679"/>
      <c r="D147" s="679"/>
      <c r="E147" s="680" t="s">
        <v>265</v>
      </c>
      <c r="F147" s="587"/>
      <c r="G147" s="587"/>
      <c r="H147" s="681"/>
      <c r="I147" s="662"/>
    </row>
    <row r="148" spans="1:9" s="55" customFormat="1" ht="35" x14ac:dyDescent="0.35">
      <c r="A148" s="682">
        <v>23030100</v>
      </c>
      <c r="B148" s="600"/>
      <c r="C148" s="600"/>
      <c r="D148" s="600"/>
      <c r="E148" s="673" t="s">
        <v>716</v>
      </c>
      <c r="F148" s="617"/>
      <c r="G148" s="617"/>
      <c r="H148" s="616"/>
      <c r="I148" s="683"/>
    </row>
    <row r="149" spans="1:9" s="55" customFormat="1" ht="35" x14ac:dyDescent="0.35">
      <c r="A149" s="644">
        <v>23030101</v>
      </c>
      <c r="B149" s="598"/>
      <c r="C149" s="598"/>
      <c r="D149" s="598"/>
      <c r="E149" s="666" t="s">
        <v>266</v>
      </c>
      <c r="F149" s="616"/>
      <c r="G149" s="617"/>
      <c r="H149" s="616"/>
      <c r="I149" s="640">
        <v>50000000</v>
      </c>
    </row>
    <row r="150" spans="1:9" s="55" customFormat="1" ht="25" customHeight="1" x14ac:dyDescent="0.35">
      <c r="A150" s="644">
        <v>23030102</v>
      </c>
      <c r="B150" s="598"/>
      <c r="C150" s="598"/>
      <c r="D150" s="598"/>
      <c r="E150" s="602" t="s">
        <v>717</v>
      </c>
      <c r="F150" s="616"/>
      <c r="G150" s="590"/>
      <c r="H150" s="616"/>
      <c r="I150" s="640">
        <v>10000000</v>
      </c>
    </row>
    <row r="151" spans="1:9" s="55" customFormat="1" ht="40.5" customHeight="1" x14ac:dyDescent="0.35">
      <c r="A151" s="644">
        <v>23030103</v>
      </c>
      <c r="B151" s="598"/>
      <c r="C151" s="598"/>
      <c r="D151" s="598"/>
      <c r="E151" s="602" t="s">
        <v>2519</v>
      </c>
      <c r="F151" s="616"/>
      <c r="G151" s="617"/>
      <c r="H151" s="616"/>
      <c r="I151" s="640">
        <v>100000000</v>
      </c>
    </row>
    <row r="152" spans="1:9" s="55" customFormat="1" ht="25" customHeight="1" x14ac:dyDescent="0.35">
      <c r="A152" s="644">
        <v>23030104</v>
      </c>
      <c r="B152" s="583" t="s">
        <v>654</v>
      </c>
      <c r="C152" s="598"/>
      <c r="D152" s="601">
        <v>31923900</v>
      </c>
      <c r="E152" s="602" t="s">
        <v>1828</v>
      </c>
      <c r="F152" s="638"/>
      <c r="G152" s="590">
        <v>20000000</v>
      </c>
      <c r="H152" s="638"/>
      <c r="I152" s="640">
        <v>50000000</v>
      </c>
    </row>
    <row r="153" spans="1:9" s="55" customFormat="1" ht="25" customHeight="1" x14ac:dyDescent="0.35">
      <c r="A153" s="644">
        <v>23030104</v>
      </c>
      <c r="B153" s="583"/>
      <c r="C153" s="598"/>
      <c r="D153" s="601">
        <v>31923902</v>
      </c>
      <c r="E153" s="602" t="s">
        <v>1813</v>
      </c>
      <c r="F153" s="638"/>
      <c r="G153" s="590"/>
      <c r="H153" s="638"/>
      <c r="I153" s="640"/>
    </row>
    <row r="154" spans="1:9" s="55" customFormat="1" ht="25" customHeight="1" x14ac:dyDescent="0.35">
      <c r="A154" s="644">
        <v>23030104</v>
      </c>
      <c r="B154" s="583"/>
      <c r="C154" s="598"/>
      <c r="D154" s="601">
        <v>31923908</v>
      </c>
      <c r="E154" s="602" t="s">
        <v>1816</v>
      </c>
      <c r="F154" s="616"/>
      <c r="G154" s="590"/>
      <c r="H154" s="616"/>
      <c r="I154" s="640"/>
    </row>
    <row r="155" spans="1:9" s="55" customFormat="1" ht="39.75" customHeight="1" x14ac:dyDescent="0.35">
      <c r="A155" s="644">
        <v>23030105</v>
      </c>
      <c r="B155" s="583" t="s">
        <v>654</v>
      </c>
      <c r="C155" s="598"/>
      <c r="D155" s="601">
        <v>31923900</v>
      </c>
      <c r="E155" s="602" t="s">
        <v>718</v>
      </c>
      <c r="F155" s="638"/>
      <c r="G155" s="590">
        <v>80000000</v>
      </c>
      <c r="H155" s="638"/>
      <c r="I155" s="640">
        <v>50000000</v>
      </c>
    </row>
    <row r="156" spans="1:9" s="3" customFormat="1" ht="69" x14ac:dyDescent="0.35">
      <c r="A156" s="1145">
        <v>23030106</v>
      </c>
      <c r="B156" s="1136" t="s">
        <v>654</v>
      </c>
      <c r="C156" s="1146"/>
      <c r="D156" s="1147">
        <v>31923900</v>
      </c>
      <c r="E156" s="1142" t="s">
        <v>2294</v>
      </c>
      <c r="F156" s="1148"/>
      <c r="G156" s="1143">
        <v>10000000</v>
      </c>
      <c r="H156" s="1148"/>
      <c r="I156" s="1144">
        <v>10000000</v>
      </c>
    </row>
    <row r="157" spans="1:9" s="3" customFormat="1" ht="55.5" customHeight="1" x14ac:dyDescent="0.35">
      <c r="A157" s="684">
        <v>23030106</v>
      </c>
      <c r="B157" s="583" t="s">
        <v>654</v>
      </c>
      <c r="C157" s="674"/>
      <c r="D157" s="675">
        <v>31923900</v>
      </c>
      <c r="E157" s="1126" t="s">
        <v>2520</v>
      </c>
      <c r="F157" s="676"/>
      <c r="G157" s="677"/>
      <c r="H157" s="676"/>
      <c r="I157" s="1127">
        <v>50000000</v>
      </c>
    </row>
    <row r="158" spans="1:9" s="3" customFormat="1" ht="35" x14ac:dyDescent="0.35">
      <c r="A158" s="1089">
        <v>23030106</v>
      </c>
      <c r="B158" s="844" t="s">
        <v>654</v>
      </c>
      <c r="C158" s="1090"/>
      <c r="D158" s="1091">
        <v>31923900</v>
      </c>
      <c r="E158" s="602" t="s">
        <v>2447</v>
      </c>
      <c r="F158" s="1092"/>
      <c r="G158" s="1093">
        <v>10000000</v>
      </c>
      <c r="H158" s="1092"/>
      <c r="I158" s="1103">
        <v>25000000</v>
      </c>
    </row>
    <row r="159" spans="1:9" s="3" customFormat="1" ht="35" x14ac:dyDescent="0.35">
      <c r="A159" s="644">
        <v>23030106</v>
      </c>
      <c r="B159" s="583" t="s">
        <v>654</v>
      </c>
      <c r="C159" s="598"/>
      <c r="D159" s="601">
        <v>31923900</v>
      </c>
      <c r="E159" s="602" t="s">
        <v>1830</v>
      </c>
      <c r="F159" s="638"/>
      <c r="G159" s="590">
        <v>27000000</v>
      </c>
      <c r="H159" s="638"/>
      <c r="I159" s="640">
        <v>30000000</v>
      </c>
    </row>
    <row r="160" spans="1:9" s="3" customFormat="1" ht="35" x14ac:dyDescent="0.35">
      <c r="A160" s="644">
        <v>23030109</v>
      </c>
      <c r="B160" s="598"/>
      <c r="C160" s="598"/>
      <c r="D160" s="598"/>
      <c r="E160" s="666" t="s">
        <v>719</v>
      </c>
      <c r="F160" s="638"/>
      <c r="G160" s="590"/>
      <c r="H160" s="638"/>
      <c r="I160" s="640"/>
    </row>
    <row r="161" spans="1:9" s="3" customFormat="1" ht="25" customHeight="1" x14ac:dyDescent="0.35">
      <c r="A161" s="644">
        <v>23030110</v>
      </c>
      <c r="B161" s="598"/>
      <c r="C161" s="598"/>
      <c r="D161" s="598"/>
      <c r="E161" s="645" t="s">
        <v>720</v>
      </c>
      <c r="F161" s="590"/>
      <c r="G161" s="590"/>
      <c r="H161" s="590"/>
      <c r="I161" s="640"/>
    </row>
    <row r="162" spans="1:9" s="3" customFormat="1" ht="42" customHeight="1" x14ac:dyDescent="0.35">
      <c r="A162" s="644">
        <v>23030111</v>
      </c>
      <c r="B162" s="598"/>
      <c r="C162" s="598"/>
      <c r="D162" s="598"/>
      <c r="E162" s="645" t="s">
        <v>721</v>
      </c>
      <c r="F162" s="590"/>
      <c r="G162" s="590"/>
      <c r="H162" s="590"/>
      <c r="I162" s="640"/>
    </row>
    <row r="163" spans="1:9" s="55" customFormat="1" ht="39.75" customHeight="1" x14ac:dyDescent="0.35">
      <c r="A163" s="644">
        <v>23030112</v>
      </c>
      <c r="B163" s="583" t="s">
        <v>654</v>
      </c>
      <c r="C163" s="598"/>
      <c r="D163" s="601">
        <v>31923900</v>
      </c>
      <c r="E163" s="666" t="s">
        <v>722</v>
      </c>
      <c r="F163" s="638"/>
      <c r="G163" s="590">
        <v>10000000</v>
      </c>
      <c r="H163" s="638"/>
      <c r="I163" s="640">
        <v>50000000</v>
      </c>
    </row>
    <row r="164" spans="1:9" s="3" customFormat="1" ht="25" customHeight="1" x14ac:dyDescent="0.35">
      <c r="A164" s="644">
        <v>23030112</v>
      </c>
      <c r="B164" s="583" t="s">
        <v>640</v>
      </c>
      <c r="C164" s="598"/>
      <c r="D164" s="601">
        <v>31923910</v>
      </c>
      <c r="E164" s="666" t="s">
        <v>1625</v>
      </c>
      <c r="F164" s="638"/>
      <c r="G164" s="590"/>
      <c r="H164" s="638"/>
      <c r="I164" s="640"/>
    </row>
    <row r="165" spans="1:9" s="3" customFormat="1" ht="25" customHeight="1" x14ac:dyDescent="0.35">
      <c r="A165" s="644">
        <v>23030112</v>
      </c>
      <c r="B165" s="583" t="s">
        <v>640</v>
      </c>
      <c r="C165" s="598"/>
      <c r="D165" s="601">
        <v>31923911</v>
      </c>
      <c r="E165" s="666" t="s">
        <v>1831</v>
      </c>
      <c r="F165" s="638"/>
      <c r="G165" s="590"/>
      <c r="H165" s="638"/>
      <c r="I165" s="640"/>
    </row>
    <row r="166" spans="1:9" s="3" customFormat="1" ht="25" customHeight="1" x14ac:dyDescent="0.35">
      <c r="A166" s="644">
        <v>23030113</v>
      </c>
      <c r="B166" s="583" t="s">
        <v>654</v>
      </c>
      <c r="C166" s="598"/>
      <c r="D166" s="601">
        <v>31923900</v>
      </c>
      <c r="E166" s="645" t="s">
        <v>723</v>
      </c>
      <c r="F166" s="638">
        <v>5000000</v>
      </c>
      <c r="G166" s="590">
        <v>100000000</v>
      </c>
      <c r="H166" s="638"/>
      <c r="I166" s="640">
        <v>50000000</v>
      </c>
    </row>
    <row r="167" spans="1:9" s="3" customFormat="1" ht="35" x14ac:dyDescent="0.35">
      <c r="A167" s="644">
        <v>23030118</v>
      </c>
      <c r="B167" s="598"/>
      <c r="C167" s="598"/>
      <c r="D167" s="598"/>
      <c r="E167" s="651" t="s">
        <v>724</v>
      </c>
      <c r="F167" s="638"/>
      <c r="G167" s="590"/>
      <c r="H167" s="638"/>
      <c r="I167" s="640"/>
    </row>
    <row r="168" spans="1:9" s="3" customFormat="1" ht="52.5" x14ac:dyDescent="0.35">
      <c r="A168" s="644">
        <v>23030118</v>
      </c>
      <c r="B168" s="598"/>
      <c r="C168" s="598"/>
      <c r="D168" s="598"/>
      <c r="E168" s="651" t="s">
        <v>2524</v>
      </c>
      <c r="F168" s="638"/>
      <c r="G168" s="590"/>
      <c r="H168" s="638"/>
      <c r="I168" s="640">
        <v>50000000</v>
      </c>
    </row>
    <row r="169" spans="1:9" s="3" customFormat="1" ht="35" x14ac:dyDescent="0.35">
      <c r="A169" s="644">
        <v>23030121</v>
      </c>
      <c r="B169" s="583" t="s">
        <v>654</v>
      </c>
      <c r="C169" s="598"/>
      <c r="D169" s="601">
        <v>31923900</v>
      </c>
      <c r="E169" s="645" t="s">
        <v>725</v>
      </c>
      <c r="F169" s="638">
        <v>3000000</v>
      </c>
      <c r="G169" s="590">
        <v>50000000</v>
      </c>
      <c r="H169" s="638"/>
      <c r="I169" s="640">
        <v>50000000</v>
      </c>
    </row>
    <row r="170" spans="1:9" s="3" customFormat="1" ht="25" customHeight="1" x14ac:dyDescent="0.35">
      <c r="A170" s="644">
        <v>23030122</v>
      </c>
      <c r="B170" s="598"/>
      <c r="C170" s="598"/>
      <c r="D170" s="598"/>
      <c r="E170" s="645" t="s">
        <v>726</v>
      </c>
      <c r="F170" s="617"/>
      <c r="G170" s="617"/>
      <c r="H170" s="617"/>
      <c r="I170" s="683"/>
    </row>
    <row r="171" spans="1:9" s="3" customFormat="1" ht="35" x14ac:dyDescent="0.35">
      <c r="A171" s="644">
        <v>23030123</v>
      </c>
      <c r="B171" s="598"/>
      <c r="C171" s="598"/>
      <c r="D171" s="598"/>
      <c r="E171" s="645" t="s">
        <v>727</v>
      </c>
      <c r="F171" s="638"/>
      <c r="G171" s="590"/>
      <c r="H171" s="638"/>
      <c r="I171" s="640"/>
    </row>
    <row r="172" spans="1:9" s="3" customFormat="1" ht="25" customHeight="1" x14ac:dyDescent="0.35">
      <c r="A172" s="644">
        <v>23030124</v>
      </c>
      <c r="B172" s="598"/>
      <c r="C172" s="598"/>
      <c r="D172" s="598"/>
      <c r="E172" s="645" t="s">
        <v>728</v>
      </c>
      <c r="F172" s="638"/>
      <c r="G172" s="590"/>
      <c r="H172" s="638"/>
      <c r="I172" s="640"/>
    </row>
    <row r="173" spans="1:9" s="3" customFormat="1" ht="35.25" customHeight="1" x14ac:dyDescent="0.35">
      <c r="A173" s="644">
        <v>23030125</v>
      </c>
      <c r="B173" s="598"/>
      <c r="C173" s="598"/>
      <c r="D173" s="598"/>
      <c r="E173" s="645" t="s">
        <v>729</v>
      </c>
      <c r="F173" s="638"/>
      <c r="G173" s="590"/>
      <c r="H173" s="638"/>
      <c r="I173" s="640"/>
    </row>
    <row r="174" spans="1:9" s="3" customFormat="1" ht="25" customHeight="1" x14ac:dyDescent="0.35">
      <c r="A174" s="644">
        <v>23030126</v>
      </c>
      <c r="B174" s="583" t="s">
        <v>654</v>
      </c>
      <c r="C174" s="598"/>
      <c r="D174" s="601">
        <v>31923900</v>
      </c>
      <c r="E174" s="645" t="s">
        <v>1832</v>
      </c>
      <c r="F174" s="638">
        <v>3000000</v>
      </c>
      <c r="G174" s="590">
        <v>20000000</v>
      </c>
      <c r="H174" s="638"/>
      <c r="I174" s="640">
        <v>20000000</v>
      </c>
    </row>
    <row r="175" spans="1:9" s="3" customFormat="1" ht="25" customHeight="1" x14ac:dyDescent="0.35">
      <c r="A175" s="644">
        <v>23030126</v>
      </c>
      <c r="B175" s="583"/>
      <c r="C175" s="598"/>
      <c r="D175" s="601">
        <v>31923901</v>
      </c>
      <c r="E175" s="645" t="s">
        <v>1810</v>
      </c>
      <c r="F175" s="638"/>
      <c r="G175" s="590"/>
      <c r="H175" s="638"/>
      <c r="I175" s="640"/>
    </row>
    <row r="176" spans="1:9" s="3" customFormat="1" ht="25" customHeight="1" x14ac:dyDescent="0.35">
      <c r="A176" s="644">
        <v>23030126</v>
      </c>
      <c r="B176" s="583"/>
      <c r="C176" s="598"/>
      <c r="D176" s="601">
        <v>31923902</v>
      </c>
      <c r="E176" s="602" t="s">
        <v>1813</v>
      </c>
      <c r="F176" s="638"/>
      <c r="G176" s="590"/>
      <c r="H176" s="638"/>
      <c r="I176" s="640"/>
    </row>
    <row r="177" spans="1:9" s="3" customFormat="1" ht="25" customHeight="1" x14ac:dyDescent="0.35">
      <c r="A177" s="644">
        <v>23030126</v>
      </c>
      <c r="B177" s="583"/>
      <c r="C177" s="598"/>
      <c r="D177" s="601">
        <v>31923903</v>
      </c>
      <c r="E177" s="645" t="s">
        <v>1812</v>
      </c>
      <c r="F177" s="638"/>
      <c r="G177" s="590"/>
      <c r="H177" s="638"/>
      <c r="I177" s="640"/>
    </row>
    <row r="178" spans="1:9" s="3" customFormat="1" ht="25" customHeight="1" x14ac:dyDescent="0.35">
      <c r="A178" s="644">
        <v>23030126</v>
      </c>
      <c r="B178" s="583"/>
      <c r="C178" s="598"/>
      <c r="D178" s="601">
        <v>31923904</v>
      </c>
      <c r="E178" s="645" t="s">
        <v>1815</v>
      </c>
      <c r="F178" s="638"/>
      <c r="G178" s="590"/>
      <c r="H178" s="638"/>
      <c r="I178" s="640"/>
    </row>
    <row r="179" spans="1:9" s="3" customFormat="1" ht="25" customHeight="1" x14ac:dyDescent="0.35">
      <c r="A179" s="644">
        <v>23030126</v>
      </c>
      <c r="B179" s="583"/>
      <c r="C179" s="598"/>
      <c r="D179" s="601">
        <v>31923905</v>
      </c>
      <c r="E179" s="602" t="s">
        <v>1829</v>
      </c>
      <c r="F179" s="638"/>
      <c r="G179" s="590"/>
      <c r="H179" s="638"/>
      <c r="I179" s="640"/>
    </row>
    <row r="180" spans="1:9" s="3" customFormat="1" ht="25" customHeight="1" x14ac:dyDescent="0.35">
      <c r="A180" s="644">
        <v>23030126</v>
      </c>
      <c r="B180" s="583"/>
      <c r="C180" s="598"/>
      <c r="D180" s="601">
        <v>31923906</v>
      </c>
      <c r="E180" s="645" t="s">
        <v>1821</v>
      </c>
      <c r="F180" s="638"/>
      <c r="G180" s="590"/>
      <c r="H180" s="638"/>
      <c r="I180" s="640"/>
    </row>
    <row r="181" spans="1:9" s="3" customFormat="1" ht="25" customHeight="1" x14ac:dyDescent="0.35">
      <c r="A181" s="644">
        <v>23030126</v>
      </c>
      <c r="B181" s="583"/>
      <c r="C181" s="598"/>
      <c r="D181" s="601">
        <v>31923905</v>
      </c>
      <c r="E181" s="645" t="s">
        <v>1823</v>
      </c>
      <c r="F181" s="638"/>
      <c r="G181" s="590"/>
      <c r="H181" s="638"/>
      <c r="I181" s="640"/>
    </row>
    <row r="182" spans="1:9" s="3" customFormat="1" ht="25" customHeight="1" x14ac:dyDescent="0.35">
      <c r="A182" s="644">
        <v>23030126</v>
      </c>
      <c r="B182" s="583"/>
      <c r="C182" s="598"/>
      <c r="D182" s="601">
        <v>31923907</v>
      </c>
      <c r="E182" s="602" t="s">
        <v>1809</v>
      </c>
      <c r="F182" s="638"/>
      <c r="G182" s="590"/>
      <c r="H182" s="638"/>
      <c r="I182" s="640"/>
    </row>
    <row r="183" spans="1:9" s="3" customFormat="1" ht="25" customHeight="1" x14ac:dyDescent="0.35">
      <c r="A183" s="644">
        <v>23030126</v>
      </c>
      <c r="B183" s="583"/>
      <c r="C183" s="598"/>
      <c r="D183" s="601">
        <v>31923908</v>
      </c>
      <c r="E183" s="602" t="s">
        <v>1816</v>
      </c>
      <c r="F183" s="638"/>
      <c r="G183" s="590"/>
      <c r="H183" s="638"/>
      <c r="I183" s="640"/>
    </row>
    <row r="184" spans="1:9" s="3" customFormat="1" ht="25" customHeight="1" x14ac:dyDescent="0.35">
      <c r="A184" s="644">
        <v>23030126</v>
      </c>
      <c r="B184" s="583"/>
      <c r="C184" s="598"/>
      <c r="D184" s="601">
        <v>31923909</v>
      </c>
      <c r="E184" s="645" t="s">
        <v>1819</v>
      </c>
      <c r="F184" s="638"/>
      <c r="G184" s="590"/>
      <c r="H184" s="638"/>
      <c r="I184" s="640"/>
    </row>
    <row r="185" spans="1:9" s="3" customFormat="1" ht="25" customHeight="1" x14ac:dyDescent="0.35">
      <c r="A185" s="644">
        <v>23030126</v>
      </c>
      <c r="B185" s="583"/>
      <c r="C185" s="598"/>
      <c r="D185" s="601">
        <v>31923910</v>
      </c>
      <c r="E185" s="602" t="s">
        <v>1625</v>
      </c>
      <c r="F185" s="638"/>
      <c r="G185" s="590"/>
      <c r="H185" s="638"/>
      <c r="I185" s="640"/>
    </row>
    <row r="186" spans="1:9" s="3" customFormat="1" ht="25" customHeight="1" x14ac:dyDescent="0.35">
      <c r="A186" s="644">
        <v>23030126</v>
      </c>
      <c r="B186" s="583"/>
      <c r="C186" s="598"/>
      <c r="D186" s="601">
        <v>31923911</v>
      </c>
      <c r="E186" s="645" t="s">
        <v>1824</v>
      </c>
      <c r="F186" s="638"/>
      <c r="G186" s="590"/>
      <c r="H186" s="638"/>
      <c r="I186" s="640"/>
    </row>
    <row r="187" spans="1:9" s="3" customFormat="1" ht="25" customHeight="1" x14ac:dyDescent="0.35">
      <c r="A187" s="644">
        <v>23030126</v>
      </c>
      <c r="B187" s="583"/>
      <c r="C187" s="598"/>
      <c r="D187" s="601">
        <v>31923912</v>
      </c>
      <c r="E187" s="645" t="s">
        <v>1822</v>
      </c>
      <c r="F187" s="638"/>
      <c r="G187" s="590"/>
      <c r="H187" s="638"/>
      <c r="I187" s="640"/>
    </row>
    <row r="188" spans="1:9" s="3" customFormat="1" ht="25" customHeight="1" x14ac:dyDescent="0.35">
      <c r="A188" s="644">
        <v>23030126</v>
      </c>
      <c r="B188" s="583"/>
      <c r="C188" s="598"/>
      <c r="D188" s="601">
        <v>31923913</v>
      </c>
      <c r="E188" s="645" t="s">
        <v>1826</v>
      </c>
      <c r="F188" s="638"/>
      <c r="G188" s="590"/>
      <c r="H188" s="638"/>
      <c r="I188" s="640"/>
    </row>
    <row r="189" spans="1:9" s="3" customFormat="1" ht="25" customHeight="1" x14ac:dyDescent="0.35">
      <c r="A189" s="644">
        <v>23030126</v>
      </c>
      <c r="B189" s="583"/>
      <c r="C189" s="598"/>
      <c r="D189" s="601">
        <v>31923914</v>
      </c>
      <c r="E189" s="645" t="s">
        <v>1811</v>
      </c>
      <c r="F189" s="638"/>
      <c r="G189" s="590"/>
      <c r="H189" s="638"/>
      <c r="I189" s="640"/>
    </row>
    <row r="190" spans="1:9" s="3" customFormat="1" ht="25" customHeight="1" x14ac:dyDescent="0.35">
      <c r="A190" s="644">
        <v>23030126</v>
      </c>
      <c r="B190" s="583"/>
      <c r="C190" s="598"/>
      <c r="D190" s="601">
        <v>31923915</v>
      </c>
      <c r="E190" s="645" t="s">
        <v>1817</v>
      </c>
      <c r="F190" s="638"/>
      <c r="G190" s="590"/>
      <c r="H190" s="638"/>
      <c r="I190" s="640"/>
    </row>
    <row r="191" spans="1:9" s="3" customFormat="1" ht="35" x14ac:dyDescent="0.35">
      <c r="A191" s="644">
        <v>23030127</v>
      </c>
      <c r="B191" s="598"/>
      <c r="C191" s="598"/>
      <c r="D191" s="598"/>
      <c r="E191" s="645" t="s">
        <v>730</v>
      </c>
      <c r="F191" s="616"/>
      <c r="G191" s="617"/>
      <c r="H191" s="616"/>
      <c r="I191" s="683"/>
    </row>
    <row r="192" spans="1:9" s="3" customFormat="1" ht="25" customHeight="1" x14ac:dyDescent="0.35">
      <c r="A192" s="644">
        <v>23030128</v>
      </c>
      <c r="B192" s="583" t="s">
        <v>654</v>
      </c>
      <c r="C192" s="598"/>
      <c r="D192" s="601">
        <v>31923900</v>
      </c>
      <c r="E192" s="645" t="s">
        <v>1833</v>
      </c>
      <c r="F192" s="638"/>
      <c r="G192" s="590">
        <v>20000000</v>
      </c>
      <c r="H192" s="638"/>
      <c r="I192" s="640">
        <v>20000000</v>
      </c>
    </row>
    <row r="193" spans="1:9" s="3" customFormat="1" ht="25" customHeight="1" x14ac:dyDescent="0.35">
      <c r="A193" s="644">
        <v>23030128</v>
      </c>
      <c r="B193" s="583"/>
      <c r="C193" s="598"/>
      <c r="D193" s="601">
        <v>31923910</v>
      </c>
      <c r="E193" s="645" t="s">
        <v>1625</v>
      </c>
      <c r="F193" s="638"/>
      <c r="G193" s="590"/>
      <c r="H193" s="638"/>
      <c r="I193" s="640"/>
    </row>
    <row r="194" spans="1:9" s="3" customFormat="1" ht="25" customHeight="1" x14ac:dyDescent="0.35">
      <c r="A194" s="644">
        <v>23030128</v>
      </c>
      <c r="B194" s="583"/>
      <c r="C194" s="598"/>
      <c r="D194" s="601">
        <v>31923908</v>
      </c>
      <c r="E194" s="645" t="s">
        <v>1816</v>
      </c>
      <c r="F194" s="638"/>
      <c r="G194" s="590"/>
      <c r="H194" s="638"/>
      <c r="I194" s="640"/>
    </row>
    <row r="195" spans="1:9" s="3" customFormat="1" ht="25" customHeight="1" x14ac:dyDescent="0.35">
      <c r="A195" s="644">
        <v>23030128</v>
      </c>
      <c r="B195" s="583"/>
      <c r="C195" s="598"/>
      <c r="D195" s="601">
        <v>31923912</v>
      </c>
      <c r="E195" s="645" t="s">
        <v>1822</v>
      </c>
      <c r="F195" s="638"/>
      <c r="G195" s="590"/>
      <c r="H195" s="638"/>
      <c r="I195" s="640"/>
    </row>
    <row r="196" spans="1:9" s="3" customFormat="1" ht="25" customHeight="1" x14ac:dyDescent="0.35">
      <c r="A196" s="644">
        <v>23030129</v>
      </c>
      <c r="B196" s="583"/>
      <c r="C196" s="598"/>
      <c r="D196" s="601"/>
      <c r="E196" s="645" t="s">
        <v>731</v>
      </c>
      <c r="F196" s="638"/>
      <c r="G196" s="590"/>
      <c r="H196" s="638"/>
      <c r="I196" s="640"/>
    </row>
    <row r="197" spans="1:9" s="55" customFormat="1" ht="25" customHeight="1" thickBot="1" x14ac:dyDescent="0.4">
      <c r="A197" s="685">
        <v>23020105</v>
      </c>
      <c r="B197" s="686"/>
      <c r="C197" s="686"/>
      <c r="D197" s="686"/>
      <c r="E197" s="687" t="s">
        <v>2436</v>
      </c>
      <c r="F197" s="688"/>
      <c r="G197" s="689"/>
      <c r="H197" s="688"/>
      <c r="I197" s="690"/>
    </row>
    <row r="198" spans="1:9" s="55" customFormat="1" ht="25" customHeight="1" thickBot="1" x14ac:dyDescent="0.4">
      <c r="A198" s="691"/>
      <c r="B198" s="692"/>
      <c r="C198" s="692"/>
      <c r="D198" s="692"/>
      <c r="E198" s="693" t="s">
        <v>483</v>
      </c>
      <c r="F198" s="694">
        <f>SUM(F149:F197)</f>
        <v>11000000</v>
      </c>
      <c r="G198" s="694">
        <f>SUM(G149:G197)</f>
        <v>347000000</v>
      </c>
      <c r="H198" s="694">
        <f>SUM(H149:H197)</f>
        <v>0</v>
      </c>
      <c r="I198" s="694">
        <f>SUM(I149:I197)</f>
        <v>615000000</v>
      </c>
    </row>
    <row r="199" spans="1:9" s="3" customFormat="1" ht="18.75" customHeight="1" x14ac:dyDescent="0.35">
      <c r="A199" s="695">
        <v>2304</v>
      </c>
      <c r="B199" s="695"/>
      <c r="C199" s="695"/>
      <c r="D199" s="695"/>
      <c r="E199" s="696" t="s">
        <v>267</v>
      </c>
      <c r="F199" s="697"/>
      <c r="G199" s="698"/>
      <c r="H199" s="699"/>
      <c r="I199" s="698"/>
    </row>
    <row r="200" spans="1:9" s="3" customFormat="1" ht="35" x14ac:dyDescent="0.35">
      <c r="A200" s="600">
        <v>23040100</v>
      </c>
      <c r="B200" s="600"/>
      <c r="C200" s="600"/>
      <c r="D200" s="600"/>
      <c r="E200" s="673" t="s">
        <v>732</v>
      </c>
      <c r="F200" s="590"/>
      <c r="G200" s="700"/>
      <c r="H200" s="638"/>
      <c r="I200" s="700"/>
    </row>
    <row r="201" spans="1:9" s="3" customFormat="1" ht="25" customHeight="1" x14ac:dyDescent="0.35">
      <c r="A201" s="598">
        <v>23040101</v>
      </c>
      <c r="B201" s="583" t="s">
        <v>654</v>
      </c>
      <c r="C201" s="598"/>
      <c r="D201" s="601">
        <v>31923900</v>
      </c>
      <c r="E201" s="666" t="s">
        <v>268</v>
      </c>
      <c r="F201" s="617"/>
      <c r="G201" s="590">
        <v>5000000</v>
      </c>
      <c r="H201" s="617"/>
      <c r="I201" s="590">
        <v>10000000</v>
      </c>
    </row>
    <row r="202" spans="1:9" s="3" customFormat="1" ht="24.75" customHeight="1" x14ac:dyDescent="0.35">
      <c r="A202" s="598">
        <v>23040102</v>
      </c>
      <c r="B202" s="583" t="s">
        <v>654</v>
      </c>
      <c r="C202" s="598"/>
      <c r="D202" s="601">
        <v>31923900</v>
      </c>
      <c r="E202" s="701" t="s">
        <v>2439</v>
      </c>
      <c r="F202" s="648"/>
      <c r="G202" s="648"/>
      <c r="H202" s="648"/>
      <c r="I202" s="702">
        <v>100000000</v>
      </c>
    </row>
    <row r="203" spans="1:9" s="3" customFormat="1" ht="43.5" customHeight="1" x14ac:dyDescent="0.35">
      <c r="A203" s="1137">
        <v>23040102</v>
      </c>
      <c r="B203" s="1136" t="s">
        <v>654</v>
      </c>
      <c r="C203" s="1137"/>
      <c r="D203" s="1138">
        <v>31923900</v>
      </c>
      <c r="E203" s="1163" t="s">
        <v>1834</v>
      </c>
      <c r="F203" s="1164"/>
      <c r="G203" s="1164"/>
      <c r="H203" s="1164"/>
      <c r="I203" s="1164">
        <v>20000000</v>
      </c>
    </row>
    <row r="204" spans="1:9" s="3" customFormat="1" ht="35.25" customHeight="1" x14ac:dyDescent="0.35">
      <c r="A204" s="598">
        <v>23040102</v>
      </c>
      <c r="B204" s="583" t="s">
        <v>654</v>
      </c>
      <c r="C204" s="598"/>
      <c r="D204" s="601">
        <v>31923900</v>
      </c>
      <c r="E204" s="666" t="s">
        <v>1834</v>
      </c>
      <c r="F204" s="617"/>
      <c r="G204" s="590">
        <v>25000000</v>
      </c>
      <c r="H204" s="617"/>
      <c r="I204" s="702"/>
    </row>
    <row r="205" spans="1:9" s="3" customFormat="1" ht="25" customHeight="1" x14ac:dyDescent="0.35">
      <c r="A205" s="598">
        <v>23040102</v>
      </c>
      <c r="B205" s="583"/>
      <c r="C205" s="598"/>
      <c r="D205" s="601">
        <v>31923913</v>
      </c>
      <c r="E205" s="666" t="s">
        <v>1826</v>
      </c>
      <c r="F205" s="617"/>
      <c r="G205" s="590"/>
      <c r="H205" s="617"/>
      <c r="I205" s="590"/>
    </row>
    <row r="206" spans="1:9" s="3" customFormat="1" ht="25" customHeight="1" x14ac:dyDescent="0.35">
      <c r="A206" s="598">
        <v>23040102</v>
      </c>
      <c r="B206" s="583"/>
      <c r="C206" s="598"/>
      <c r="D206" s="601">
        <v>31923914</v>
      </c>
      <c r="E206" s="666" t="s">
        <v>1811</v>
      </c>
      <c r="F206" s="617"/>
      <c r="G206" s="590"/>
      <c r="H206" s="617"/>
      <c r="I206" s="590"/>
    </row>
    <row r="207" spans="1:9" s="3" customFormat="1" ht="25" customHeight="1" x14ac:dyDescent="0.35">
      <c r="A207" s="598">
        <v>23040102</v>
      </c>
      <c r="B207" s="583"/>
      <c r="C207" s="598"/>
      <c r="D207" s="601">
        <v>31923915</v>
      </c>
      <c r="E207" s="666" t="s">
        <v>1817</v>
      </c>
      <c r="F207" s="617"/>
      <c r="G207" s="590"/>
      <c r="H207" s="617"/>
      <c r="I207" s="590"/>
    </row>
    <row r="208" spans="1:9" s="3" customFormat="1" ht="25" customHeight="1" x14ac:dyDescent="0.35">
      <c r="A208" s="598">
        <v>23040103</v>
      </c>
      <c r="B208" s="598"/>
      <c r="C208" s="598"/>
      <c r="D208" s="598"/>
      <c r="E208" s="602" t="s">
        <v>733</v>
      </c>
      <c r="F208" s="617"/>
      <c r="G208" s="590"/>
      <c r="H208" s="617"/>
      <c r="I208" s="590"/>
    </row>
    <row r="209" spans="1:9" s="3" customFormat="1" ht="25" customHeight="1" x14ac:dyDescent="0.35">
      <c r="A209" s="598">
        <v>23040104</v>
      </c>
      <c r="B209" s="583" t="s">
        <v>654</v>
      </c>
      <c r="C209" s="598"/>
      <c r="D209" s="601">
        <v>31923900</v>
      </c>
      <c r="E209" s="602" t="s">
        <v>734</v>
      </c>
      <c r="F209" s="590"/>
      <c r="G209" s="590">
        <v>20000000</v>
      </c>
      <c r="H209" s="590"/>
      <c r="I209" s="590"/>
    </row>
    <row r="210" spans="1:9" s="3" customFormat="1" ht="25" customHeight="1" thickBot="1" x14ac:dyDescent="0.4">
      <c r="A210" s="598">
        <v>23040105</v>
      </c>
      <c r="B210" s="583" t="s">
        <v>654</v>
      </c>
      <c r="C210" s="598"/>
      <c r="D210" s="601">
        <v>31923900</v>
      </c>
      <c r="E210" s="602" t="s">
        <v>735</v>
      </c>
      <c r="F210" s="638"/>
      <c r="G210" s="590">
        <v>40000000</v>
      </c>
      <c r="H210" s="638"/>
      <c r="I210" s="590"/>
    </row>
    <row r="211" spans="1:9" s="3" customFormat="1" ht="25" customHeight="1" thickBot="1" x14ac:dyDescent="0.4">
      <c r="A211" s="703"/>
      <c r="B211" s="704"/>
      <c r="C211" s="704"/>
      <c r="D211" s="705"/>
      <c r="E211" s="706" t="s">
        <v>483</v>
      </c>
      <c r="F211" s="707">
        <f>SUM(F201:F210)</f>
        <v>0</v>
      </c>
      <c r="G211" s="707">
        <f>SUM(G201:G210)</f>
        <v>90000000</v>
      </c>
      <c r="H211" s="707">
        <f>SUM(H201:H210)</f>
        <v>0</v>
      </c>
      <c r="I211" s="707">
        <f>SUM(I201:I210)</f>
        <v>130000000</v>
      </c>
    </row>
    <row r="212" spans="1:9" customFormat="1" ht="25" customHeight="1" x14ac:dyDescent="0.35">
      <c r="A212" s="708">
        <v>2305</v>
      </c>
      <c r="B212" s="708"/>
      <c r="C212" s="708"/>
      <c r="D212" s="708"/>
      <c r="E212" s="709" t="s">
        <v>449</v>
      </c>
      <c r="F212" s="710"/>
      <c r="G212" s="711"/>
      <c r="H212" s="710"/>
      <c r="I212" s="711"/>
    </row>
    <row r="213" spans="1:9" customFormat="1" ht="24.75" customHeight="1" x14ac:dyDescent="0.35">
      <c r="A213" s="712">
        <v>23050100</v>
      </c>
      <c r="B213" s="712"/>
      <c r="C213" s="712"/>
      <c r="D213" s="712"/>
      <c r="E213" s="713" t="s">
        <v>736</v>
      </c>
      <c r="F213" s="714"/>
      <c r="G213" s="715"/>
      <c r="H213" s="714"/>
      <c r="I213" s="715"/>
    </row>
    <row r="214" spans="1:9" customFormat="1" ht="25" customHeight="1" x14ac:dyDescent="0.35">
      <c r="A214" s="716">
        <v>23050101</v>
      </c>
      <c r="B214" s="583" t="s">
        <v>654</v>
      </c>
      <c r="C214" s="598"/>
      <c r="D214" s="601">
        <v>31923900</v>
      </c>
      <c r="E214" s="718" t="s">
        <v>737</v>
      </c>
      <c r="F214" s="652"/>
      <c r="G214" s="719">
        <v>20000000</v>
      </c>
      <c r="H214" s="590"/>
      <c r="I214" s="719">
        <v>10000000</v>
      </c>
    </row>
    <row r="215" spans="1:9" customFormat="1" ht="25" customHeight="1" x14ac:dyDescent="0.35">
      <c r="A215" s="716">
        <v>23050102</v>
      </c>
      <c r="B215" s="716"/>
      <c r="C215" s="716"/>
      <c r="D215" s="716"/>
      <c r="E215" s="718" t="s">
        <v>738</v>
      </c>
      <c r="F215" s="652"/>
      <c r="G215" s="719"/>
      <c r="H215" s="590"/>
      <c r="I215" s="719"/>
    </row>
    <row r="216" spans="1:9" customFormat="1" ht="25" customHeight="1" x14ac:dyDescent="0.35">
      <c r="A216" s="716">
        <v>23050103</v>
      </c>
      <c r="B216" s="717"/>
      <c r="C216" s="717"/>
      <c r="D216" s="643"/>
      <c r="E216" s="718" t="s">
        <v>739</v>
      </c>
      <c r="F216" s="652"/>
      <c r="G216" s="719"/>
      <c r="H216" s="590"/>
      <c r="I216" s="719">
        <v>10000000</v>
      </c>
    </row>
    <row r="217" spans="1:9" customFormat="1" ht="25" customHeight="1" x14ac:dyDescent="0.35">
      <c r="A217" s="716">
        <v>23050104</v>
      </c>
      <c r="B217" s="720"/>
      <c r="C217" s="721"/>
      <c r="D217" s="643"/>
      <c r="E217" s="718" t="s">
        <v>740</v>
      </c>
      <c r="F217" s="652"/>
      <c r="G217" s="719"/>
      <c r="H217" s="590"/>
      <c r="I217" s="719"/>
    </row>
    <row r="218" spans="1:9" customFormat="1" ht="25" customHeight="1" thickBot="1" x14ac:dyDescent="0.4">
      <c r="A218" s="1037">
        <v>23050107</v>
      </c>
      <c r="B218" s="1037"/>
      <c r="C218" s="1037"/>
      <c r="D218" s="1037"/>
      <c r="E218" s="1038" t="s">
        <v>741</v>
      </c>
      <c r="F218" s="773"/>
      <c r="G218" s="1039"/>
      <c r="H218" s="773"/>
      <c r="I218" s="1039"/>
    </row>
    <row r="219" spans="1:9" customFormat="1" ht="25" customHeight="1" thickBot="1" x14ac:dyDescent="0.4">
      <c r="A219" s="1042"/>
      <c r="B219" s="1043"/>
      <c r="C219" s="1043"/>
      <c r="D219" s="1043"/>
      <c r="E219" s="706" t="s">
        <v>483</v>
      </c>
      <c r="F219" s="1104">
        <f>SUM(F214:F218)</f>
        <v>0</v>
      </c>
      <c r="G219" s="1104">
        <f>SUM(G214:G218)</f>
        <v>20000000</v>
      </c>
      <c r="H219" s="1104">
        <f>SUM(H214:H218)</f>
        <v>0</v>
      </c>
      <c r="I219" s="1104">
        <f>SUM(I214:I218)</f>
        <v>20000000</v>
      </c>
    </row>
    <row r="220" spans="1:9" customFormat="1" ht="25" customHeight="1" x14ac:dyDescent="0.35">
      <c r="A220" s="708">
        <v>40000000</v>
      </c>
      <c r="B220" s="708"/>
      <c r="C220" s="708"/>
      <c r="D220" s="708"/>
      <c r="E220" s="1040" t="s">
        <v>750</v>
      </c>
      <c r="F220" s="735"/>
      <c r="G220" s="1041"/>
      <c r="H220" s="735"/>
      <c r="I220" s="1041"/>
    </row>
    <row r="221" spans="1:9" customFormat="1" ht="25" customHeight="1" x14ac:dyDescent="0.35">
      <c r="A221" s="717">
        <v>41000000</v>
      </c>
      <c r="B221" s="583" t="s">
        <v>654</v>
      </c>
      <c r="C221" s="598"/>
      <c r="D221" s="601">
        <v>31923900</v>
      </c>
      <c r="E221" s="722" t="s">
        <v>751</v>
      </c>
      <c r="F221" s="723">
        <v>63456667</v>
      </c>
      <c r="G221" s="724">
        <v>104692072.45</v>
      </c>
      <c r="H221" s="724">
        <v>63453223</v>
      </c>
      <c r="I221" s="724">
        <v>92390771.340000004</v>
      </c>
    </row>
    <row r="222" spans="1:9" customFormat="1" ht="25" customHeight="1" x14ac:dyDescent="0.35">
      <c r="A222" s="717">
        <v>41010000</v>
      </c>
      <c r="B222" s="717"/>
      <c r="C222" s="717"/>
      <c r="D222" s="717"/>
      <c r="E222" s="722" t="s">
        <v>752</v>
      </c>
      <c r="F222" s="714"/>
      <c r="G222" s="725"/>
      <c r="H222" s="714"/>
      <c r="I222" s="725"/>
    </row>
    <row r="223" spans="1:9" customFormat="1" ht="25" customHeight="1" x14ac:dyDescent="0.35">
      <c r="A223" s="717">
        <v>41010100</v>
      </c>
      <c r="B223" s="717"/>
      <c r="C223" s="717"/>
      <c r="D223" s="717"/>
      <c r="E223" s="722" t="s">
        <v>753</v>
      </c>
      <c r="F223" s="714"/>
      <c r="G223" s="725"/>
      <c r="H223" s="714"/>
      <c r="I223" s="1244">
        <v>79295594</v>
      </c>
    </row>
    <row r="224" spans="1:9" ht="25" customHeight="1" x14ac:dyDescent="0.45">
      <c r="A224" s="717">
        <v>41010101</v>
      </c>
      <c r="B224" s="585"/>
      <c r="C224" s="717"/>
      <c r="D224" s="643"/>
      <c r="E224" s="722" t="s">
        <v>753</v>
      </c>
      <c r="F224" s="714"/>
      <c r="G224" s="726"/>
      <c r="H224" s="714"/>
      <c r="I224" s="726"/>
    </row>
    <row r="225" spans="1:9" ht="25" customHeight="1" x14ac:dyDescent="0.45">
      <c r="A225" s="712">
        <v>4103</v>
      </c>
      <c r="B225" s="712"/>
      <c r="C225" s="712"/>
      <c r="D225" s="712"/>
      <c r="E225" s="727" t="s">
        <v>754</v>
      </c>
      <c r="F225" s="714"/>
      <c r="G225" s="725"/>
      <c r="H225" s="714"/>
      <c r="I225" s="725"/>
    </row>
    <row r="226" spans="1:9" ht="25" customHeight="1" x14ac:dyDescent="0.45">
      <c r="A226" s="712">
        <v>410301</v>
      </c>
      <c r="B226" s="712"/>
      <c r="C226" s="712"/>
      <c r="D226" s="712"/>
      <c r="E226" s="727" t="s">
        <v>755</v>
      </c>
      <c r="F226" s="714"/>
      <c r="G226" s="725"/>
      <c r="H226" s="714"/>
      <c r="I226" s="725"/>
    </row>
    <row r="227" spans="1:9" ht="25" customHeight="1" x14ac:dyDescent="0.45">
      <c r="A227" s="717">
        <v>41030101</v>
      </c>
      <c r="B227" s="717"/>
      <c r="C227" s="717"/>
      <c r="D227" s="717"/>
      <c r="E227" s="722" t="s">
        <v>756</v>
      </c>
      <c r="F227" s="714"/>
      <c r="G227" s="725"/>
      <c r="H227" s="714"/>
      <c r="I227" s="725"/>
    </row>
    <row r="228" spans="1:9" ht="25" customHeight="1" x14ac:dyDescent="0.45">
      <c r="A228" s="717">
        <v>41030102</v>
      </c>
      <c r="B228" s="717"/>
      <c r="C228" s="717"/>
      <c r="D228" s="717"/>
      <c r="E228" s="722" t="s">
        <v>757</v>
      </c>
      <c r="F228" s="714"/>
      <c r="G228" s="725"/>
      <c r="H228" s="714"/>
      <c r="I228" s="725"/>
    </row>
    <row r="229" spans="1:9" ht="25" customHeight="1" x14ac:dyDescent="0.45">
      <c r="A229" s="717">
        <v>41030103</v>
      </c>
      <c r="B229" s="717"/>
      <c r="C229" s="717"/>
      <c r="D229" s="717"/>
      <c r="E229" s="722" t="s">
        <v>758</v>
      </c>
      <c r="F229" s="714"/>
      <c r="G229" s="725"/>
      <c r="H229" s="714"/>
      <c r="I229" s="725"/>
    </row>
    <row r="230" spans="1:9" ht="25" customHeight="1" x14ac:dyDescent="0.45">
      <c r="A230" s="712">
        <v>410302</v>
      </c>
      <c r="B230" s="712"/>
      <c r="C230" s="712"/>
      <c r="D230" s="712"/>
      <c r="E230" s="727" t="s">
        <v>759</v>
      </c>
      <c r="F230" s="714"/>
      <c r="G230" s="725"/>
      <c r="H230" s="714"/>
      <c r="I230" s="725"/>
    </row>
    <row r="231" spans="1:9" ht="25" customHeight="1" x14ac:dyDescent="0.45">
      <c r="A231" s="717">
        <v>41030201</v>
      </c>
      <c r="B231" s="717"/>
      <c r="C231" s="717"/>
      <c r="D231" s="717"/>
      <c r="E231" s="722" t="s">
        <v>760</v>
      </c>
      <c r="F231" s="714"/>
      <c r="G231" s="725"/>
      <c r="H231" s="714"/>
      <c r="I231" s="725"/>
    </row>
    <row r="232" spans="1:9" ht="25" customHeight="1" x14ac:dyDescent="0.45">
      <c r="A232" s="717">
        <v>41030202</v>
      </c>
      <c r="B232" s="717"/>
      <c r="C232" s="717"/>
      <c r="D232" s="717"/>
      <c r="E232" s="722" t="s">
        <v>761</v>
      </c>
      <c r="F232" s="714"/>
      <c r="G232" s="725"/>
      <c r="H232" s="714"/>
      <c r="I232" s="725"/>
    </row>
    <row r="233" spans="1:9" ht="25" customHeight="1" x14ac:dyDescent="0.45">
      <c r="A233" s="717">
        <v>41030203</v>
      </c>
      <c r="B233" s="717"/>
      <c r="C233" s="717"/>
      <c r="D233" s="717"/>
      <c r="E233" s="722" t="s">
        <v>762</v>
      </c>
      <c r="F233" s="714"/>
      <c r="G233" s="725"/>
      <c r="H233" s="714"/>
      <c r="I233" s="725"/>
    </row>
    <row r="234" spans="1:9" ht="25" customHeight="1" x14ac:dyDescent="0.45">
      <c r="A234" s="717">
        <v>41030204</v>
      </c>
      <c r="B234" s="717"/>
      <c r="C234" s="717"/>
      <c r="D234" s="717"/>
      <c r="E234" s="722" t="s">
        <v>763</v>
      </c>
      <c r="F234" s="714"/>
      <c r="G234" s="725"/>
      <c r="H234" s="714"/>
      <c r="I234" s="725"/>
    </row>
    <row r="235" spans="1:9" ht="25" customHeight="1" x14ac:dyDescent="0.45">
      <c r="A235" s="717">
        <v>41030205</v>
      </c>
      <c r="B235" s="717"/>
      <c r="C235" s="717"/>
      <c r="D235" s="717"/>
      <c r="E235" s="722" t="s">
        <v>764</v>
      </c>
      <c r="F235" s="714"/>
      <c r="G235" s="725"/>
      <c r="H235" s="714"/>
      <c r="I235" s="725"/>
    </row>
    <row r="236" spans="1:9" ht="25" customHeight="1" x14ac:dyDescent="0.45">
      <c r="A236" s="717">
        <v>41030206</v>
      </c>
      <c r="B236" s="717"/>
      <c r="C236" s="717"/>
      <c r="D236" s="717"/>
      <c r="E236" s="722" t="s">
        <v>765</v>
      </c>
      <c r="F236" s="714"/>
      <c r="G236" s="725"/>
      <c r="H236" s="714"/>
      <c r="I236" s="725"/>
    </row>
    <row r="237" spans="1:9" ht="25" customHeight="1" x14ac:dyDescent="0.45">
      <c r="A237" s="717">
        <v>41030207</v>
      </c>
      <c r="B237" s="717"/>
      <c r="C237" s="717"/>
      <c r="D237" s="717"/>
      <c r="E237" s="722" t="s">
        <v>766</v>
      </c>
      <c r="F237" s="714"/>
      <c r="G237" s="725"/>
      <c r="H237" s="714"/>
      <c r="I237" s="725"/>
    </row>
    <row r="238" spans="1:9" ht="25" customHeight="1" x14ac:dyDescent="0.45">
      <c r="A238" s="717">
        <v>41030208</v>
      </c>
      <c r="B238" s="717"/>
      <c r="C238" s="717"/>
      <c r="D238" s="717"/>
      <c r="E238" s="722" t="s">
        <v>767</v>
      </c>
      <c r="F238" s="714"/>
      <c r="G238" s="714"/>
      <c r="H238" s="714"/>
      <c r="I238" s="714"/>
    </row>
    <row r="239" spans="1:9" ht="25" customHeight="1" x14ac:dyDescent="0.45">
      <c r="A239" s="717">
        <v>41030209</v>
      </c>
      <c r="B239" s="717"/>
      <c r="C239" s="717"/>
      <c r="D239" s="717"/>
      <c r="E239" s="722" t="s">
        <v>768</v>
      </c>
      <c r="F239" s="714"/>
      <c r="G239" s="714"/>
      <c r="H239" s="714"/>
      <c r="I239" s="714"/>
    </row>
    <row r="240" spans="1:9" ht="45.75" customHeight="1" x14ac:dyDescent="0.45">
      <c r="A240" s="1157">
        <v>41030210</v>
      </c>
      <c r="B240" s="1158" t="s">
        <v>654</v>
      </c>
      <c r="C240" s="1159"/>
      <c r="D240" s="1160">
        <v>31923900</v>
      </c>
      <c r="E240" s="1161" t="s">
        <v>2437</v>
      </c>
      <c r="F240" s="1162"/>
      <c r="G240" s="1162">
        <v>50000000</v>
      </c>
      <c r="H240" s="1162"/>
      <c r="I240" s="1162">
        <v>50000000</v>
      </c>
    </row>
    <row r="241" spans="1:9" ht="25" customHeight="1" x14ac:dyDescent="0.45">
      <c r="A241" s="728">
        <v>41030210</v>
      </c>
      <c r="B241" s="728"/>
      <c r="C241" s="728"/>
      <c r="D241" s="728"/>
      <c r="E241" s="729" t="s">
        <v>2516</v>
      </c>
      <c r="F241" s="730"/>
      <c r="G241" s="730">
        <v>70000000</v>
      </c>
      <c r="H241" s="730"/>
      <c r="I241" s="730">
        <v>40000000</v>
      </c>
    </row>
    <row r="242" spans="1:9" ht="25" customHeight="1" x14ac:dyDescent="0.45">
      <c r="A242" s="728">
        <v>41030210</v>
      </c>
      <c r="B242" s="728"/>
      <c r="C242" s="728"/>
      <c r="D242" s="728"/>
      <c r="E242" s="729" t="s">
        <v>2517</v>
      </c>
      <c r="F242" s="730"/>
      <c r="G242" s="730"/>
      <c r="H242" s="730"/>
      <c r="I242" s="730">
        <v>30000000</v>
      </c>
    </row>
    <row r="243" spans="1:9" ht="42.75" customHeight="1" thickBot="1" x14ac:dyDescent="0.5">
      <c r="A243" s="728">
        <v>41030210</v>
      </c>
      <c r="B243" s="583" t="s">
        <v>654</v>
      </c>
      <c r="C243" s="598"/>
      <c r="D243" s="601">
        <v>31923900</v>
      </c>
      <c r="E243" s="1102" t="s">
        <v>2438</v>
      </c>
      <c r="F243" s="730"/>
      <c r="G243" s="730">
        <v>50000000</v>
      </c>
      <c r="H243" s="730"/>
      <c r="I243" s="730">
        <v>50000000</v>
      </c>
    </row>
    <row r="244" spans="1:9" ht="25" customHeight="1" thickBot="1" x14ac:dyDescent="0.5">
      <c r="A244" s="731"/>
      <c r="B244" s="732"/>
      <c r="C244" s="733"/>
      <c r="D244" s="733"/>
      <c r="E244" s="734" t="s">
        <v>483</v>
      </c>
      <c r="F244" s="1048">
        <f>SUM(F220:F243)</f>
        <v>63456667</v>
      </c>
      <c r="G244" s="1048">
        <f>SUM(G220:G243)</f>
        <v>274692072.44999999</v>
      </c>
      <c r="H244" s="1048">
        <f>SUM(H220:H243)</f>
        <v>63453223</v>
      </c>
      <c r="I244" s="1048">
        <f>SUM(I220:I243)</f>
        <v>341686365.34000003</v>
      </c>
    </row>
    <row r="245" spans="1:9" ht="25" customHeight="1" x14ac:dyDescent="0.45">
      <c r="A245" s="735"/>
      <c r="B245" s="735"/>
      <c r="C245" s="736"/>
      <c r="D245" s="736"/>
      <c r="E245" s="737" t="s">
        <v>293</v>
      </c>
      <c r="F245" s="1049">
        <f>F244+F219+F211+F198+F146+F62</f>
        <v>171506667</v>
      </c>
      <c r="G245" s="1049">
        <f>G244+G219+G211+G198+G146+G62</f>
        <v>3325658959.9820004</v>
      </c>
      <c r="H245" s="1049">
        <f>H244+H219+H211+H198+H146+H62</f>
        <v>1127171394.4699998</v>
      </c>
      <c r="I245" s="1049">
        <f>I244+I219+I211+I198+I146+I62</f>
        <v>3923186365.3400002</v>
      </c>
    </row>
  </sheetData>
  <mergeCells count="9">
    <mergeCell ref="A14:I14"/>
    <mergeCell ref="A15:I15"/>
    <mergeCell ref="A16:I16"/>
    <mergeCell ref="A17:I17"/>
    <mergeCell ref="A1:I1"/>
    <mergeCell ref="A2:I2"/>
    <mergeCell ref="A3:I3"/>
    <mergeCell ref="A4:I4"/>
    <mergeCell ref="A5:I5"/>
  </mergeCells>
  <pageMargins left="0.56007870000000004" right="0" top="0.39370078740157499" bottom="0.39400000000000002" header="0.31496062992126" footer="0.18"/>
  <pageSetup paperSize="9" scale="60" orientation="landscape" r:id="rId1"/>
  <headerFooter>
    <oddFooter>&amp;C&amp;"Arial Narrow,Regular"&amp;14Page &amp;P&amp;R&amp;"Arial Narrow,Regular"&amp;14&amp;A</oddFooter>
  </headerFooter>
  <rowBreaks count="1" manualBreakCount="1">
    <brk id="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6A7F-DD32-4D8E-9711-D0280F33EC15}">
  <dimension ref="A1:L2171"/>
  <sheetViews>
    <sheetView view="pageBreakPreview" topLeftCell="A1973" zoomScale="80" zoomScaleNormal="41" zoomScaleSheetLayoutView="80" zoomScalePageLayoutView="32" workbookViewId="0">
      <selection activeCell="A1984" sqref="A1984:I1984"/>
    </sheetView>
  </sheetViews>
  <sheetFormatPr defaultColWidth="9.1796875" defaultRowHeight="20.149999999999999" customHeight="1" x14ac:dyDescent="0.4"/>
  <cols>
    <col min="1" max="1" width="14.7265625" style="262" customWidth="1"/>
    <col min="2" max="2" width="10.54296875" style="263" customWidth="1"/>
    <col min="3" max="3" width="14.26953125" style="44" customWidth="1"/>
    <col min="4" max="4" width="13" style="264" customWidth="1"/>
    <col min="5" max="5" width="49.54296875" style="126" customWidth="1"/>
    <col min="6" max="7" width="20.54296875" style="126" customWidth="1"/>
    <col min="8" max="8" width="20.26953125" style="126" customWidth="1"/>
    <col min="9" max="9" width="20.54296875" style="126" customWidth="1"/>
    <col min="10" max="16384" width="9.1796875" style="126"/>
  </cols>
  <sheetData>
    <row r="1" spans="1:9" ht="22.5" x14ac:dyDescent="0.45">
      <c r="A1" s="1310" t="s">
        <v>1795</v>
      </c>
      <c r="B1" s="1311"/>
      <c r="C1" s="1311"/>
      <c r="D1" s="1311"/>
      <c r="E1" s="1311"/>
      <c r="F1" s="1311"/>
      <c r="G1" s="1311"/>
      <c r="H1" s="1311"/>
      <c r="I1" s="1312"/>
    </row>
    <row r="2" spans="1:9" ht="22.5" x14ac:dyDescent="0.45">
      <c r="A2" s="1301" t="s">
        <v>480</v>
      </c>
      <c r="B2" s="1302"/>
      <c r="C2" s="1302"/>
      <c r="D2" s="1302"/>
      <c r="E2" s="1302"/>
      <c r="F2" s="1302"/>
      <c r="G2" s="1302"/>
      <c r="H2" s="1302"/>
      <c r="I2" s="1303"/>
    </row>
    <row r="3" spans="1:9" ht="22.5" x14ac:dyDescent="0.45">
      <c r="A3" s="1301" t="s">
        <v>2465</v>
      </c>
      <c r="B3" s="1302"/>
      <c r="C3" s="1302"/>
      <c r="D3" s="1302"/>
      <c r="E3" s="1302"/>
      <c r="F3" s="1302"/>
      <c r="G3" s="1302"/>
      <c r="H3" s="1302"/>
      <c r="I3" s="1303"/>
    </row>
    <row r="4" spans="1:9" ht="23" thickBot="1" x14ac:dyDescent="0.45">
      <c r="A4" s="1337" t="s">
        <v>275</v>
      </c>
      <c r="B4" s="1338"/>
      <c r="C4" s="1338"/>
      <c r="D4" s="1338"/>
      <c r="E4" s="1338"/>
      <c r="F4" s="1338"/>
      <c r="G4" s="1338"/>
      <c r="H4" s="1338"/>
      <c r="I4" s="1339"/>
    </row>
    <row r="5" spans="1:9" ht="26.25" customHeight="1" thickBot="1" x14ac:dyDescent="0.45">
      <c r="A5" s="1319" t="s">
        <v>2473</v>
      </c>
      <c r="B5" s="1320"/>
      <c r="C5" s="1320"/>
      <c r="D5" s="1320"/>
      <c r="E5" s="1320"/>
      <c r="F5" s="1320"/>
      <c r="G5" s="1320"/>
      <c r="H5" s="1320"/>
      <c r="I5" s="1321"/>
    </row>
    <row r="6" spans="1:9" ht="36.5" thickBot="1" x14ac:dyDescent="0.45">
      <c r="A6" s="4" t="s">
        <v>459</v>
      </c>
      <c r="B6" s="89" t="s">
        <v>452</v>
      </c>
      <c r="C6" s="4" t="s">
        <v>448</v>
      </c>
      <c r="D6" s="89" t="s">
        <v>451</v>
      </c>
      <c r="E6" s="127" t="s">
        <v>1</v>
      </c>
      <c r="F6" s="89" t="s">
        <v>2460</v>
      </c>
      <c r="G6" s="89" t="s">
        <v>2474</v>
      </c>
      <c r="H6" s="89" t="s">
        <v>2475</v>
      </c>
      <c r="I6" s="89" t="s">
        <v>2464</v>
      </c>
    </row>
    <row r="7" spans="1:9" ht="25" customHeight="1" x14ac:dyDescent="0.4">
      <c r="A7" s="196">
        <v>11100100100</v>
      </c>
      <c r="B7" s="128" t="s">
        <v>640</v>
      </c>
      <c r="C7" s="5"/>
      <c r="D7" s="94">
        <v>31912900</v>
      </c>
      <c r="E7" s="129" t="s">
        <v>348</v>
      </c>
      <c r="F7" s="130">
        <f>F33</f>
        <v>96454141.584999993</v>
      </c>
      <c r="G7" s="130">
        <f>G33</f>
        <v>179115333.19999999</v>
      </c>
      <c r="H7" s="130">
        <f>H33</f>
        <v>188427258.435</v>
      </c>
      <c r="I7" s="130">
        <f>I33</f>
        <v>292259859.44999999</v>
      </c>
    </row>
    <row r="8" spans="1:9" ht="25" customHeight="1" x14ac:dyDescent="0.4">
      <c r="A8" s="155">
        <v>11101300100</v>
      </c>
      <c r="B8" s="94" t="s">
        <v>640</v>
      </c>
      <c r="C8" s="6"/>
      <c r="D8" s="94">
        <v>31912900</v>
      </c>
      <c r="E8" s="102" t="s">
        <v>349</v>
      </c>
      <c r="F8" s="132">
        <f>F190</f>
        <v>6463550</v>
      </c>
      <c r="G8" s="132">
        <f>G190</f>
        <v>12260450</v>
      </c>
      <c r="H8" s="132">
        <f>H190</f>
        <v>4663412.5</v>
      </c>
      <c r="I8" s="132">
        <f>I190</f>
        <v>8624635</v>
      </c>
    </row>
    <row r="9" spans="1:9" ht="25" customHeight="1" x14ac:dyDescent="0.4">
      <c r="A9" s="267">
        <v>11200100100</v>
      </c>
      <c r="B9" s="94" t="s">
        <v>640</v>
      </c>
      <c r="C9" s="7"/>
      <c r="D9" s="94">
        <v>31912900</v>
      </c>
      <c r="E9" s="102" t="s">
        <v>350</v>
      </c>
      <c r="F9" s="132">
        <f>F282</f>
        <v>95818042.800000012</v>
      </c>
      <c r="G9" s="132">
        <f>G282</f>
        <v>101122498.80000001</v>
      </c>
      <c r="H9" s="132">
        <f>H282</f>
        <v>62773782.100000001</v>
      </c>
      <c r="I9" s="132">
        <f>I282</f>
        <v>130347724.8</v>
      </c>
    </row>
    <row r="10" spans="1:9" ht="25" customHeight="1" x14ac:dyDescent="0.4">
      <c r="A10" s="155">
        <v>12500100100</v>
      </c>
      <c r="B10" s="94" t="s">
        <v>640</v>
      </c>
      <c r="C10" s="6"/>
      <c r="D10" s="94">
        <v>31912900</v>
      </c>
      <c r="E10" s="102" t="s">
        <v>351</v>
      </c>
      <c r="F10" s="132">
        <f>F338</f>
        <v>78660584.938999996</v>
      </c>
      <c r="G10" s="132">
        <f>G338</f>
        <v>170522176.97</v>
      </c>
      <c r="H10" s="132">
        <f>H338</f>
        <v>76358137.185000002</v>
      </c>
      <c r="I10" s="132">
        <f>I338</f>
        <v>165713723.736</v>
      </c>
    </row>
    <row r="11" spans="1:9" ht="25" customHeight="1" x14ac:dyDescent="0.4">
      <c r="A11" s="155">
        <v>22000100100</v>
      </c>
      <c r="B11" s="94" t="s">
        <v>640</v>
      </c>
      <c r="C11" s="6"/>
      <c r="D11" s="94">
        <v>31912900</v>
      </c>
      <c r="E11" s="102" t="s">
        <v>352</v>
      </c>
      <c r="F11" s="132">
        <f>F426</f>
        <v>129689307.14999999</v>
      </c>
      <c r="G11" s="132">
        <f>G426</f>
        <v>54572944.100000001</v>
      </c>
      <c r="H11" s="132">
        <f>H426</f>
        <v>77889892.75</v>
      </c>
      <c r="I11" s="132">
        <f>I426</f>
        <v>277706569.71399999</v>
      </c>
    </row>
    <row r="12" spans="1:9" ht="25" customHeight="1" x14ac:dyDescent="0.4">
      <c r="A12" s="155">
        <v>55100300100</v>
      </c>
      <c r="B12" s="94" t="s">
        <v>640</v>
      </c>
      <c r="C12" s="6"/>
      <c r="D12" s="94">
        <v>31912900</v>
      </c>
      <c r="E12" s="102" t="s">
        <v>353</v>
      </c>
      <c r="F12" s="132">
        <f>F617</f>
        <v>1037019340.9000001</v>
      </c>
      <c r="G12" s="132">
        <f>G617</f>
        <v>1712608655.2</v>
      </c>
      <c r="H12" s="132">
        <f>H617</f>
        <v>947901625.80000007</v>
      </c>
      <c r="I12" s="132">
        <f>I617</f>
        <v>1786709365.6899998</v>
      </c>
    </row>
    <row r="13" spans="1:9" ht="25" customHeight="1" x14ac:dyDescent="0.4">
      <c r="A13" s="155">
        <v>52100100100</v>
      </c>
      <c r="B13" s="94" t="s">
        <v>640</v>
      </c>
      <c r="C13" s="6"/>
      <c r="D13" s="94">
        <v>31912900</v>
      </c>
      <c r="E13" s="102" t="s">
        <v>354</v>
      </c>
      <c r="F13" s="132">
        <f>F1087</f>
        <v>395433280.52880001</v>
      </c>
      <c r="G13" s="132">
        <f>G1087</f>
        <v>508341217.04000002</v>
      </c>
      <c r="H13" s="132">
        <f>H1087</f>
        <v>334369642.90999997</v>
      </c>
      <c r="I13" s="132">
        <f>I1087</f>
        <v>607362373.03999996</v>
      </c>
    </row>
    <row r="14" spans="1:9" ht="25" customHeight="1" x14ac:dyDescent="0.4">
      <c r="A14" s="155">
        <v>21500100100</v>
      </c>
      <c r="B14" s="94" t="s">
        <v>640</v>
      </c>
      <c r="C14" s="6"/>
      <c r="D14" s="94">
        <v>31912900</v>
      </c>
      <c r="E14" s="102" t="s">
        <v>355</v>
      </c>
      <c r="F14" s="132">
        <f>F1166</f>
        <v>51882548.077200003</v>
      </c>
      <c r="G14" s="132">
        <f>G1166</f>
        <v>130953435.76000001</v>
      </c>
      <c r="H14" s="132">
        <f>H1166</f>
        <v>73826019.069999993</v>
      </c>
      <c r="I14" s="132">
        <f>I1166</f>
        <v>164478063.676</v>
      </c>
    </row>
    <row r="15" spans="1:9" ht="25" customHeight="1" x14ac:dyDescent="0.4">
      <c r="A15" s="155">
        <v>22400100100</v>
      </c>
      <c r="B15" s="94" t="s">
        <v>640</v>
      </c>
      <c r="C15" s="6"/>
      <c r="D15" s="94">
        <v>31912900</v>
      </c>
      <c r="E15" s="102" t="s">
        <v>420</v>
      </c>
      <c r="F15" s="132">
        <f>F1382</f>
        <v>75807574.010000005</v>
      </c>
      <c r="G15" s="132">
        <f>G1382</f>
        <v>113056266.80000001</v>
      </c>
      <c r="H15" s="132">
        <f>H1382</f>
        <v>53423474.75</v>
      </c>
      <c r="I15" s="132">
        <f>I1382</f>
        <v>123450008.63599998</v>
      </c>
    </row>
    <row r="16" spans="1:9" ht="25" customHeight="1" x14ac:dyDescent="0.4">
      <c r="A16" s="155">
        <v>55100200100</v>
      </c>
      <c r="B16" s="94" t="s">
        <v>640</v>
      </c>
      <c r="C16" s="6"/>
      <c r="D16" s="94">
        <v>31912900</v>
      </c>
      <c r="E16" s="102" t="s">
        <v>356</v>
      </c>
      <c r="F16" s="132">
        <f>F1737</f>
        <v>88380881.610000014</v>
      </c>
      <c r="G16" s="132">
        <f>G1737</f>
        <v>155660662.44999999</v>
      </c>
      <c r="H16" s="132">
        <f>H1737</f>
        <v>68204097.870000005</v>
      </c>
      <c r="I16" s="132">
        <f>I1737</f>
        <v>227992369.78399989</v>
      </c>
    </row>
    <row r="17" spans="1:9" ht="25" customHeight="1" x14ac:dyDescent="0.4">
      <c r="A17" s="155">
        <v>22000300100</v>
      </c>
      <c r="B17" s="94" t="s">
        <v>640</v>
      </c>
      <c r="C17" s="6"/>
      <c r="D17" s="94">
        <v>31912900</v>
      </c>
      <c r="E17" s="102" t="s">
        <v>357</v>
      </c>
      <c r="F17" s="132">
        <f>F1810</f>
        <v>11957842.649999999</v>
      </c>
      <c r="G17" s="132">
        <f>G1810</f>
        <v>92676471.75</v>
      </c>
      <c r="H17" s="132">
        <f>H1810</f>
        <v>13278158.75</v>
      </c>
      <c r="I17" s="132">
        <f>I1810</f>
        <v>54333522.107999995</v>
      </c>
    </row>
    <row r="18" spans="1:9" ht="25" customHeight="1" thickBot="1" x14ac:dyDescent="0.45">
      <c r="A18" s="268">
        <v>53500100100</v>
      </c>
      <c r="B18" s="94" t="s">
        <v>640</v>
      </c>
      <c r="C18" s="6"/>
      <c r="D18" s="94">
        <v>31912900</v>
      </c>
      <c r="E18" s="102" t="s">
        <v>485</v>
      </c>
      <c r="F18" s="132">
        <f>F1991</f>
        <v>25871773.758500002</v>
      </c>
      <c r="G18" s="132">
        <f>G1991</f>
        <v>129832739.95</v>
      </c>
      <c r="H18" s="132">
        <f>H1991</f>
        <v>51588670.212499999</v>
      </c>
      <c r="I18" s="132">
        <f>I1991</f>
        <v>190202657.17000002</v>
      </c>
    </row>
    <row r="19" spans="1:9" ht="25" customHeight="1" thickBot="1" x14ac:dyDescent="0.45">
      <c r="A19" s="8"/>
      <c r="B19" s="114"/>
      <c r="C19" s="8"/>
      <c r="D19" s="114"/>
      <c r="E19" s="117" t="s">
        <v>293</v>
      </c>
      <c r="F19" s="140">
        <f>SUM(F7:F18)</f>
        <v>2093438868.0085001</v>
      </c>
      <c r="G19" s="140">
        <f>SUM(G7:G18)</f>
        <v>3360722852.02</v>
      </c>
      <c r="H19" s="140">
        <f>SUM(H7:H18)</f>
        <v>1952704172.3325</v>
      </c>
      <c r="I19" s="140">
        <f>SUM(I7:I18)</f>
        <v>4029180872.8039999</v>
      </c>
    </row>
    <row r="20" spans="1:9" ht="25" customHeight="1" thickBot="1" x14ac:dyDescent="0.45">
      <c r="A20" s="1346" t="s">
        <v>499</v>
      </c>
      <c r="B20" s="1347"/>
      <c r="C20" s="1347"/>
      <c r="D20" s="1347"/>
      <c r="E20" s="1347"/>
      <c r="F20" s="1347"/>
      <c r="G20" s="1347"/>
      <c r="H20" s="1347"/>
      <c r="I20" s="1348"/>
    </row>
    <row r="21" spans="1:9" ht="25" customHeight="1" x14ac:dyDescent="0.4">
      <c r="A21" s="196"/>
      <c r="B21" s="906"/>
      <c r="C21" s="907"/>
      <c r="D21" s="906"/>
      <c r="E21" s="908" t="s">
        <v>164</v>
      </c>
      <c r="F21" s="909">
        <f t="shared" ref="F21:I23" si="0">F35+F192+F284+F340+F428+F619+F1089+F1164+F1384+F1741+F1812+F1993</f>
        <v>1705453118.0085001</v>
      </c>
      <c r="G21" s="909">
        <f t="shared" si="0"/>
        <v>2252902110.0199995</v>
      </c>
      <c r="H21" s="909">
        <f t="shared" si="0"/>
        <v>1307010284.0825</v>
      </c>
      <c r="I21" s="910">
        <f t="shared" si="0"/>
        <v>2781030872.8039999</v>
      </c>
    </row>
    <row r="22" spans="1:9" ht="25" customHeight="1" thickBot="1" x14ac:dyDescent="0.45">
      <c r="A22" s="911"/>
      <c r="B22" s="214"/>
      <c r="C22" s="34"/>
      <c r="D22" s="214"/>
      <c r="E22" s="215" t="s">
        <v>497</v>
      </c>
      <c r="F22" s="912">
        <f t="shared" si="0"/>
        <v>387985750</v>
      </c>
      <c r="G22" s="912">
        <f t="shared" si="0"/>
        <v>1107820742</v>
      </c>
      <c r="H22" s="912">
        <f t="shared" si="0"/>
        <v>645693888.25</v>
      </c>
      <c r="I22" s="913">
        <f t="shared" si="0"/>
        <v>1248150000</v>
      </c>
    </row>
    <row r="23" spans="1:9" ht="25" customHeight="1" thickBot="1" x14ac:dyDescent="0.45">
      <c r="A23" s="904"/>
      <c r="B23" s="905"/>
      <c r="C23" s="904"/>
      <c r="D23" s="905"/>
      <c r="E23" s="231" t="s">
        <v>293</v>
      </c>
      <c r="F23" s="141">
        <f t="shared" si="0"/>
        <v>2093438868.0085001</v>
      </c>
      <c r="G23" s="141">
        <f t="shared" si="0"/>
        <v>3360722852.02</v>
      </c>
      <c r="H23" s="141">
        <f t="shared" si="0"/>
        <v>1952704172.3325</v>
      </c>
      <c r="I23" s="141">
        <f t="shared" si="0"/>
        <v>4029180872.8039999</v>
      </c>
    </row>
    <row r="24" spans="1:9" ht="22.5" x14ac:dyDescent="0.45">
      <c r="A24" s="1310" t="s">
        <v>1795</v>
      </c>
      <c r="B24" s="1311"/>
      <c r="C24" s="1311"/>
      <c r="D24" s="1311"/>
      <c r="E24" s="1311"/>
      <c r="F24" s="1311"/>
      <c r="G24" s="1311"/>
      <c r="H24" s="1311"/>
      <c r="I24" s="1312"/>
    </row>
    <row r="25" spans="1:9" ht="22.5" x14ac:dyDescent="0.45">
      <c r="A25" s="1301" t="s">
        <v>480</v>
      </c>
      <c r="B25" s="1302"/>
      <c r="C25" s="1302"/>
      <c r="D25" s="1302"/>
      <c r="E25" s="1302"/>
      <c r="F25" s="1302"/>
      <c r="G25" s="1302"/>
      <c r="H25" s="1302"/>
      <c r="I25" s="1303"/>
    </row>
    <row r="26" spans="1:9" ht="22.5" x14ac:dyDescent="0.45">
      <c r="A26" s="1301" t="s">
        <v>2465</v>
      </c>
      <c r="B26" s="1302"/>
      <c r="C26" s="1302"/>
      <c r="D26" s="1302"/>
      <c r="E26" s="1302"/>
      <c r="F26" s="1302"/>
      <c r="G26" s="1302"/>
      <c r="H26" s="1302"/>
      <c r="I26" s="1303"/>
    </row>
    <row r="27" spans="1:9" ht="24" customHeight="1" thickBot="1" x14ac:dyDescent="0.45">
      <c r="A27" s="1337" t="s">
        <v>275</v>
      </c>
      <c r="B27" s="1338"/>
      <c r="C27" s="1338"/>
      <c r="D27" s="1338"/>
      <c r="E27" s="1338"/>
      <c r="F27" s="1338"/>
      <c r="G27" s="1338"/>
      <c r="H27" s="1338"/>
      <c r="I27" s="1339"/>
    </row>
    <row r="28" spans="1:9" s="138" customFormat="1" ht="25" customHeight="1" thickBot="1" x14ac:dyDescent="0.45">
      <c r="A28" s="1319" t="s">
        <v>421</v>
      </c>
      <c r="B28" s="1320"/>
      <c r="C28" s="1320"/>
      <c r="D28" s="1320"/>
      <c r="E28" s="1320"/>
      <c r="F28" s="1320"/>
      <c r="G28" s="1320"/>
      <c r="H28" s="1320"/>
      <c r="I28" s="1321"/>
    </row>
    <row r="29" spans="1:9" s="118" customFormat="1" ht="38.25" customHeight="1" thickBot="1" x14ac:dyDescent="0.4">
      <c r="A29" s="4" t="s">
        <v>459</v>
      </c>
      <c r="B29" s="89" t="s">
        <v>452</v>
      </c>
      <c r="C29" s="4" t="s">
        <v>448</v>
      </c>
      <c r="D29" s="89" t="s">
        <v>451</v>
      </c>
      <c r="E29" s="127" t="s">
        <v>1</v>
      </c>
      <c r="F29" s="89" t="s">
        <v>2460</v>
      </c>
      <c r="G29" s="89" t="s">
        <v>2474</v>
      </c>
      <c r="H29" s="89" t="s">
        <v>2475</v>
      </c>
      <c r="I29" s="89" t="s">
        <v>2464</v>
      </c>
    </row>
    <row r="30" spans="1:9" s="138" customFormat="1" ht="25" customHeight="1" x14ac:dyDescent="0.4">
      <c r="A30" s="196">
        <v>11100100100</v>
      </c>
      <c r="B30" s="94" t="s">
        <v>640</v>
      </c>
      <c r="C30" s="11"/>
      <c r="D30" s="94">
        <v>31912900</v>
      </c>
      <c r="E30" s="129" t="s">
        <v>358</v>
      </c>
      <c r="F30" s="130">
        <f>F89</f>
        <v>91474538.519999996</v>
      </c>
      <c r="G30" s="130">
        <f>G89</f>
        <v>145112584.80000001</v>
      </c>
      <c r="H30" s="130">
        <f>H89</f>
        <v>74226682.099999994</v>
      </c>
      <c r="I30" s="130">
        <f>I89</f>
        <v>225028839.59999999</v>
      </c>
    </row>
    <row r="31" spans="1:9" s="138" customFormat="1" ht="25" customHeight="1" x14ac:dyDescent="0.4">
      <c r="A31" s="155">
        <v>11118300100</v>
      </c>
      <c r="B31" s="94" t="s">
        <v>640</v>
      </c>
      <c r="C31" s="6"/>
      <c r="D31" s="94">
        <v>31912900</v>
      </c>
      <c r="E31" s="102" t="s">
        <v>359</v>
      </c>
      <c r="F31" s="132">
        <f>F125</f>
        <v>1526801.5325000002</v>
      </c>
      <c r="G31" s="132">
        <f>G125</f>
        <v>2256374.2000000002</v>
      </c>
      <c r="H31" s="132">
        <f>H125</f>
        <v>1201422.2625000002</v>
      </c>
      <c r="I31" s="132">
        <f>I125</f>
        <v>4044337.1</v>
      </c>
    </row>
    <row r="32" spans="1:9" s="138" customFormat="1" ht="25" customHeight="1" thickBot="1" x14ac:dyDescent="0.45">
      <c r="A32" s="155">
        <v>11101800100</v>
      </c>
      <c r="B32" s="94" t="s">
        <v>640</v>
      </c>
      <c r="C32" s="7"/>
      <c r="D32" s="94">
        <v>31912900</v>
      </c>
      <c r="E32" s="102" t="s">
        <v>360</v>
      </c>
      <c r="F32" s="132">
        <f>F181</f>
        <v>3452801.5325000002</v>
      </c>
      <c r="G32" s="132">
        <f>G181</f>
        <v>31746374.199999999</v>
      </c>
      <c r="H32" s="132">
        <f>H181</f>
        <v>112999154.07250001</v>
      </c>
      <c r="I32" s="132">
        <f>I181</f>
        <v>63186682.75</v>
      </c>
    </row>
    <row r="33" spans="1:9" s="138" customFormat="1" ht="25" customHeight="1" thickBot="1" x14ac:dyDescent="0.45">
      <c r="A33" s="8"/>
      <c r="B33" s="139"/>
      <c r="C33" s="12"/>
      <c r="D33" s="139"/>
      <c r="E33" s="117" t="s">
        <v>500</v>
      </c>
      <c r="F33" s="140">
        <f>SUM(F30:F32)</f>
        <v>96454141.584999993</v>
      </c>
      <c r="G33" s="140">
        <f>SUM(G30:G32)</f>
        <v>179115333.19999999</v>
      </c>
      <c r="H33" s="140">
        <f>SUM(H30:H32)</f>
        <v>188427258.435</v>
      </c>
      <c r="I33" s="140">
        <f>SUM(I30:I32)</f>
        <v>292259859.44999999</v>
      </c>
    </row>
    <row r="34" spans="1:9" s="138" customFormat="1" ht="25" customHeight="1" thickBot="1" x14ac:dyDescent="0.45">
      <c r="A34" s="1334" t="s">
        <v>499</v>
      </c>
      <c r="B34" s="1335"/>
      <c r="C34" s="1335"/>
      <c r="D34" s="1335"/>
      <c r="E34" s="1335"/>
      <c r="F34" s="1335"/>
      <c r="G34" s="1335"/>
      <c r="H34" s="1335"/>
      <c r="I34" s="1336"/>
    </row>
    <row r="35" spans="1:9" s="138" customFormat="1" ht="25" customHeight="1" x14ac:dyDescent="0.4">
      <c r="A35" s="133"/>
      <c r="B35" s="134"/>
      <c r="C35" s="9"/>
      <c r="D35" s="134"/>
      <c r="E35" s="107" t="s">
        <v>164</v>
      </c>
      <c r="F35" s="141">
        <f t="shared" ref="F35:I36" si="1">F87+F123+F179</f>
        <v>70152261.584999993</v>
      </c>
      <c r="G35" s="141">
        <f t="shared" si="1"/>
        <v>88444591.200000003</v>
      </c>
      <c r="H35" s="141">
        <f t="shared" si="1"/>
        <v>58361726.625000007</v>
      </c>
      <c r="I35" s="141">
        <f t="shared" si="1"/>
        <v>141859859.44999999</v>
      </c>
    </row>
    <row r="36" spans="1:9" s="138" customFormat="1" ht="25" customHeight="1" thickBot="1" x14ac:dyDescent="0.45">
      <c r="A36" s="135"/>
      <c r="B36" s="136"/>
      <c r="C36" s="10"/>
      <c r="D36" s="136"/>
      <c r="E36" s="137" t="s">
        <v>497</v>
      </c>
      <c r="F36" s="142">
        <f t="shared" si="1"/>
        <v>26301880</v>
      </c>
      <c r="G36" s="142">
        <f t="shared" si="1"/>
        <v>90670742</v>
      </c>
      <c r="H36" s="142">
        <f t="shared" si="1"/>
        <v>130065531.81</v>
      </c>
      <c r="I36" s="142">
        <f t="shared" si="1"/>
        <v>150400000</v>
      </c>
    </row>
    <row r="37" spans="1:9" s="138" customFormat="1" ht="25" customHeight="1" thickBot="1" x14ac:dyDescent="0.45">
      <c r="A37" s="8"/>
      <c r="B37" s="139"/>
      <c r="C37" s="12"/>
      <c r="D37" s="139"/>
      <c r="E37" s="117" t="s">
        <v>293</v>
      </c>
      <c r="F37" s="140">
        <f>SUM(F35:F36)</f>
        <v>96454141.584999993</v>
      </c>
      <c r="G37" s="140">
        <f>SUM(G35:G36)</f>
        <v>179115333.19999999</v>
      </c>
      <c r="H37" s="140">
        <f>SUM(H35:H36)</f>
        <v>188427258.435</v>
      </c>
      <c r="I37" s="140">
        <f>SUM(I35:I36)</f>
        <v>292259859.44999999</v>
      </c>
    </row>
    <row r="38" spans="1:9" ht="22.5" x14ac:dyDescent="0.45">
      <c r="A38" s="1310" t="s">
        <v>1795</v>
      </c>
      <c r="B38" s="1311"/>
      <c r="C38" s="1311"/>
      <c r="D38" s="1311"/>
      <c r="E38" s="1311"/>
      <c r="F38" s="1311"/>
      <c r="G38" s="1311"/>
      <c r="H38" s="1311"/>
      <c r="I38" s="1312"/>
    </row>
    <row r="39" spans="1:9" ht="22.5" x14ac:dyDescent="0.45">
      <c r="A39" s="1301" t="s">
        <v>480</v>
      </c>
      <c r="B39" s="1302"/>
      <c r="C39" s="1302"/>
      <c r="D39" s="1302"/>
      <c r="E39" s="1302"/>
      <c r="F39" s="1302"/>
      <c r="G39" s="1302"/>
      <c r="H39" s="1302"/>
      <c r="I39" s="1303"/>
    </row>
    <row r="40" spans="1:9" ht="22.5" x14ac:dyDescent="0.45">
      <c r="A40" s="1301" t="s">
        <v>2465</v>
      </c>
      <c r="B40" s="1302"/>
      <c r="C40" s="1302"/>
      <c r="D40" s="1302"/>
      <c r="E40" s="1302"/>
      <c r="F40" s="1302"/>
      <c r="G40" s="1302"/>
      <c r="H40" s="1302"/>
      <c r="I40" s="1303"/>
    </row>
    <row r="41" spans="1:9" ht="28.5" customHeight="1" thickBot="1" x14ac:dyDescent="0.45">
      <c r="A41" s="1337" t="s">
        <v>275</v>
      </c>
      <c r="B41" s="1338"/>
      <c r="C41" s="1338"/>
      <c r="D41" s="1338"/>
      <c r="E41" s="1338"/>
      <c r="F41" s="1338"/>
      <c r="G41" s="1338"/>
      <c r="H41" s="1338"/>
      <c r="I41" s="1339"/>
    </row>
    <row r="42" spans="1:9" s="138" customFormat="1" ht="18.5" thickBot="1" x14ac:dyDescent="0.45">
      <c r="A42" s="1328" t="s">
        <v>313</v>
      </c>
      <c r="B42" s="1329"/>
      <c r="C42" s="1329"/>
      <c r="D42" s="1329"/>
      <c r="E42" s="1329"/>
      <c r="F42" s="1329"/>
      <c r="G42" s="1329"/>
      <c r="H42" s="1329"/>
      <c r="I42" s="1330"/>
    </row>
    <row r="43" spans="1:9" s="118" customFormat="1" ht="36.5" thickBot="1" x14ac:dyDescent="0.4">
      <c r="A43" s="311" t="s">
        <v>459</v>
      </c>
      <c r="B43" s="222" t="s">
        <v>452</v>
      </c>
      <c r="C43" s="311" t="s">
        <v>448</v>
      </c>
      <c r="D43" s="222" t="s">
        <v>451</v>
      </c>
      <c r="E43" s="312" t="s">
        <v>1</v>
      </c>
      <c r="F43" s="222" t="s">
        <v>2460</v>
      </c>
      <c r="G43" s="222" t="s">
        <v>2474</v>
      </c>
      <c r="H43" s="89" t="s">
        <v>2475</v>
      </c>
      <c r="I43" s="222" t="s">
        <v>2464</v>
      </c>
    </row>
    <row r="44" spans="1:9" s="138" customFormat="1" ht="25" customHeight="1" x14ac:dyDescent="0.4">
      <c r="A44" s="158">
        <v>20000000</v>
      </c>
      <c r="B44" s="159"/>
      <c r="C44" s="18"/>
      <c r="D44" s="159"/>
      <c r="E44" s="99" t="s">
        <v>163</v>
      </c>
      <c r="F44" s="160"/>
      <c r="G44" s="160"/>
      <c r="H44" s="160"/>
      <c r="I44" s="161"/>
    </row>
    <row r="45" spans="1:9" s="138" customFormat="1" ht="25" customHeight="1" x14ac:dyDescent="0.4">
      <c r="A45" s="143">
        <v>21000000</v>
      </c>
      <c r="B45" s="144"/>
      <c r="C45" s="13"/>
      <c r="D45" s="144"/>
      <c r="E45" s="91" t="s">
        <v>164</v>
      </c>
      <c r="F45" s="145"/>
      <c r="G45" s="145"/>
      <c r="H45" s="145"/>
      <c r="I45" s="146"/>
    </row>
    <row r="46" spans="1:9" s="138" customFormat="1" ht="25" customHeight="1" x14ac:dyDescent="0.4">
      <c r="A46" s="143">
        <v>21010000</v>
      </c>
      <c r="B46" s="144"/>
      <c r="C46" s="13"/>
      <c r="D46" s="144"/>
      <c r="E46" s="91" t="s">
        <v>165</v>
      </c>
      <c r="F46" s="145"/>
      <c r="G46" s="145"/>
      <c r="H46" s="145"/>
      <c r="I46" s="146"/>
    </row>
    <row r="47" spans="1:9" s="138" customFormat="1" ht="25" customHeight="1" x14ac:dyDescent="0.4">
      <c r="A47" s="147">
        <v>21010101</v>
      </c>
      <c r="B47" s="148"/>
      <c r="C47" s="14"/>
      <c r="D47" s="101"/>
      <c r="E47" s="95" t="s">
        <v>166</v>
      </c>
      <c r="F47" s="84"/>
      <c r="G47" s="84"/>
      <c r="H47" s="84"/>
      <c r="I47" s="85"/>
    </row>
    <row r="48" spans="1:9" s="138" customFormat="1" ht="39" customHeight="1" x14ac:dyDescent="0.4">
      <c r="A48" s="149">
        <v>21010102</v>
      </c>
      <c r="B48" s="148" t="s">
        <v>640</v>
      </c>
      <c r="C48" s="14"/>
      <c r="D48" s="94">
        <v>31912900</v>
      </c>
      <c r="E48" s="95" t="s">
        <v>663</v>
      </c>
      <c r="F48" s="84">
        <v>14252875.199999999</v>
      </c>
      <c r="G48" s="84">
        <v>15836528</v>
      </c>
      <c r="H48" s="84">
        <v>11877396</v>
      </c>
      <c r="I48" s="85">
        <f>NROLL!E23</f>
        <v>13507076</v>
      </c>
    </row>
    <row r="49" spans="1:9" s="138" customFormat="1" ht="25" customHeight="1" x14ac:dyDescent="0.4">
      <c r="A49" s="143">
        <v>21020000</v>
      </c>
      <c r="B49" s="144"/>
      <c r="C49" s="13"/>
      <c r="D49" s="144"/>
      <c r="E49" s="91" t="s">
        <v>177</v>
      </c>
      <c r="F49" s="84"/>
      <c r="G49" s="84"/>
      <c r="H49" s="84"/>
      <c r="I49" s="85"/>
    </row>
    <row r="50" spans="1:9" s="138" customFormat="1" ht="34.5" customHeight="1" x14ac:dyDescent="0.4">
      <c r="A50" s="143">
        <v>21020200</v>
      </c>
      <c r="B50" s="144"/>
      <c r="C50" s="13"/>
      <c r="D50" s="144"/>
      <c r="E50" s="91" t="s">
        <v>192</v>
      </c>
      <c r="F50" s="84"/>
      <c r="G50" s="84"/>
      <c r="H50" s="84"/>
      <c r="I50" s="85"/>
    </row>
    <row r="51" spans="1:9" s="138" customFormat="1" ht="25" customHeight="1" x14ac:dyDescent="0.4">
      <c r="A51" s="147">
        <v>21200201</v>
      </c>
      <c r="B51" s="148"/>
      <c r="C51" s="14"/>
      <c r="D51" s="94"/>
      <c r="E51" s="95" t="s">
        <v>422</v>
      </c>
      <c r="F51" s="84"/>
      <c r="G51" s="84"/>
      <c r="H51" s="84"/>
      <c r="I51" s="85">
        <f>NROLL!F23</f>
        <v>6078182</v>
      </c>
    </row>
    <row r="52" spans="1:9" s="138" customFormat="1" ht="25" customHeight="1" x14ac:dyDescent="0.4">
      <c r="A52" s="147">
        <v>21200204</v>
      </c>
      <c r="B52" s="148" t="s">
        <v>640</v>
      </c>
      <c r="C52" s="14"/>
      <c r="D52" s="94">
        <v>31912900</v>
      </c>
      <c r="E52" s="102" t="s">
        <v>181</v>
      </c>
      <c r="F52" s="84">
        <v>4275862.5599999996</v>
      </c>
      <c r="G52" s="84">
        <v>4750958.3999999994</v>
      </c>
      <c r="H52" s="84">
        <v>3563218.8</v>
      </c>
      <c r="I52" s="85">
        <f>NROLL!H23</f>
        <v>4052125</v>
      </c>
    </row>
    <row r="53" spans="1:9" s="138" customFormat="1" ht="25" customHeight="1" x14ac:dyDescent="0.4">
      <c r="A53" s="147">
        <v>21200206</v>
      </c>
      <c r="B53" s="148" t="s">
        <v>640</v>
      </c>
      <c r="C53" s="14"/>
      <c r="D53" s="94">
        <v>31912900</v>
      </c>
      <c r="E53" s="102" t="s">
        <v>183</v>
      </c>
      <c r="F53" s="84">
        <v>4275862.5599999996</v>
      </c>
      <c r="G53" s="84">
        <v>4750958.3999999994</v>
      </c>
      <c r="H53" s="84">
        <v>3563218.8</v>
      </c>
      <c r="I53" s="85">
        <f>NROLL!K23</f>
        <v>4052125</v>
      </c>
    </row>
    <row r="54" spans="1:9" s="138" customFormat="1" ht="25" customHeight="1" x14ac:dyDescent="0.4">
      <c r="A54" s="147">
        <v>21200209</v>
      </c>
      <c r="B54" s="148"/>
      <c r="C54" s="14"/>
      <c r="D54" s="94"/>
      <c r="E54" s="102" t="s">
        <v>1778</v>
      </c>
      <c r="F54" s="84">
        <v>1425287.52</v>
      </c>
      <c r="G54" s="84">
        <v>1583652.8</v>
      </c>
      <c r="H54" s="84">
        <v>1187739.6000000001</v>
      </c>
      <c r="I54" s="85">
        <f>NROLL!S23</f>
        <v>1350707.5999999999</v>
      </c>
    </row>
    <row r="55" spans="1:9" s="138" customFormat="1" ht="25" customHeight="1" x14ac:dyDescent="0.4">
      <c r="A55" s="147">
        <v>21200210</v>
      </c>
      <c r="B55" s="148" t="s">
        <v>640</v>
      </c>
      <c r="C55" s="14"/>
      <c r="D55" s="94">
        <v>31912900</v>
      </c>
      <c r="E55" s="102" t="s">
        <v>1784</v>
      </c>
      <c r="F55" s="84">
        <v>10689656.4</v>
      </c>
      <c r="G55" s="84">
        <v>11877396</v>
      </c>
      <c r="H55" s="84">
        <v>8908047</v>
      </c>
      <c r="I55" s="85">
        <f>NROLL!Q23</f>
        <v>40521228</v>
      </c>
    </row>
    <row r="56" spans="1:9" s="138" customFormat="1" ht="25" customHeight="1" x14ac:dyDescent="0.4">
      <c r="A56" s="147">
        <v>21200212</v>
      </c>
      <c r="B56" s="148"/>
      <c r="C56" s="14"/>
      <c r="D56" s="94"/>
      <c r="E56" s="102" t="s">
        <v>1779</v>
      </c>
      <c r="F56" s="84"/>
      <c r="G56" s="84"/>
      <c r="H56" s="84"/>
      <c r="I56" s="85"/>
    </row>
    <row r="57" spans="1:9" s="138" customFormat="1" ht="25" customHeight="1" x14ac:dyDescent="0.4">
      <c r="A57" s="147">
        <v>21200214</v>
      </c>
      <c r="B57" s="148" t="s">
        <v>640</v>
      </c>
      <c r="C57" s="14"/>
      <c r="D57" s="94">
        <v>31912900</v>
      </c>
      <c r="E57" s="102" t="s">
        <v>186</v>
      </c>
      <c r="F57" s="84">
        <v>10689656.4</v>
      </c>
      <c r="G57" s="84">
        <v>11877396</v>
      </c>
      <c r="H57" s="84">
        <v>8908047</v>
      </c>
      <c r="I57" s="85">
        <f>NROLL!M23</f>
        <v>10130307</v>
      </c>
    </row>
    <row r="58" spans="1:9" s="138" customFormat="1" ht="25" customHeight="1" x14ac:dyDescent="0.4">
      <c r="A58" s="147">
        <v>21200217</v>
      </c>
      <c r="B58" s="148" t="s">
        <v>640</v>
      </c>
      <c r="C58" s="14"/>
      <c r="D58" s="94">
        <v>31912900</v>
      </c>
      <c r="E58" s="102" t="s">
        <v>188</v>
      </c>
      <c r="F58" s="84">
        <v>2137931.2799999998</v>
      </c>
      <c r="G58" s="84">
        <v>2375479.1999999997</v>
      </c>
      <c r="H58" s="84">
        <v>1781609.4</v>
      </c>
      <c r="I58" s="85">
        <f>NROLL!N23</f>
        <v>1889811</v>
      </c>
    </row>
    <row r="59" spans="1:9" s="138" customFormat="1" ht="25" customHeight="1" x14ac:dyDescent="0.4">
      <c r="A59" s="147">
        <v>21200228</v>
      </c>
      <c r="B59" s="148" t="s">
        <v>640</v>
      </c>
      <c r="C59" s="14"/>
      <c r="D59" s="94">
        <v>31912900</v>
      </c>
      <c r="E59" s="102" t="s">
        <v>2291</v>
      </c>
      <c r="F59" s="84">
        <v>3959526.6</v>
      </c>
      <c r="G59" s="84">
        <v>4399474</v>
      </c>
      <c r="H59" s="84">
        <v>3299605.5</v>
      </c>
      <c r="I59" s="85">
        <f>NROLL!P23</f>
        <v>440342</v>
      </c>
    </row>
    <row r="60" spans="1:9" s="138" customFormat="1" ht="25" customHeight="1" x14ac:dyDescent="0.4">
      <c r="A60" s="147"/>
      <c r="B60" s="148"/>
      <c r="C60" s="14"/>
      <c r="D60" s="94"/>
      <c r="E60" s="102" t="s">
        <v>2949</v>
      </c>
      <c r="F60" s="84"/>
      <c r="G60" s="84"/>
      <c r="H60" s="84"/>
      <c r="I60" s="85">
        <f>NROLL!O23</f>
        <v>10130307</v>
      </c>
    </row>
    <row r="61" spans="1:9" s="138" customFormat="1" ht="25" customHeight="1" x14ac:dyDescent="0.4">
      <c r="A61" s="147"/>
      <c r="B61" s="148"/>
      <c r="C61" s="14"/>
      <c r="D61" s="94"/>
      <c r="E61" s="102" t="s">
        <v>2950</v>
      </c>
      <c r="F61" s="84"/>
      <c r="G61" s="84"/>
      <c r="H61" s="84"/>
      <c r="I61" s="85">
        <f>NROLL!L23</f>
        <v>3376629</v>
      </c>
    </row>
    <row r="62" spans="1:9" s="138" customFormat="1" ht="25" customHeight="1" x14ac:dyDescent="0.4">
      <c r="A62" s="152">
        <v>21020600</v>
      </c>
      <c r="B62" s="153"/>
      <c r="C62" s="15"/>
      <c r="D62" s="153"/>
      <c r="E62" s="91" t="s">
        <v>196</v>
      </c>
      <c r="F62" s="84"/>
      <c r="G62" s="84"/>
      <c r="H62" s="84"/>
      <c r="I62" s="85"/>
    </row>
    <row r="63" spans="1:9" s="138" customFormat="1" ht="38.25" customHeight="1" x14ac:dyDescent="0.4">
      <c r="A63" s="187">
        <v>21020604</v>
      </c>
      <c r="B63" s="148" t="s">
        <v>640</v>
      </c>
      <c r="C63" s="16"/>
      <c r="D63" s="94">
        <v>31912900</v>
      </c>
      <c r="E63" s="95" t="s">
        <v>666</v>
      </c>
      <c r="F63" s="84">
        <v>16200000</v>
      </c>
      <c r="G63" s="84">
        <v>18000000</v>
      </c>
      <c r="H63" s="84">
        <v>13500000</v>
      </c>
      <c r="I63" s="85">
        <v>20000000</v>
      </c>
    </row>
    <row r="64" spans="1:9" s="138" customFormat="1" ht="25" customHeight="1" x14ac:dyDescent="0.4">
      <c r="A64" s="187">
        <v>21020605</v>
      </c>
      <c r="B64" s="148"/>
      <c r="C64" s="16"/>
      <c r="D64" s="94"/>
      <c r="E64" s="95" t="s">
        <v>1770</v>
      </c>
      <c r="F64" s="84"/>
      <c r="G64" s="84"/>
      <c r="H64" s="150"/>
      <c r="I64" s="85">
        <v>10000000</v>
      </c>
    </row>
    <row r="65" spans="1:9" s="138" customFormat="1" ht="25" customHeight="1" x14ac:dyDescent="0.4">
      <c r="A65" s="187"/>
      <c r="B65" s="148"/>
      <c r="C65" s="16"/>
      <c r="D65" s="94"/>
      <c r="E65" s="91" t="s">
        <v>2531</v>
      </c>
      <c r="F65" s="84"/>
      <c r="G65" s="84"/>
      <c r="H65" s="150"/>
      <c r="I65" s="85"/>
    </row>
    <row r="66" spans="1:9" s="138" customFormat="1" ht="25" customHeight="1" x14ac:dyDescent="0.4">
      <c r="A66" s="187"/>
      <c r="B66" s="148" t="s">
        <v>640</v>
      </c>
      <c r="C66" s="16"/>
      <c r="D66" s="94" t="s">
        <v>2532</v>
      </c>
      <c r="E66" s="95" t="s">
        <v>2533</v>
      </c>
      <c r="F66" s="84"/>
      <c r="G66" s="84"/>
      <c r="H66" s="150"/>
      <c r="I66" s="85"/>
    </row>
    <row r="67" spans="1:9" s="138" customFormat="1" ht="25" customHeight="1" x14ac:dyDescent="0.4">
      <c r="A67" s="152">
        <v>22020000</v>
      </c>
      <c r="B67" s="153"/>
      <c r="C67" s="15"/>
      <c r="D67" s="153"/>
      <c r="E67" s="91" t="s">
        <v>202</v>
      </c>
      <c r="F67" s="84"/>
      <c r="G67" s="84"/>
      <c r="H67" s="84"/>
      <c r="I67" s="85"/>
    </row>
    <row r="68" spans="1:9" s="138" customFormat="1" ht="25" customHeight="1" x14ac:dyDescent="0.4">
      <c r="A68" s="152">
        <v>22020100</v>
      </c>
      <c r="B68" s="153"/>
      <c r="C68" s="15"/>
      <c r="D68" s="153"/>
      <c r="E68" s="91" t="s">
        <v>300</v>
      </c>
      <c r="F68" s="84"/>
      <c r="G68" s="84"/>
      <c r="H68" s="84"/>
      <c r="I68" s="85"/>
    </row>
    <row r="69" spans="1:9" s="138" customFormat="1" ht="25" customHeight="1" x14ac:dyDescent="0.4">
      <c r="A69" s="131">
        <v>22020102</v>
      </c>
      <c r="B69" s="148" t="s">
        <v>640</v>
      </c>
      <c r="C69" s="6"/>
      <c r="D69" s="94">
        <v>31912900</v>
      </c>
      <c r="E69" s="154" t="s">
        <v>205</v>
      </c>
      <c r="F69" s="84">
        <v>540000</v>
      </c>
      <c r="G69" s="84">
        <v>35660742</v>
      </c>
      <c r="H69" s="84">
        <v>330000</v>
      </c>
      <c r="I69" s="84">
        <v>35000000</v>
      </c>
    </row>
    <row r="70" spans="1:9" s="138" customFormat="1" ht="25" customHeight="1" x14ac:dyDescent="0.4">
      <c r="A70" s="131">
        <v>22020104</v>
      </c>
      <c r="B70" s="148" t="s">
        <v>640</v>
      </c>
      <c r="C70" s="6"/>
      <c r="D70" s="94">
        <v>31912900</v>
      </c>
      <c r="E70" s="154" t="s">
        <v>207</v>
      </c>
      <c r="F70" s="84"/>
      <c r="G70" s="84">
        <v>5000000</v>
      </c>
      <c r="H70" s="84"/>
      <c r="I70" s="84">
        <v>2000000</v>
      </c>
    </row>
    <row r="71" spans="1:9" s="138" customFormat="1" ht="25" customHeight="1" x14ac:dyDescent="0.4">
      <c r="A71" s="155">
        <v>22020400</v>
      </c>
      <c r="B71" s="156"/>
      <c r="C71" s="17"/>
      <c r="D71" s="156"/>
      <c r="E71" s="157" t="s">
        <v>505</v>
      </c>
      <c r="F71" s="103"/>
      <c r="G71" s="103"/>
      <c r="H71" s="103"/>
      <c r="I71" s="104"/>
    </row>
    <row r="72" spans="1:9" s="138" customFormat="1" ht="25" customHeight="1" x14ac:dyDescent="0.4">
      <c r="A72" s="131">
        <v>22020303</v>
      </c>
      <c r="B72" s="148"/>
      <c r="C72" s="6"/>
      <c r="D72" s="94"/>
      <c r="E72" s="154" t="s">
        <v>506</v>
      </c>
      <c r="F72" s="84"/>
      <c r="G72" s="84"/>
      <c r="H72" s="84"/>
      <c r="I72" s="85">
        <v>500000</v>
      </c>
    </row>
    <row r="73" spans="1:9" s="138" customFormat="1" ht="25" customHeight="1" x14ac:dyDescent="0.4">
      <c r="A73" s="155">
        <v>22020400</v>
      </c>
      <c r="B73" s="156"/>
      <c r="C73" s="17"/>
      <c r="D73" s="156"/>
      <c r="E73" s="157" t="s">
        <v>312</v>
      </c>
      <c r="F73" s="84"/>
      <c r="G73" s="84"/>
      <c r="H73" s="84"/>
      <c r="I73" s="85"/>
    </row>
    <row r="74" spans="1:9" s="138" customFormat="1" ht="25" customHeight="1" x14ac:dyDescent="0.4">
      <c r="A74" s="155">
        <v>22020500</v>
      </c>
      <c r="B74" s="156"/>
      <c r="C74" s="17"/>
      <c r="D74" s="156"/>
      <c r="E74" s="106" t="s">
        <v>226</v>
      </c>
      <c r="F74" s="84"/>
      <c r="G74" s="84"/>
      <c r="H74" s="84"/>
      <c r="I74" s="85"/>
    </row>
    <row r="75" spans="1:9" s="138" customFormat="1" ht="25" customHeight="1" x14ac:dyDescent="0.4">
      <c r="A75" s="131">
        <v>22020501</v>
      </c>
      <c r="B75" s="148" t="s">
        <v>640</v>
      </c>
      <c r="C75" s="6"/>
      <c r="D75" s="94">
        <v>31912900</v>
      </c>
      <c r="E75" s="154" t="s">
        <v>227</v>
      </c>
      <c r="F75" s="84">
        <v>4567880</v>
      </c>
      <c r="G75" s="84">
        <v>5000000</v>
      </c>
      <c r="H75" s="84">
        <v>2199000</v>
      </c>
      <c r="I75" s="84">
        <v>5000000</v>
      </c>
    </row>
    <row r="76" spans="1:9" s="138" customFormat="1" ht="25" customHeight="1" x14ac:dyDescent="0.4">
      <c r="A76" s="155">
        <v>22020600</v>
      </c>
      <c r="B76" s="156"/>
      <c r="C76" s="17"/>
      <c r="D76" s="156"/>
      <c r="E76" s="106" t="s">
        <v>228</v>
      </c>
      <c r="F76" s="84"/>
      <c r="G76" s="84"/>
      <c r="H76" s="84"/>
      <c r="I76" s="85"/>
    </row>
    <row r="77" spans="1:9" s="138" customFormat="1" ht="25" customHeight="1" x14ac:dyDescent="0.4">
      <c r="A77" s="131">
        <v>22020601</v>
      </c>
      <c r="B77" s="148" t="s">
        <v>640</v>
      </c>
      <c r="C77" s="6"/>
      <c r="D77" s="94">
        <v>31912900</v>
      </c>
      <c r="E77" s="154" t="s">
        <v>1771</v>
      </c>
      <c r="F77" s="84">
        <v>4450000</v>
      </c>
      <c r="G77" s="84">
        <v>5000000</v>
      </c>
      <c r="H77" s="84"/>
      <c r="I77" s="84">
        <v>20000000</v>
      </c>
    </row>
    <row r="78" spans="1:9" s="138" customFormat="1" ht="25" customHeight="1" x14ac:dyDescent="0.4">
      <c r="A78" s="131">
        <v>22020604</v>
      </c>
      <c r="B78" s="148" t="s">
        <v>640</v>
      </c>
      <c r="C78" s="6"/>
      <c r="D78" s="94">
        <v>31912900</v>
      </c>
      <c r="E78" s="154" t="s">
        <v>231</v>
      </c>
      <c r="F78" s="84">
        <v>8300000</v>
      </c>
      <c r="G78" s="84">
        <v>12000000</v>
      </c>
      <c r="H78" s="84">
        <v>10370000</v>
      </c>
      <c r="I78" s="85">
        <v>15000000</v>
      </c>
    </row>
    <row r="79" spans="1:9" s="138" customFormat="1" ht="25" customHeight="1" x14ac:dyDescent="0.4">
      <c r="A79" s="155">
        <v>22020700</v>
      </c>
      <c r="B79" s="156"/>
      <c r="C79" s="17"/>
      <c r="D79" s="156"/>
      <c r="E79" s="157" t="s">
        <v>507</v>
      </c>
      <c r="F79" s="103"/>
      <c r="G79" s="103"/>
      <c r="H79" s="103"/>
      <c r="I79" s="104"/>
    </row>
    <row r="80" spans="1:9" s="138" customFormat="1" ht="25" customHeight="1" x14ac:dyDescent="0.4">
      <c r="A80" s="131">
        <v>22020711</v>
      </c>
      <c r="B80" s="148"/>
      <c r="C80" s="6"/>
      <c r="D80" s="94"/>
      <c r="E80" s="154" t="s">
        <v>664</v>
      </c>
      <c r="F80" s="84"/>
      <c r="G80" s="84"/>
      <c r="H80" s="84"/>
      <c r="I80" s="85"/>
    </row>
    <row r="81" spans="1:9" s="138" customFormat="1" ht="25" customHeight="1" x14ac:dyDescent="0.4">
      <c r="A81" s="155">
        <v>22021000</v>
      </c>
      <c r="B81" s="156"/>
      <c r="C81" s="17"/>
      <c r="D81" s="156"/>
      <c r="E81" s="106" t="s">
        <v>245</v>
      </c>
      <c r="F81" s="84"/>
      <c r="G81" s="84"/>
      <c r="H81" s="84"/>
      <c r="I81" s="85"/>
    </row>
    <row r="82" spans="1:9" s="138" customFormat="1" ht="25" customHeight="1" x14ac:dyDescent="0.4">
      <c r="A82" s="131">
        <v>22021001</v>
      </c>
      <c r="B82" s="148" t="s">
        <v>640</v>
      </c>
      <c r="C82" s="6"/>
      <c r="D82" s="94">
        <v>31912900</v>
      </c>
      <c r="E82" s="102" t="s">
        <v>246</v>
      </c>
      <c r="F82" s="84">
        <v>2450000</v>
      </c>
      <c r="G82" s="84">
        <v>3000000</v>
      </c>
      <c r="H82" s="84">
        <v>1728000</v>
      </c>
      <c r="I82" s="84">
        <v>5000000</v>
      </c>
    </row>
    <row r="83" spans="1:9" s="138" customFormat="1" ht="25" customHeight="1" x14ac:dyDescent="0.4">
      <c r="A83" s="131">
        <v>22021002</v>
      </c>
      <c r="B83" s="148" t="s">
        <v>640</v>
      </c>
      <c r="C83" s="6"/>
      <c r="D83" s="94">
        <v>31912900</v>
      </c>
      <c r="E83" s="102" t="s">
        <v>247</v>
      </c>
      <c r="F83" s="84">
        <v>1390000</v>
      </c>
      <c r="G83" s="84">
        <v>2000000</v>
      </c>
      <c r="H83" s="84">
        <v>1090000</v>
      </c>
      <c r="I83" s="84">
        <v>2000000</v>
      </c>
    </row>
    <row r="84" spans="1:9" s="138" customFormat="1" ht="25" customHeight="1" x14ac:dyDescent="0.4">
      <c r="A84" s="131">
        <v>22021003</v>
      </c>
      <c r="B84" s="148" t="s">
        <v>640</v>
      </c>
      <c r="C84" s="6"/>
      <c r="D84" s="94">
        <v>31912900</v>
      </c>
      <c r="E84" s="102" t="s">
        <v>248</v>
      </c>
      <c r="F84" s="84">
        <v>1870000</v>
      </c>
      <c r="G84" s="84">
        <v>2000000</v>
      </c>
      <c r="H84" s="84">
        <v>1920800</v>
      </c>
      <c r="I84" s="84">
        <v>5000000</v>
      </c>
    </row>
    <row r="85" spans="1:9" s="138" customFormat="1" ht="25" customHeight="1" x14ac:dyDescent="0.4">
      <c r="A85" s="155">
        <v>22040100</v>
      </c>
      <c r="B85" s="156"/>
      <c r="C85" s="17"/>
      <c r="D85" s="156"/>
      <c r="E85" s="106" t="s">
        <v>260</v>
      </c>
      <c r="F85" s="84"/>
      <c r="G85" s="84"/>
      <c r="H85" s="84"/>
      <c r="I85" s="85"/>
    </row>
    <row r="86" spans="1:9" s="138" customFormat="1" ht="25" customHeight="1" thickBot="1" x14ac:dyDescent="0.45">
      <c r="A86" s="914">
        <v>22040109</v>
      </c>
      <c r="B86" s="915"/>
      <c r="C86" s="916"/>
      <c r="D86" s="266"/>
      <c r="E86" s="105" t="s">
        <v>261</v>
      </c>
      <c r="F86" s="917"/>
      <c r="G86" s="917"/>
      <c r="H86" s="917"/>
      <c r="I86" s="918">
        <v>10000000</v>
      </c>
    </row>
    <row r="87" spans="1:9" s="138" customFormat="1" ht="25" customHeight="1" x14ac:dyDescent="0.4">
      <c r="A87" s="196"/>
      <c r="B87" s="906"/>
      <c r="C87" s="907"/>
      <c r="D87" s="906"/>
      <c r="E87" s="908" t="s">
        <v>164</v>
      </c>
      <c r="F87" s="920">
        <f>SUM(F47:F66)</f>
        <v>67906658.519999996</v>
      </c>
      <c r="G87" s="920">
        <f>SUM(G47:G66)</f>
        <v>75451842.799999997</v>
      </c>
      <c r="H87" s="920">
        <f>SUM(H47:H66)</f>
        <v>56588882.100000001</v>
      </c>
      <c r="I87" s="920">
        <f>SUM(I47:I66)</f>
        <v>125528839.59999999</v>
      </c>
    </row>
    <row r="88" spans="1:9" s="138" customFormat="1" ht="25" customHeight="1" thickBot="1" x14ac:dyDescent="0.45">
      <c r="A88" s="911"/>
      <c r="B88" s="214"/>
      <c r="C88" s="34"/>
      <c r="D88" s="214"/>
      <c r="E88" s="215" t="s">
        <v>202</v>
      </c>
      <c r="F88" s="921">
        <f>SUM(F69:F86)</f>
        <v>23567880</v>
      </c>
      <c r="G88" s="921">
        <f>SUM(G69:G86)</f>
        <v>69660742</v>
      </c>
      <c r="H88" s="921">
        <f>SUM(H69:H86)</f>
        <v>17637800</v>
      </c>
      <c r="I88" s="922">
        <f>SUM(I69:I86)</f>
        <v>99500000</v>
      </c>
    </row>
    <row r="89" spans="1:9" s="138" customFormat="1" ht="25" customHeight="1" thickBot="1" x14ac:dyDescent="0.45">
      <c r="A89" s="279"/>
      <c r="B89" s="280"/>
      <c r="C89" s="281"/>
      <c r="D89" s="282"/>
      <c r="E89" s="283" t="s">
        <v>293</v>
      </c>
      <c r="F89" s="284">
        <f>F87+F88</f>
        <v>91474538.519999996</v>
      </c>
      <c r="G89" s="284">
        <f>G87+G88</f>
        <v>145112584.80000001</v>
      </c>
      <c r="H89" s="284">
        <f>H87+H88</f>
        <v>74226682.099999994</v>
      </c>
      <c r="I89" s="284">
        <f>I87+I88</f>
        <v>225028839.59999999</v>
      </c>
    </row>
    <row r="90" spans="1:9" ht="22.5" x14ac:dyDescent="0.45">
      <c r="A90" s="1310" t="s">
        <v>1795</v>
      </c>
      <c r="B90" s="1311"/>
      <c r="C90" s="1311"/>
      <c r="D90" s="1311"/>
      <c r="E90" s="1311"/>
      <c r="F90" s="1311"/>
      <c r="G90" s="1311"/>
      <c r="H90" s="1311"/>
      <c r="I90" s="1312"/>
    </row>
    <row r="91" spans="1:9" ht="22.5" x14ac:dyDescent="0.45">
      <c r="A91" s="1301" t="s">
        <v>480</v>
      </c>
      <c r="B91" s="1302"/>
      <c r="C91" s="1302"/>
      <c r="D91" s="1302"/>
      <c r="E91" s="1302"/>
      <c r="F91" s="1302"/>
      <c r="G91" s="1302"/>
      <c r="H91" s="1302"/>
      <c r="I91" s="1303"/>
    </row>
    <row r="92" spans="1:9" ht="22.5" x14ac:dyDescent="0.45">
      <c r="A92" s="1301" t="s">
        <v>2465</v>
      </c>
      <c r="B92" s="1302"/>
      <c r="C92" s="1302"/>
      <c r="D92" s="1302"/>
      <c r="E92" s="1302"/>
      <c r="F92" s="1302"/>
      <c r="G92" s="1302"/>
      <c r="H92" s="1302"/>
      <c r="I92" s="1303"/>
    </row>
    <row r="93" spans="1:9" ht="24.75" customHeight="1" thickBot="1" x14ac:dyDescent="0.45">
      <c r="A93" s="1337" t="s">
        <v>275</v>
      </c>
      <c r="B93" s="1338"/>
      <c r="C93" s="1338"/>
      <c r="D93" s="1338"/>
      <c r="E93" s="1338"/>
      <c r="F93" s="1338"/>
      <c r="G93" s="1338"/>
      <c r="H93" s="1338"/>
      <c r="I93" s="1339"/>
    </row>
    <row r="94" spans="1:9" s="138" customFormat="1" ht="29.25" customHeight="1" thickBot="1" x14ac:dyDescent="0.45">
      <c r="A94" s="1328" t="s">
        <v>311</v>
      </c>
      <c r="B94" s="1329"/>
      <c r="C94" s="1329"/>
      <c r="D94" s="1329"/>
      <c r="E94" s="1329"/>
      <c r="F94" s="1329"/>
      <c r="G94" s="1329"/>
      <c r="H94" s="1329"/>
      <c r="I94" s="1330"/>
    </row>
    <row r="95" spans="1:9" s="118" customFormat="1" ht="39.75" customHeight="1" thickBot="1" x14ac:dyDescent="0.4">
      <c r="A95" s="311" t="s">
        <v>459</v>
      </c>
      <c r="B95" s="222" t="s">
        <v>452</v>
      </c>
      <c r="C95" s="311" t="s">
        <v>448</v>
      </c>
      <c r="D95" s="222" t="s">
        <v>451</v>
      </c>
      <c r="E95" s="312" t="s">
        <v>1</v>
      </c>
      <c r="F95" s="222" t="s">
        <v>2460</v>
      </c>
      <c r="G95" s="222" t="s">
        <v>2474</v>
      </c>
      <c r="H95" s="222" t="s">
        <v>2475</v>
      </c>
      <c r="I95" s="222" t="s">
        <v>2464</v>
      </c>
    </row>
    <row r="96" spans="1:9" s="138" customFormat="1" ht="25" customHeight="1" x14ac:dyDescent="0.4">
      <c r="A96" s="158">
        <v>20000000</v>
      </c>
      <c r="B96" s="159"/>
      <c r="C96" s="18"/>
      <c r="D96" s="159"/>
      <c r="E96" s="99" t="s">
        <v>163</v>
      </c>
      <c r="F96" s="160"/>
      <c r="G96" s="160"/>
      <c r="H96" s="160"/>
      <c r="I96" s="161"/>
    </row>
    <row r="97" spans="1:9" s="138" customFormat="1" ht="25" customHeight="1" x14ac:dyDescent="0.4">
      <c r="A97" s="143">
        <v>21000000</v>
      </c>
      <c r="B97" s="144"/>
      <c r="C97" s="13"/>
      <c r="D97" s="144"/>
      <c r="E97" s="91" t="s">
        <v>164</v>
      </c>
      <c r="F97" s="145"/>
      <c r="G97" s="145"/>
      <c r="H97" s="145"/>
      <c r="I97" s="146"/>
    </row>
    <row r="98" spans="1:9" s="138" customFormat="1" ht="25" customHeight="1" x14ac:dyDescent="0.4">
      <c r="A98" s="143">
        <v>21010000</v>
      </c>
      <c r="B98" s="144"/>
      <c r="C98" s="13"/>
      <c r="D98" s="144"/>
      <c r="E98" s="91" t="s">
        <v>165</v>
      </c>
      <c r="F98" s="145"/>
      <c r="G98" s="145"/>
      <c r="H98" s="145"/>
      <c r="I98" s="146"/>
    </row>
    <row r="99" spans="1:9" s="138" customFormat="1" ht="25" customHeight="1" x14ac:dyDescent="0.4">
      <c r="A99" s="147">
        <v>21010103</v>
      </c>
      <c r="B99" s="148" t="s">
        <v>640</v>
      </c>
      <c r="C99" s="14"/>
      <c r="D99" s="94">
        <v>31912900</v>
      </c>
      <c r="E99" s="95" t="s">
        <v>168</v>
      </c>
      <c r="F99" s="145">
        <v>661693.05000000005</v>
      </c>
      <c r="G99" s="145">
        <v>696519</v>
      </c>
      <c r="H99" s="150">
        <v>522389.25</v>
      </c>
      <c r="I99" s="146">
        <f>NROLL!E32</f>
        <v>1343574</v>
      </c>
    </row>
    <row r="100" spans="1:9" s="138" customFormat="1" ht="25" customHeight="1" x14ac:dyDescent="0.4">
      <c r="A100" s="147">
        <v>21010104</v>
      </c>
      <c r="B100" s="148"/>
      <c r="C100" s="14"/>
      <c r="D100" s="94"/>
      <c r="E100" s="95" t="s">
        <v>169</v>
      </c>
      <c r="F100" s="145"/>
      <c r="G100" s="145"/>
      <c r="H100" s="150"/>
      <c r="I100" s="146"/>
    </row>
    <row r="101" spans="1:9" s="138" customFormat="1" ht="25" customHeight="1" x14ac:dyDescent="0.4">
      <c r="A101" s="147">
        <v>21010105</v>
      </c>
      <c r="B101" s="148"/>
      <c r="C101" s="14"/>
      <c r="D101" s="94"/>
      <c r="E101" s="95" t="s">
        <v>170</v>
      </c>
      <c r="F101" s="145"/>
      <c r="G101" s="145"/>
      <c r="H101" s="150"/>
      <c r="I101" s="146"/>
    </row>
    <row r="102" spans="1:9" s="138" customFormat="1" ht="25" customHeight="1" x14ac:dyDescent="0.4">
      <c r="A102" s="147">
        <v>21010106</v>
      </c>
      <c r="B102" s="148"/>
      <c r="C102" s="14"/>
      <c r="D102" s="94"/>
      <c r="E102" s="95" t="s">
        <v>665</v>
      </c>
      <c r="F102" s="145"/>
      <c r="G102" s="145"/>
      <c r="H102" s="150"/>
      <c r="I102" s="146"/>
    </row>
    <row r="103" spans="1:9" s="138" customFormat="1" ht="25" customHeight="1" x14ac:dyDescent="0.4">
      <c r="A103" s="147"/>
      <c r="B103" s="148" t="s">
        <v>640</v>
      </c>
      <c r="C103" s="14"/>
      <c r="D103" s="94">
        <v>31912900</v>
      </c>
      <c r="E103" s="95" t="s">
        <v>667</v>
      </c>
      <c r="F103" s="145"/>
      <c r="G103" s="145">
        <v>104477.84999999999</v>
      </c>
      <c r="H103" s="150"/>
      <c r="I103" s="146">
        <f>NROLL!T32</f>
        <v>960000</v>
      </c>
    </row>
    <row r="104" spans="1:9" s="138" customFormat="1" ht="25" customHeight="1" x14ac:dyDescent="0.4">
      <c r="A104" s="143">
        <v>21020300</v>
      </c>
      <c r="B104" s="148"/>
      <c r="C104" s="13"/>
      <c r="D104" s="144"/>
      <c r="E104" s="91" t="s">
        <v>193</v>
      </c>
      <c r="F104" s="145"/>
      <c r="G104" s="145"/>
      <c r="H104" s="150"/>
      <c r="I104" s="146"/>
    </row>
    <row r="105" spans="1:9" s="138" customFormat="1" ht="25" customHeight="1" x14ac:dyDescent="0.4">
      <c r="A105" s="147">
        <v>21020301</v>
      </c>
      <c r="B105" s="148" t="s">
        <v>640</v>
      </c>
      <c r="C105" s="14"/>
      <c r="D105" s="94">
        <v>31912900</v>
      </c>
      <c r="E105" s="102" t="s">
        <v>178</v>
      </c>
      <c r="F105" s="145">
        <v>231592.5675</v>
      </c>
      <c r="G105" s="145">
        <v>243781.65</v>
      </c>
      <c r="H105" s="150">
        <v>182836.23750000002</v>
      </c>
      <c r="I105" s="146">
        <f>NROLL!F32</f>
        <v>470250.89999999997</v>
      </c>
    </row>
    <row r="106" spans="1:9" s="138" customFormat="1" ht="25" customHeight="1" x14ac:dyDescent="0.4">
      <c r="A106" s="147">
        <v>21020302</v>
      </c>
      <c r="B106" s="148" t="s">
        <v>640</v>
      </c>
      <c r="C106" s="14"/>
      <c r="D106" s="94">
        <v>31912900</v>
      </c>
      <c r="E106" s="102" t="s">
        <v>179</v>
      </c>
      <c r="F106" s="145">
        <v>132338.61000000002</v>
      </c>
      <c r="G106" s="145">
        <v>139303.80000000002</v>
      </c>
      <c r="H106" s="150">
        <v>104477.85</v>
      </c>
      <c r="I106" s="146">
        <f>NROLL!G32</f>
        <v>268714.8</v>
      </c>
    </row>
    <row r="107" spans="1:9" s="138" customFormat="1" ht="25" customHeight="1" x14ac:dyDescent="0.4">
      <c r="A107" s="147">
        <v>21020303</v>
      </c>
      <c r="B107" s="148" t="s">
        <v>640</v>
      </c>
      <c r="C107" s="14"/>
      <c r="D107" s="94">
        <v>31912900</v>
      </c>
      <c r="E107" s="102" t="s">
        <v>180</v>
      </c>
      <c r="F107" s="145">
        <v>8208</v>
      </c>
      <c r="G107" s="145">
        <v>8640</v>
      </c>
      <c r="H107" s="150">
        <v>6480</v>
      </c>
      <c r="I107" s="146">
        <f>NROLL!I32</f>
        <v>19440</v>
      </c>
    </row>
    <row r="108" spans="1:9" s="138" customFormat="1" ht="25" customHeight="1" x14ac:dyDescent="0.4">
      <c r="A108" s="147">
        <v>21020304</v>
      </c>
      <c r="B108" s="148" t="s">
        <v>640</v>
      </c>
      <c r="C108" s="14"/>
      <c r="D108" s="94">
        <v>31912900</v>
      </c>
      <c r="E108" s="102" t="s">
        <v>181</v>
      </c>
      <c r="F108" s="145">
        <v>33084.652500000004</v>
      </c>
      <c r="G108" s="145">
        <v>34825.950000000004</v>
      </c>
      <c r="H108" s="150">
        <v>26119.462500000001</v>
      </c>
      <c r="I108" s="146">
        <f>NROLL!H32</f>
        <v>67178.7</v>
      </c>
    </row>
    <row r="109" spans="1:9" s="138" customFormat="1" ht="25" customHeight="1" x14ac:dyDescent="0.4">
      <c r="A109" s="147">
        <v>21020312</v>
      </c>
      <c r="B109" s="148"/>
      <c r="C109" s="14"/>
      <c r="D109" s="94"/>
      <c r="E109" s="102" t="s">
        <v>184</v>
      </c>
      <c r="F109" s="145"/>
      <c r="G109" s="145"/>
      <c r="H109" s="150"/>
      <c r="I109" s="146"/>
    </row>
    <row r="110" spans="1:9" s="138" customFormat="1" ht="25" customHeight="1" x14ac:dyDescent="0.4">
      <c r="A110" s="147">
        <v>21020315</v>
      </c>
      <c r="B110" s="148" t="s">
        <v>640</v>
      </c>
      <c r="C110" s="14"/>
      <c r="D110" s="94">
        <v>31912900</v>
      </c>
      <c r="E110" s="102" t="s">
        <v>187</v>
      </c>
      <c r="F110" s="145">
        <v>55884.652500000004</v>
      </c>
      <c r="G110" s="145">
        <v>58825.950000000004</v>
      </c>
      <c r="H110" s="150">
        <v>44119.462500000001</v>
      </c>
      <c r="I110" s="146">
        <f>NROLL!J32</f>
        <v>115178.7</v>
      </c>
    </row>
    <row r="111" spans="1:9" s="138" customFormat="1" ht="25" customHeight="1" x14ac:dyDescent="0.4">
      <c r="A111" s="147">
        <v>21020314</v>
      </c>
      <c r="B111" s="148"/>
      <c r="C111" s="14"/>
      <c r="D111" s="94"/>
      <c r="E111" s="102" t="s">
        <v>186</v>
      </c>
      <c r="F111" s="145"/>
      <c r="G111" s="145"/>
      <c r="H111" s="145"/>
      <c r="I111" s="146"/>
    </row>
    <row r="112" spans="1:9" s="138" customFormat="1" ht="25" customHeight="1" x14ac:dyDescent="0.4">
      <c r="A112" s="147">
        <v>21020305</v>
      </c>
      <c r="B112" s="148"/>
      <c r="C112" s="14"/>
      <c r="D112" s="94"/>
      <c r="E112" s="102" t="s">
        <v>508</v>
      </c>
      <c r="F112" s="145"/>
      <c r="G112" s="145"/>
      <c r="H112" s="145"/>
      <c r="I112" s="146"/>
    </row>
    <row r="113" spans="1:9" s="138" customFormat="1" ht="25" customHeight="1" x14ac:dyDescent="0.4">
      <c r="A113" s="147">
        <v>21020306</v>
      </c>
      <c r="B113" s="148"/>
      <c r="C113" s="14"/>
      <c r="D113" s="94"/>
      <c r="E113" s="102" t="s">
        <v>183</v>
      </c>
      <c r="F113" s="145"/>
      <c r="G113" s="145"/>
      <c r="H113" s="145"/>
      <c r="I113" s="146"/>
    </row>
    <row r="114" spans="1:9" s="138" customFormat="1" ht="25" customHeight="1" x14ac:dyDescent="0.4">
      <c r="A114" s="1073">
        <v>22000000</v>
      </c>
      <c r="B114" s="148"/>
      <c r="C114" s="39"/>
      <c r="D114" s="94"/>
      <c r="E114" s="1051" t="s">
        <v>201</v>
      </c>
      <c r="F114" s="826"/>
      <c r="G114" s="845"/>
      <c r="H114" s="590"/>
      <c r="I114" s="846"/>
    </row>
    <row r="115" spans="1:9" s="138" customFormat="1" ht="25" customHeight="1" x14ac:dyDescent="0.4">
      <c r="A115" s="1074">
        <v>22010100</v>
      </c>
      <c r="B115" s="148" t="s">
        <v>2416</v>
      </c>
      <c r="C115" s="39"/>
      <c r="D115" s="94">
        <v>31912900</v>
      </c>
      <c r="E115" s="1052" t="s">
        <v>2453</v>
      </c>
      <c r="F115" s="826"/>
      <c r="G115" s="192">
        <v>210000</v>
      </c>
      <c r="H115" s="590"/>
      <c r="I115" s="813"/>
    </row>
    <row r="116" spans="1:9" s="138" customFormat="1" ht="25" customHeight="1" x14ac:dyDescent="0.4">
      <c r="A116" s="143">
        <v>22020000</v>
      </c>
      <c r="B116" s="144"/>
      <c r="C116" s="13"/>
      <c r="D116" s="144"/>
      <c r="E116" s="108" t="s">
        <v>202</v>
      </c>
      <c r="F116" s="145"/>
      <c r="G116" s="145"/>
      <c r="H116" s="145"/>
      <c r="I116" s="146"/>
    </row>
    <row r="117" spans="1:9" s="138" customFormat="1" ht="25" customHeight="1" x14ac:dyDescent="0.4">
      <c r="A117" s="143">
        <v>22020100</v>
      </c>
      <c r="B117" s="144"/>
      <c r="C117" s="13"/>
      <c r="D117" s="144"/>
      <c r="E117" s="108" t="s">
        <v>297</v>
      </c>
      <c r="F117" s="145"/>
      <c r="G117" s="145"/>
      <c r="H117" s="145"/>
      <c r="I117" s="146"/>
    </row>
    <row r="118" spans="1:9" s="138" customFormat="1" ht="25" customHeight="1" x14ac:dyDescent="0.4">
      <c r="A118" s="147">
        <v>22020101</v>
      </c>
      <c r="B118" s="148" t="s">
        <v>642</v>
      </c>
      <c r="C118" s="14"/>
      <c r="D118" s="94">
        <v>31912900</v>
      </c>
      <c r="E118" s="102" t="s">
        <v>309</v>
      </c>
      <c r="F118" s="145">
        <v>74000</v>
      </c>
      <c r="G118" s="145">
        <v>80000</v>
      </c>
      <c r="H118" s="145">
        <v>25000</v>
      </c>
      <c r="I118" s="146">
        <v>100000</v>
      </c>
    </row>
    <row r="119" spans="1:9" s="138" customFormat="1" ht="25" customHeight="1" x14ac:dyDescent="0.4">
      <c r="A119" s="143">
        <v>22020300</v>
      </c>
      <c r="B119" s="144"/>
      <c r="C119" s="13"/>
      <c r="D119" s="144"/>
      <c r="E119" s="108" t="s">
        <v>310</v>
      </c>
      <c r="F119" s="145"/>
      <c r="G119" s="145"/>
      <c r="H119" s="145"/>
      <c r="I119" s="146"/>
    </row>
    <row r="120" spans="1:9" s="138" customFormat="1" ht="25" customHeight="1" x14ac:dyDescent="0.4">
      <c r="A120" s="147">
        <v>22020313</v>
      </c>
      <c r="B120" s="148" t="s">
        <v>642</v>
      </c>
      <c r="C120" s="14"/>
      <c r="D120" s="94">
        <v>31912900</v>
      </c>
      <c r="E120" s="102" t="s">
        <v>218</v>
      </c>
      <c r="F120" s="145">
        <v>100000</v>
      </c>
      <c r="G120" s="145">
        <v>180000</v>
      </c>
      <c r="H120" s="145">
        <v>110000</v>
      </c>
      <c r="I120" s="146">
        <v>500000</v>
      </c>
    </row>
    <row r="121" spans="1:9" s="138" customFormat="1" ht="25" customHeight="1" x14ac:dyDescent="0.4">
      <c r="A121" s="155">
        <v>22020700</v>
      </c>
      <c r="B121" s="156"/>
      <c r="C121" s="17"/>
      <c r="D121" s="156"/>
      <c r="E121" s="106" t="s">
        <v>507</v>
      </c>
      <c r="F121" s="145"/>
      <c r="G121" s="145"/>
      <c r="H121" s="145"/>
      <c r="I121" s="146"/>
    </row>
    <row r="122" spans="1:9" s="138" customFormat="1" ht="25" customHeight="1" thickBot="1" x14ac:dyDescent="0.45">
      <c r="A122" s="314">
        <v>22020710</v>
      </c>
      <c r="B122" s="315" t="s">
        <v>640</v>
      </c>
      <c r="C122" s="316"/>
      <c r="D122" s="317">
        <v>31912900</v>
      </c>
      <c r="E122" s="1086" t="s">
        <v>509</v>
      </c>
      <c r="F122" s="321">
        <v>230000</v>
      </c>
      <c r="G122" s="321">
        <v>500000</v>
      </c>
      <c r="H122" s="321">
        <v>180000</v>
      </c>
      <c r="I122" s="322">
        <v>200000</v>
      </c>
    </row>
    <row r="123" spans="1:9" s="138" customFormat="1" ht="25" customHeight="1" x14ac:dyDescent="0.4">
      <c r="A123" s="133"/>
      <c r="B123" s="134"/>
      <c r="C123" s="9"/>
      <c r="D123" s="134"/>
      <c r="E123" s="1080" t="s">
        <v>314</v>
      </c>
      <c r="F123" s="1088">
        <f>SUM(F99:F115)</f>
        <v>1122801.5325000002</v>
      </c>
      <c r="G123" s="1088">
        <f>SUM(G99:G115)</f>
        <v>1496374.2</v>
      </c>
      <c r="H123" s="1088">
        <f>SUM(H99:H115)</f>
        <v>886422.26250000007</v>
      </c>
      <c r="I123" s="1088">
        <f>SUM(I99:I115)</f>
        <v>3244337.1</v>
      </c>
    </row>
    <row r="124" spans="1:9" s="138" customFormat="1" ht="25" customHeight="1" thickBot="1" x14ac:dyDescent="0.45">
      <c r="A124" s="911"/>
      <c r="B124" s="214"/>
      <c r="C124" s="34"/>
      <c r="D124" s="214"/>
      <c r="E124" s="931" t="s">
        <v>202</v>
      </c>
      <c r="F124" s="921">
        <f>SUM(F118:F122)</f>
        <v>404000</v>
      </c>
      <c r="G124" s="921">
        <f>SUM(G118:G122)</f>
        <v>760000</v>
      </c>
      <c r="H124" s="921">
        <f>SUM(H118:H122)</f>
        <v>315000</v>
      </c>
      <c r="I124" s="922">
        <f>SUM(I118:I122)</f>
        <v>800000</v>
      </c>
    </row>
    <row r="125" spans="1:9" s="138" customFormat="1" ht="25" customHeight="1" thickBot="1" x14ac:dyDescent="0.45">
      <c r="A125" s="924"/>
      <c r="B125" s="925"/>
      <c r="C125" s="926"/>
      <c r="D125" s="927"/>
      <c r="E125" s="928" t="s">
        <v>293</v>
      </c>
      <c r="F125" s="929">
        <f>F123+F124</f>
        <v>1526801.5325000002</v>
      </c>
      <c r="G125" s="929">
        <f>G123+G124</f>
        <v>2256374.2000000002</v>
      </c>
      <c r="H125" s="929">
        <f>H123+H124</f>
        <v>1201422.2625000002</v>
      </c>
      <c r="I125" s="929">
        <f>I123+I124</f>
        <v>4044337.1</v>
      </c>
    </row>
    <row r="126" spans="1:9" s="138" customFormat="1" ht="22.5" x14ac:dyDescent="0.45">
      <c r="A126" s="1310" t="s">
        <v>1795</v>
      </c>
      <c r="B126" s="1311"/>
      <c r="C126" s="1311"/>
      <c r="D126" s="1311"/>
      <c r="E126" s="1311"/>
      <c r="F126" s="1311"/>
      <c r="G126" s="1311"/>
      <c r="H126" s="1311"/>
      <c r="I126" s="1312"/>
    </row>
    <row r="127" spans="1:9" s="138" customFormat="1" ht="22.5" x14ac:dyDescent="0.45">
      <c r="A127" s="1301" t="s">
        <v>480</v>
      </c>
      <c r="B127" s="1302"/>
      <c r="C127" s="1302"/>
      <c r="D127" s="1302"/>
      <c r="E127" s="1302"/>
      <c r="F127" s="1302"/>
      <c r="G127" s="1302"/>
      <c r="H127" s="1302"/>
      <c r="I127" s="1303"/>
    </row>
    <row r="128" spans="1:9" s="138" customFormat="1" ht="22.5" x14ac:dyDescent="0.45">
      <c r="A128" s="1301" t="s">
        <v>2465</v>
      </c>
      <c r="B128" s="1302"/>
      <c r="C128" s="1302"/>
      <c r="D128" s="1302"/>
      <c r="E128" s="1302"/>
      <c r="F128" s="1302"/>
      <c r="G128" s="1302"/>
      <c r="H128" s="1302"/>
      <c r="I128" s="1303"/>
    </row>
    <row r="129" spans="1:9" s="138" customFormat="1" ht="27" customHeight="1" thickBot="1" x14ac:dyDescent="0.45">
      <c r="A129" s="1337" t="s">
        <v>275</v>
      </c>
      <c r="B129" s="1338"/>
      <c r="C129" s="1338"/>
      <c r="D129" s="1338"/>
      <c r="E129" s="1338"/>
      <c r="F129" s="1338"/>
      <c r="G129" s="1338"/>
      <c r="H129" s="1338"/>
      <c r="I129" s="1339"/>
    </row>
    <row r="130" spans="1:9" s="138" customFormat="1" ht="18.5" thickBot="1" x14ac:dyDescent="0.45">
      <c r="A130" s="1328" t="s">
        <v>306</v>
      </c>
      <c r="B130" s="1329"/>
      <c r="C130" s="1329"/>
      <c r="D130" s="1329"/>
      <c r="E130" s="1329"/>
      <c r="F130" s="1329"/>
      <c r="G130" s="1329"/>
      <c r="H130" s="1329"/>
      <c r="I130" s="1330"/>
    </row>
    <row r="131" spans="1:9" s="118" customFormat="1" ht="36.5" thickBot="1" x14ac:dyDescent="0.4">
      <c r="A131" s="311" t="s">
        <v>459</v>
      </c>
      <c r="B131" s="222" t="s">
        <v>452</v>
      </c>
      <c r="C131" s="311" t="s">
        <v>448</v>
      </c>
      <c r="D131" s="222" t="s">
        <v>451</v>
      </c>
      <c r="E131" s="312" t="s">
        <v>1</v>
      </c>
      <c r="F131" s="222" t="s">
        <v>2460</v>
      </c>
      <c r="G131" s="222" t="s">
        <v>2474</v>
      </c>
      <c r="H131" s="89" t="s">
        <v>2475</v>
      </c>
      <c r="I131" s="222" t="s">
        <v>2464</v>
      </c>
    </row>
    <row r="132" spans="1:9" s="138" customFormat="1" ht="25" customHeight="1" x14ac:dyDescent="0.4">
      <c r="A132" s="158">
        <v>20000000</v>
      </c>
      <c r="B132" s="159"/>
      <c r="C132" s="18"/>
      <c r="D132" s="159"/>
      <c r="E132" s="99" t="s">
        <v>163</v>
      </c>
      <c r="F132" s="160"/>
      <c r="G132" s="160"/>
      <c r="H132" s="160"/>
      <c r="I132" s="161"/>
    </row>
    <row r="133" spans="1:9" s="138" customFormat="1" ht="25" customHeight="1" x14ac:dyDescent="0.4">
      <c r="A133" s="143">
        <v>21000000</v>
      </c>
      <c r="B133" s="144"/>
      <c r="C133" s="13"/>
      <c r="D133" s="144"/>
      <c r="E133" s="91" t="s">
        <v>164</v>
      </c>
      <c r="F133" s="145"/>
      <c r="G133" s="145"/>
      <c r="H133" s="145"/>
      <c r="I133" s="146"/>
    </row>
    <row r="134" spans="1:9" s="138" customFormat="1" ht="25" customHeight="1" x14ac:dyDescent="0.4">
      <c r="A134" s="143">
        <v>21010000</v>
      </c>
      <c r="B134" s="144"/>
      <c r="C134" s="13"/>
      <c r="D134" s="144"/>
      <c r="E134" s="91" t="s">
        <v>165</v>
      </c>
      <c r="F134" s="145"/>
      <c r="G134" s="145"/>
      <c r="H134" s="145"/>
      <c r="I134" s="146"/>
    </row>
    <row r="135" spans="1:9" s="138" customFormat="1" ht="25" customHeight="1" x14ac:dyDescent="0.4">
      <c r="A135" s="147">
        <v>21010103</v>
      </c>
      <c r="B135" s="148" t="s">
        <v>640</v>
      </c>
      <c r="C135" s="14"/>
      <c r="D135" s="94">
        <v>31912900</v>
      </c>
      <c r="E135" s="95" t="s">
        <v>168</v>
      </c>
      <c r="F135" s="84">
        <v>661693.05000000005</v>
      </c>
      <c r="G135" s="145">
        <v>696519</v>
      </c>
      <c r="H135" s="150">
        <v>522389.25</v>
      </c>
      <c r="I135" s="146">
        <f>NROLL!E41</f>
        <v>1249335</v>
      </c>
    </row>
    <row r="136" spans="1:9" s="138" customFormat="1" ht="25" customHeight="1" x14ac:dyDescent="0.4">
      <c r="A136" s="147">
        <v>21010104</v>
      </c>
      <c r="B136" s="148"/>
      <c r="C136" s="14"/>
      <c r="D136" s="94"/>
      <c r="E136" s="95" t="s">
        <v>169</v>
      </c>
      <c r="F136" s="145"/>
      <c r="G136" s="145"/>
      <c r="H136" s="145"/>
      <c r="I136" s="146"/>
    </row>
    <row r="137" spans="1:9" s="138" customFormat="1" ht="25" customHeight="1" x14ac:dyDescent="0.4">
      <c r="A137" s="147">
        <v>21010105</v>
      </c>
      <c r="B137" s="148"/>
      <c r="C137" s="14"/>
      <c r="D137" s="94"/>
      <c r="E137" s="95" t="s">
        <v>170</v>
      </c>
      <c r="F137" s="145"/>
      <c r="G137" s="145"/>
      <c r="H137" s="145"/>
      <c r="I137" s="146"/>
    </row>
    <row r="138" spans="1:9" s="138" customFormat="1" ht="25" customHeight="1" x14ac:dyDescent="0.4">
      <c r="A138" s="147">
        <v>21010106</v>
      </c>
      <c r="B138" s="148"/>
      <c r="C138" s="14"/>
      <c r="D138" s="94"/>
      <c r="E138" s="95" t="s">
        <v>171</v>
      </c>
      <c r="F138" s="145"/>
      <c r="G138" s="145"/>
      <c r="H138" s="145"/>
      <c r="I138" s="146"/>
    </row>
    <row r="139" spans="1:9" s="138" customFormat="1" ht="25" customHeight="1" x14ac:dyDescent="0.4">
      <c r="A139" s="147"/>
      <c r="B139" s="148" t="s">
        <v>640</v>
      </c>
      <c r="C139" s="14"/>
      <c r="D139" s="94">
        <v>31912900</v>
      </c>
      <c r="E139" s="95" t="s">
        <v>667</v>
      </c>
      <c r="F139" s="145"/>
      <c r="G139" s="145">
        <v>104477.84999999999</v>
      </c>
      <c r="H139" s="150"/>
      <c r="I139" s="146">
        <f>NROLL!T41</f>
        <v>960000</v>
      </c>
    </row>
    <row r="140" spans="1:9" s="138" customFormat="1" ht="25" customHeight="1" x14ac:dyDescent="0.4">
      <c r="A140" s="143">
        <v>21020300</v>
      </c>
      <c r="B140" s="144"/>
      <c r="C140" s="13"/>
      <c r="D140" s="144"/>
      <c r="E140" s="91" t="s">
        <v>193</v>
      </c>
      <c r="F140" s="145"/>
      <c r="G140" s="145"/>
      <c r="H140" s="145"/>
      <c r="I140" s="146"/>
    </row>
    <row r="141" spans="1:9" s="138" customFormat="1" ht="25" customHeight="1" x14ac:dyDescent="0.4">
      <c r="A141" s="147">
        <v>21020301</v>
      </c>
      <c r="B141" s="148" t="s">
        <v>640</v>
      </c>
      <c r="C141" s="14"/>
      <c r="D141" s="94">
        <v>31912900</v>
      </c>
      <c r="E141" s="102" t="s">
        <v>178</v>
      </c>
      <c r="F141" s="84">
        <v>231592.5675</v>
      </c>
      <c r="G141" s="145">
        <v>243781.65</v>
      </c>
      <c r="H141" s="150">
        <v>182836.23750000002</v>
      </c>
      <c r="I141" s="146">
        <f>NROLL!F41</f>
        <v>437267.25</v>
      </c>
    </row>
    <row r="142" spans="1:9" s="138" customFormat="1" ht="25" customHeight="1" x14ac:dyDescent="0.4">
      <c r="A142" s="147">
        <v>21020302</v>
      </c>
      <c r="B142" s="148" t="s">
        <v>640</v>
      </c>
      <c r="C142" s="14"/>
      <c r="D142" s="94">
        <v>31912900</v>
      </c>
      <c r="E142" s="102" t="s">
        <v>179</v>
      </c>
      <c r="F142" s="84">
        <v>132338.61000000002</v>
      </c>
      <c r="G142" s="145">
        <v>139303.80000000002</v>
      </c>
      <c r="H142" s="150">
        <v>104477.85</v>
      </c>
      <c r="I142" s="146">
        <f>NROLL!G41</f>
        <v>249867</v>
      </c>
    </row>
    <row r="143" spans="1:9" s="138" customFormat="1" ht="25" customHeight="1" x14ac:dyDescent="0.4">
      <c r="A143" s="147">
        <v>21020303</v>
      </c>
      <c r="B143" s="148" t="s">
        <v>640</v>
      </c>
      <c r="C143" s="14"/>
      <c r="D143" s="94">
        <v>31912900</v>
      </c>
      <c r="E143" s="102" t="s">
        <v>180</v>
      </c>
      <c r="F143" s="84">
        <v>8208</v>
      </c>
      <c r="G143" s="145">
        <v>8640</v>
      </c>
      <c r="H143" s="150">
        <v>6480</v>
      </c>
      <c r="I143" s="146">
        <f>NROLL!I41</f>
        <v>17280</v>
      </c>
    </row>
    <row r="144" spans="1:9" s="138" customFormat="1" ht="25" customHeight="1" x14ac:dyDescent="0.4">
      <c r="A144" s="147">
        <v>21020304</v>
      </c>
      <c r="B144" s="148" t="s">
        <v>640</v>
      </c>
      <c r="C144" s="14"/>
      <c r="D144" s="94">
        <v>31912900</v>
      </c>
      <c r="E144" s="102" t="s">
        <v>181</v>
      </c>
      <c r="F144" s="84">
        <v>33084.652500000004</v>
      </c>
      <c r="G144" s="145">
        <v>34825.950000000004</v>
      </c>
      <c r="H144" s="150">
        <v>26119.462500000001</v>
      </c>
      <c r="I144" s="146">
        <f>NROLL!H41</f>
        <v>62466.75</v>
      </c>
    </row>
    <row r="145" spans="1:9" s="138" customFormat="1" ht="25" customHeight="1" x14ac:dyDescent="0.4">
      <c r="A145" s="147">
        <v>21020305</v>
      </c>
      <c r="B145" s="148"/>
      <c r="C145" s="14"/>
      <c r="D145" s="94"/>
      <c r="E145" s="102" t="s">
        <v>508</v>
      </c>
      <c r="F145" s="145"/>
      <c r="G145" s="145"/>
      <c r="H145" s="150"/>
      <c r="I145" s="146"/>
    </row>
    <row r="146" spans="1:9" s="138" customFormat="1" ht="25" customHeight="1" x14ac:dyDescent="0.4">
      <c r="A146" s="147">
        <v>21020306</v>
      </c>
      <c r="B146" s="148"/>
      <c r="C146" s="14"/>
      <c r="D146" s="94"/>
      <c r="E146" s="102" t="s">
        <v>183</v>
      </c>
      <c r="F146" s="145"/>
      <c r="G146" s="145"/>
      <c r="H146" s="145"/>
      <c r="I146" s="146"/>
    </row>
    <row r="147" spans="1:9" s="138" customFormat="1" ht="25" customHeight="1" x14ac:dyDescent="0.4">
      <c r="A147" s="147">
        <v>21020312</v>
      </c>
      <c r="B147" s="148"/>
      <c r="C147" s="14"/>
      <c r="D147" s="94"/>
      <c r="E147" s="102" t="s">
        <v>184</v>
      </c>
      <c r="F147" s="145"/>
      <c r="G147" s="145"/>
      <c r="H147" s="145"/>
      <c r="I147" s="146"/>
    </row>
    <row r="148" spans="1:9" s="138" customFormat="1" ht="25" customHeight="1" x14ac:dyDescent="0.4">
      <c r="A148" s="147">
        <v>21020314</v>
      </c>
      <c r="B148" s="148"/>
      <c r="C148" s="14"/>
      <c r="D148" s="94"/>
      <c r="E148" s="102" t="s">
        <v>186</v>
      </c>
      <c r="F148" s="145"/>
      <c r="G148" s="145"/>
      <c r="H148" s="145"/>
      <c r="I148" s="146"/>
    </row>
    <row r="149" spans="1:9" s="138" customFormat="1" ht="25" customHeight="1" x14ac:dyDescent="0.4">
      <c r="A149" s="147">
        <v>21020315</v>
      </c>
      <c r="B149" s="148" t="s">
        <v>640</v>
      </c>
      <c r="C149" s="14"/>
      <c r="D149" s="94">
        <v>31912900</v>
      </c>
      <c r="E149" s="102" t="s">
        <v>187</v>
      </c>
      <c r="F149" s="84">
        <v>55884.652500000004</v>
      </c>
      <c r="G149" s="145">
        <v>58825.950000000004</v>
      </c>
      <c r="H149" s="150">
        <v>44119.462500000001</v>
      </c>
      <c r="I149" s="146">
        <f>NROLL!J41</f>
        <v>110466.75</v>
      </c>
    </row>
    <row r="150" spans="1:9" s="138" customFormat="1" ht="25" customHeight="1" x14ac:dyDescent="0.4">
      <c r="A150" s="143">
        <v>21020400</v>
      </c>
      <c r="B150" s="144"/>
      <c r="C150" s="13"/>
      <c r="D150" s="144"/>
      <c r="E150" s="91" t="s">
        <v>194</v>
      </c>
      <c r="F150" s="145"/>
      <c r="G150" s="145"/>
      <c r="H150" s="145"/>
      <c r="I150" s="146"/>
    </row>
    <row r="151" spans="1:9" s="138" customFormat="1" ht="25" customHeight="1" x14ac:dyDescent="0.4">
      <c r="A151" s="147">
        <v>21020401</v>
      </c>
      <c r="B151" s="148"/>
      <c r="C151" s="14"/>
      <c r="D151" s="94"/>
      <c r="E151" s="102" t="s">
        <v>178</v>
      </c>
      <c r="F151" s="145"/>
      <c r="G151" s="145"/>
      <c r="H151" s="145"/>
      <c r="I151" s="146"/>
    </row>
    <row r="152" spans="1:9" s="138" customFormat="1" ht="25" customHeight="1" x14ac:dyDescent="0.4">
      <c r="A152" s="147">
        <v>21020402</v>
      </c>
      <c r="B152" s="148"/>
      <c r="C152" s="14"/>
      <c r="D152" s="94"/>
      <c r="E152" s="102" t="s">
        <v>179</v>
      </c>
      <c r="F152" s="145"/>
      <c r="G152" s="145"/>
      <c r="H152" s="145"/>
      <c r="I152" s="146"/>
    </row>
    <row r="153" spans="1:9" s="138" customFormat="1" ht="25" customHeight="1" x14ac:dyDescent="0.4">
      <c r="A153" s="147">
        <v>21020403</v>
      </c>
      <c r="B153" s="148"/>
      <c r="C153" s="14"/>
      <c r="D153" s="94"/>
      <c r="E153" s="102" t="s">
        <v>180</v>
      </c>
      <c r="F153" s="145"/>
      <c r="G153" s="145"/>
      <c r="H153" s="145"/>
      <c r="I153" s="146"/>
    </row>
    <row r="154" spans="1:9" s="138" customFormat="1" ht="25" customHeight="1" x14ac:dyDescent="0.4">
      <c r="A154" s="147">
        <v>21020404</v>
      </c>
      <c r="B154" s="148"/>
      <c r="C154" s="14"/>
      <c r="D154" s="94"/>
      <c r="E154" s="102" t="s">
        <v>181</v>
      </c>
      <c r="F154" s="145"/>
      <c r="G154" s="145"/>
      <c r="H154" s="145"/>
      <c r="I154" s="146"/>
    </row>
    <row r="155" spans="1:9" s="138" customFormat="1" ht="25" customHeight="1" x14ac:dyDescent="0.4">
      <c r="A155" s="147">
        <v>21020412</v>
      </c>
      <c r="B155" s="148"/>
      <c r="C155" s="14"/>
      <c r="D155" s="94"/>
      <c r="E155" s="102" t="s">
        <v>184</v>
      </c>
      <c r="F155" s="145"/>
      <c r="G155" s="145"/>
      <c r="H155" s="145"/>
      <c r="I155" s="146"/>
    </row>
    <row r="156" spans="1:9" s="138" customFormat="1" ht="25" customHeight="1" x14ac:dyDescent="0.4">
      <c r="A156" s="147">
        <v>21020415</v>
      </c>
      <c r="B156" s="148"/>
      <c r="C156" s="14"/>
      <c r="D156" s="94"/>
      <c r="E156" s="102" t="s">
        <v>187</v>
      </c>
      <c r="F156" s="145"/>
      <c r="G156" s="145"/>
      <c r="H156" s="145"/>
      <c r="I156" s="146"/>
    </row>
    <row r="157" spans="1:9" s="138" customFormat="1" ht="25" customHeight="1" x14ac:dyDescent="0.4">
      <c r="A157" s="143">
        <v>21020500</v>
      </c>
      <c r="B157" s="144"/>
      <c r="C157" s="13"/>
      <c r="D157" s="144"/>
      <c r="E157" s="91" t="s">
        <v>195</v>
      </c>
      <c r="F157" s="145"/>
      <c r="G157" s="145"/>
      <c r="H157" s="145"/>
      <c r="I157" s="146"/>
    </row>
    <row r="158" spans="1:9" s="138" customFormat="1" ht="25" customHeight="1" x14ac:dyDescent="0.4">
      <c r="A158" s="147">
        <v>21020501</v>
      </c>
      <c r="B158" s="148"/>
      <c r="C158" s="14"/>
      <c r="D158" s="94"/>
      <c r="E158" s="102" t="s">
        <v>178</v>
      </c>
      <c r="F158" s="145"/>
      <c r="G158" s="145"/>
      <c r="H158" s="145"/>
      <c r="I158" s="146"/>
    </row>
    <row r="159" spans="1:9" s="138" customFormat="1" ht="25" customHeight="1" x14ac:dyDescent="0.4">
      <c r="A159" s="147">
        <v>21020502</v>
      </c>
      <c r="B159" s="148"/>
      <c r="C159" s="14"/>
      <c r="D159" s="94"/>
      <c r="E159" s="102" t="s">
        <v>179</v>
      </c>
      <c r="F159" s="145"/>
      <c r="G159" s="145"/>
      <c r="H159" s="145"/>
      <c r="I159" s="146"/>
    </row>
    <row r="160" spans="1:9" s="138" customFormat="1" ht="25" customHeight="1" x14ac:dyDescent="0.4">
      <c r="A160" s="147">
        <v>21020503</v>
      </c>
      <c r="B160" s="148"/>
      <c r="C160" s="14"/>
      <c r="D160" s="94"/>
      <c r="E160" s="102" t="s">
        <v>180</v>
      </c>
      <c r="F160" s="145"/>
      <c r="G160" s="145"/>
      <c r="H160" s="145"/>
      <c r="I160" s="146"/>
    </row>
    <row r="161" spans="1:9" s="138" customFormat="1" ht="25" customHeight="1" x14ac:dyDescent="0.4">
      <c r="A161" s="147">
        <v>21020504</v>
      </c>
      <c r="B161" s="148"/>
      <c r="C161" s="14"/>
      <c r="D161" s="94"/>
      <c r="E161" s="102" t="s">
        <v>181</v>
      </c>
      <c r="F161" s="145"/>
      <c r="G161" s="145"/>
      <c r="H161" s="145"/>
      <c r="I161" s="146"/>
    </row>
    <row r="162" spans="1:9" s="138" customFormat="1" ht="25" customHeight="1" x14ac:dyDescent="0.4">
      <c r="A162" s="147">
        <v>21020512</v>
      </c>
      <c r="B162" s="148"/>
      <c r="C162" s="14"/>
      <c r="D162" s="94"/>
      <c r="E162" s="102" t="s">
        <v>184</v>
      </c>
      <c r="F162" s="145"/>
      <c r="G162" s="145"/>
      <c r="H162" s="145"/>
      <c r="I162" s="146"/>
    </row>
    <row r="163" spans="1:9" s="138" customFormat="1" ht="25" customHeight="1" x14ac:dyDescent="0.4">
      <c r="A163" s="147">
        <v>21020515</v>
      </c>
      <c r="B163" s="148"/>
      <c r="C163" s="14"/>
      <c r="D163" s="94"/>
      <c r="E163" s="102" t="s">
        <v>187</v>
      </c>
      <c r="F163" s="145"/>
      <c r="G163" s="145"/>
      <c r="H163" s="145"/>
      <c r="I163" s="146"/>
    </row>
    <row r="164" spans="1:9" s="138" customFormat="1" ht="25" customHeight="1" x14ac:dyDescent="0.4">
      <c r="A164" s="143">
        <v>21020600</v>
      </c>
      <c r="B164" s="162"/>
      <c r="C164" s="13"/>
      <c r="D164" s="156"/>
      <c r="E164" s="108" t="s">
        <v>196</v>
      </c>
      <c r="F164" s="145"/>
      <c r="G164" s="145"/>
      <c r="H164" s="145"/>
      <c r="I164" s="146"/>
    </row>
    <row r="165" spans="1:9" s="138" customFormat="1" ht="25" customHeight="1" x14ac:dyDescent="0.4">
      <c r="A165" s="147">
        <v>21020604</v>
      </c>
      <c r="B165" s="148" t="s">
        <v>640</v>
      </c>
      <c r="C165" s="14"/>
      <c r="D165" s="94">
        <v>31912900</v>
      </c>
      <c r="E165" s="102" t="s">
        <v>299</v>
      </c>
      <c r="F165" s="145"/>
      <c r="G165" s="145">
        <v>10000000</v>
      </c>
      <c r="H165" s="145"/>
      <c r="I165" s="146">
        <v>10000000</v>
      </c>
    </row>
    <row r="166" spans="1:9" s="138" customFormat="1" ht="25" customHeight="1" x14ac:dyDescent="0.4">
      <c r="A166" s="1053">
        <v>22000000</v>
      </c>
      <c r="B166" s="148"/>
      <c r="C166" s="39"/>
      <c r="D166" s="94"/>
      <c r="E166" s="1051" t="s">
        <v>201</v>
      </c>
      <c r="F166" s="826"/>
      <c r="G166" s="846"/>
      <c r="H166" s="590"/>
      <c r="I166" s="846"/>
    </row>
    <row r="167" spans="1:9" s="138" customFormat="1" ht="25" customHeight="1" x14ac:dyDescent="0.4">
      <c r="A167" s="1050">
        <v>22010100</v>
      </c>
      <c r="B167" s="148" t="s">
        <v>2416</v>
      </c>
      <c r="C167" s="39"/>
      <c r="D167" s="94">
        <v>31912900</v>
      </c>
      <c r="E167" s="1052" t="s">
        <v>2453</v>
      </c>
      <c r="F167" s="826"/>
      <c r="G167" s="846">
        <v>210000</v>
      </c>
      <c r="H167" s="590"/>
      <c r="I167" s="813"/>
    </row>
    <row r="168" spans="1:9" s="138" customFormat="1" ht="25" customHeight="1" x14ac:dyDescent="0.4">
      <c r="A168" s="143">
        <v>22020000</v>
      </c>
      <c r="B168" s="144"/>
      <c r="C168" s="13"/>
      <c r="D168" s="144"/>
      <c r="E168" s="108" t="s">
        <v>202</v>
      </c>
      <c r="F168" s="145"/>
      <c r="G168" s="145"/>
      <c r="H168" s="145"/>
      <c r="I168" s="146"/>
    </row>
    <row r="169" spans="1:9" s="138" customFormat="1" ht="25" customHeight="1" x14ac:dyDescent="0.4">
      <c r="A169" s="143">
        <v>22020100</v>
      </c>
      <c r="B169" s="144"/>
      <c r="C169" s="13"/>
      <c r="D169" s="144"/>
      <c r="E169" s="108" t="s">
        <v>300</v>
      </c>
      <c r="F169" s="145"/>
      <c r="G169" s="145"/>
      <c r="H169" s="145"/>
      <c r="I169" s="146"/>
    </row>
    <row r="170" spans="1:9" s="138" customFormat="1" ht="25" customHeight="1" x14ac:dyDescent="0.4">
      <c r="A170" s="147">
        <v>22020102</v>
      </c>
      <c r="B170" s="148" t="s">
        <v>642</v>
      </c>
      <c r="C170" s="14"/>
      <c r="D170" s="94">
        <v>31912900</v>
      </c>
      <c r="E170" s="102" t="s">
        <v>301</v>
      </c>
      <c r="F170" s="145"/>
      <c r="G170" s="145">
        <v>50000</v>
      </c>
      <c r="H170" s="145"/>
      <c r="I170" s="145">
        <v>100000</v>
      </c>
    </row>
    <row r="171" spans="1:9" s="138" customFormat="1" ht="25" customHeight="1" x14ac:dyDescent="0.4">
      <c r="A171" s="155">
        <v>22020300</v>
      </c>
      <c r="B171" s="156"/>
      <c r="C171" s="17"/>
      <c r="D171" s="156"/>
      <c r="E171" s="106" t="s">
        <v>210</v>
      </c>
      <c r="F171" s="145"/>
      <c r="G171" s="145"/>
      <c r="H171" s="145"/>
      <c r="I171" s="145"/>
    </row>
    <row r="172" spans="1:9" s="138" customFormat="1" ht="25" customHeight="1" x14ac:dyDescent="0.4">
      <c r="A172" s="131">
        <v>22020306</v>
      </c>
      <c r="B172" s="148" t="s">
        <v>640</v>
      </c>
      <c r="C172" s="6"/>
      <c r="D172" s="94">
        <v>31912900</v>
      </c>
      <c r="E172" s="154" t="s">
        <v>213</v>
      </c>
      <c r="F172" s="145"/>
      <c r="G172" s="145">
        <v>200000</v>
      </c>
      <c r="H172" s="145"/>
      <c r="I172" s="145"/>
    </row>
    <row r="173" spans="1:9" s="138" customFormat="1" ht="25" customHeight="1" x14ac:dyDescent="0.4">
      <c r="A173" s="155">
        <v>22020600</v>
      </c>
      <c r="B173" s="148"/>
      <c r="C173" s="17"/>
      <c r="D173" s="156"/>
      <c r="E173" s="106" t="s">
        <v>228</v>
      </c>
      <c r="F173" s="145"/>
      <c r="G173" s="145"/>
      <c r="H173" s="145"/>
      <c r="I173" s="146"/>
    </row>
    <row r="174" spans="1:9" s="138" customFormat="1" ht="25" customHeight="1" x14ac:dyDescent="0.4">
      <c r="A174" s="155"/>
      <c r="B174" s="148" t="s">
        <v>640</v>
      </c>
      <c r="C174" s="6"/>
      <c r="D174" s="94">
        <v>31912900</v>
      </c>
      <c r="E174" s="113" t="s">
        <v>1837</v>
      </c>
      <c r="F174" s="145"/>
      <c r="G174" s="145">
        <v>15000000</v>
      </c>
      <c r="H174" s="145">
        <v>110392731.81</v>
      </c>
      <c r="I174" s="146"/>
    </row>
    <row r="175" spans="1:9" ht="25" customHeight="1" x14ac:dyDescent="0.4">
      <c r="A175" s="131">
        <v>22020601</v>
      </c>
      <c r="B175" s="148"/>
      <c r="C175" s="6"/>
      <c r="D175" s="94"/>
      <c r="E175" s="113" t="s">
        <v>1792</v>
      </c>
      <c r="F175" s="145"/>
      <c r="G175" s="145"/>
      <c r="H175" s="145"/>
      <c r="I175" s="146">
        <v>20000000</v>
      </c>
    </row>
    <row r="176" spans="1:9" s="138" customFormat="1" ht="39.75" customHeight="1" x14ac:dyDescent="0.4">
      <c r="A176" s="131">
        <v>21020604</v>
      </c>
      <c r="B176" s="148" t="s">
        <v>640</v>
      </c>
      <c r="C176" s="6"/>
      <c r="D176" s="94">
        <v>31912900</v>
      </c>
      <c r="E176" s="154" t="s">
        <v>510</v>
      </c>
      <c r="F176" s="145">
        <v>2330000</v>
      </c>
      <c r="G176" s="145">
        <v>5000000</v>
      </c>
      <c r="H176" s="259">
        <v>1720000</v>
      </c>
      <c r="I176" s="260">
        <v>30000000</v>
      </c>
    </row>
    <row r="177" spans="1:9" s="138" customFormat="1" ht="25" customHeight="1" x14ac:dyDescent="0.4">
      <c r="A177" s="155">
        <v>22021000</v>
      </c>
      <c r="B177" s="156"/>
      <c r="C177" s="17"/>
      <c r="D177" s="156"/>
      <c r="E177" s="106" t="s">
        <v>245</v>
      </c>
      <c r="F177" s="145"/>
      <c r="G177" s="145"/>
      <c r="H177" s="145"/>
      <c r="I177" s="146"/>
    </row>
    <row r="178" spans="1:9" s="138" customFormat="1" ht="25" customHeight="1" thickBot="1" x14ac:dyDescent="0.45">
      <c r="A178" s="914">
        <v>22021003</v>
      </c>
      <c r="B178" s="915"/>
      <c r="C178" s="916"/>
      <c r="D178" s="266"/>
      <c r="E178" s="105" t="s">
        <v>248</v>
      </c>
      <c r="F178" s="923"/>
      <c r="G178" s="923"/>
      <c r="H178" s="923"/>
      <c r="I178" s="932"/>
    </row>
    <row r="179" spans="1:9" s="138" customFormat="1" ht="25" customHeight="1" x14ac:dyDescent="0.4">
      <c r="A179" s="196"/>
      <c r="B179" s="906"/>
      <c r="C179" s="907"/>
      <c r="D179" s="906"/>
      <c r="E179" s="908" t="s">
        <v>164</v>
      </c>
      <c r="F179" s="940">
        <f>SUM(F135:F167)</f>
        <v>1122801.5325000002</v>
      </c>
      <c r="G179" s="940">
        <f>SUM(G135:G167)</f>
        <v>11496374.199999999</v>
      </c>
      <c r="H179" s="940">
        <f>SUM(H135:H167)</f>
        <v>886422.26250000007</v>
      </c>
      <c r="I179" s="940">
        <f>SUM(I135:I167)</f>
        <v>13086682.75</v>
      </c>
    </row>
    <row r="180" spans="1:9" s="138" customFormat="1" ht="25" customHeight="1" thickBot="1" x14ac:dyDescent="0.45">
      <c r="A180" s="911"/>
      <c r="B180" s="214"/>
      <c r="C180" s="34"/>
      <c r="D180" s="214"/>
      <c r="E180" s="215" t="s">
        <v>202</v>
      </c>
      <c r="F180" s="941">
        <f>SUM(F170:F178)</f>
        <v>2330000</v>
      </c>
      <c r="G180" s="941">
        <f>SUM(G170:G178)</f>
        <v>20250000</v>
      </c>
      <c r="H180" s="941">
        <f>SUM(H170:H178)</f>
        <v>112112731.81</v>
      </c>
      <c r="I180" s="942">
        <f>SUM(I170:I178)</f>
        <v>50100000</v>
      </c>
    </row>
    <row r="181" spans="1:9" s="138" customFormat="1" ht="25" customHeight="1" thickBot="1" x14ac:dyDescent="0.45">
      <c r="A181" s="933"/>
      <c r="B181" s="934"/>
      <c r="C181" s="935"/>
      <c r="D181" s="936"/>
      <c r="E181" s="937" t="s">
        <v>293</v>
      </c>
      <c r="F181" s="938">
        <f>F179+F180</f>
        <v>3452801.5325000002</v>
      </c>
      <c r="G181" s="938">
        <f>G179+G180</f>
        <v>31746374.199999999</v>
      </c>
      <c r="H181" s="938">
        <f>H179+H180</f>
        <v>112999154.07250001</v>
      </c>
      <c r="I181" s="938">
        <f>I179+I180</f>
        <v>63186682.75</v>
      </c>
    </row>
    <row r="182" spans="1:9" s="138" customFormat="1" ht="22.5" x14ac:dyDescent="0.45">
      <c r="A182" s="1310" t="s">
        <v>1795</v>
      </c>
      <c r="B182" s="1311"/>
      <c r="C182" s="1311"/>
      <c r="D182" s="1311"/>
      <c r="E182" s="1311"/>
      <c r="F182" s="1311"/>
      <c r="G182" s="1311"/>
      <c r="H182" s="1311"/>
      <c r="I182" s="1312"/>
    </row>
    <row r="183" spans="1:9" s="138" customFormat="1" ht="25" customHeight="1" x14ac:dyDescent="0.45">
      <c r="A183" s="1301" t="s">
        <v>480</v>
      </c>
      <c r="B183" s="1302"/>
      <c r="C183" s="1302"/>
      <c r="D183" s="1302"/>
      <c r="E183" s="1302"/>
      <c r="F183" s="1302"/>
      <c r="G183" s="1302"/>
      <c r="H183" s="1302"/>
      <c r="I183" s="1303"/>
    </row>
    <row r="184" spans="1:9" s="138" customFormat="1" ht="25" customHeight="1" x14ac:dyDescent="0.45">
      <c r="A184" s="1301" t="s">
        <v>2465</v>
      </c>
      <c r="B184" s="1302"/>
      <c r="C184" s="1302"/>
      <c r="D184" s="1302"/>
      <c r="E184" s="1302"/>
      <c r="F184" s="1302"/>
      <c r="G184" s="1302"/>
      <c r="H184" s="1302"/>
      <c r="I184" s="1303"/>
    </row>
    <row r="185" spans="1:9" s="138" customFormat="1" ht="31.5" customHeight="1" thickBot="1" x14ac:dyDescent="0.45">
      <c r="A185" s="1337" t="s">
        <v>275</v>
      </c>
      <c r="B185" s="1338"/>
      <c r="C185" s="1338"/>
      <c r="D185" s="1338"/>
      <c r="E185" s="1338"/>
      <c r="F185" s="1338"/>
      <c r="G185" s="1338"/>
      <c r="H185" s="1338"/>
      <c r="I185" s="1339"/>
    </row>
    <row r="186" spans="1:9" s="138" customFormat="1" ht="25" customHeight="1" thickBot="1" x14ac:dyDescent="0.45">
      <c r="A186" s="1319" t="s">
        <v>383</v>
      </c>
      <c r="B186" s="1320"/>
      <c r="C186" s="1320"/>
      <c r="D186" s="1320"/>
      <c r="E186" s="1320"/>
      <c r="F186" s="1320"/>
      <c r="G186" s="1320"/>
      <c r="H186" s="1320"/>
      <c r="I186" s="1321"/>
    </row>
    <row r="187" spans="1:9" s="118" customFormat="1" ht="36.5" thickBot="1" x14ac:dyDescent="0.4">
      <c r="A187" s="4" t="s">
        <v>459</v>
      </c>
      <c r="B187" s="89" t="s">
        <v>452</v>
      </c>
      <c r="C187" s="4" t="s">
        <v>448</v>
      </c>
      <c r="D187" s="89" t="s">
        <v>451</v>
      </c>
      <c r="E187" s="127" t="s">
        <v>1</v>
      </c>
      <c r="F187" s="89" t="s">
        <v>2460</v>
      </c>
      <c r="G187" s="89" t="s">
        <v>2474</v>
      </c>
      <c r="H187" s="89" t="s">
        <v>2475</v>
      </c>
      <c r="I187" s="89" t="s">
        <v>2464</v>
      </c>
    </row>
    <row r="188" spans="1:9" s="138" customFormat="1" ht="25" customHeight="1" x14ac:dyDescent="0.4">
      <c r="A188" s="133">
        <v>11101300100</v>
      </c>
      <c r="B188" s="148" t="s">
        <v>640</v>
      </c>
      <c r="C188" s="19"/>
      <c r="D188" s="94">
        <v>31912900</v>
      </c>
      <c r="E188" s="165" t="s">
        <v>361</v>
      </c>
      <c r="F188" s="166">
        <f>F236</f>
        <v>5813550</v>
      </c>
      <c r="G188" s="166">
        <f>G236</f>
        <v>11760450</v>
      </c>
      <c r="H188" s="166">
        <f>H236</f>
        <v>3913412.5</v>
      </c>
      <c r="I188" s="166">
        <f>I236</f>
        <v>5624635</v>
      </c>
    </row>
    <row r="189" spans="1:9" s="138" customFormat="1" ht="25" customHeight="1" thickBot="1" x14ac:dyDescent="0.45">
      <c r="A189" s="155">
        <v>11101300101</v>
      </c>
      <c r="B189" s="148" t="s">
        <v>640</v>
      </c>
      <c r="C189" s="6"/>
      <c r="D189" s="94">
        <v>31912900</v>
      </c>
      <c r="E189" s="167" t="s">
        <v>498</v>
      </c>
      <c r="F189" s="132">
        <f>F274</f>
        <v>650000</v>
      </c>
      <c r="G189" s="132">
        <f>G274</f>
        <v>500000</v>
      </c>
      <c r="H189" s="132">
        <f>H274</f>
        <v>750000</v>
      </c>
      <c r="I189" s="132">
        <f>I274</f>
        <v>3000000</v>
      </c>
    </row>
    <row r="190" spans="1:9" s="138" customFormat="1" ht="25" customHeight="1" thickBot="1" x14ac:dyDescent="0.45">
      <c r="A190" s="8"/>
      <c r="B190" s="168"/>
      <c r="C190" s="20"/>
      <c r="D190" s="168"/>
      <c r="E190" s="169" t="s">
        <v>293</v>
      </c>
      <c r="F190" s="140">
        <f>F188+F189</f>
        <v>6463550</v>
      </c>
      <c r="G190" s="140">
        <f>G188+G189</f>
        <v>12260450</v>
      </c>
      <c r="H190" s="140">
        <f>H188+H189</f>
        <v>4663412.5</v>
      </c>
      <c r="I190" s="140">
        <f>I188+I189</f>
        <v>8624635</v>
      </c>
    </row>
    <row r="191" spans="1:9" s="138" customFormat="1" ht="25" customHeight="1" thickBot="1" x14ac:dyDescent="0.45">
      <c r="A191" s="1340" t="s">
        <v>499</v>
      </c>
      <c r="B191" s="1341"/>
      <c r="C191" s="1341"/>
      <c r="D191" s="1341"/>
      <c r="E191" s="1341"/>
      <c r="F191" s="1341"/>
      <c r="G191" s="1341"/>
      <c r="H191" s="1341"/>
      <c r="I191" s="1342"/>
    </row>
    <row r="192" spans="1:9" s="138" customFormat="1" ht="25" customHeight="1" x14ac:dyDescent="0.4">
      <c r="A192" s="196"/>
      <c r="B192" s="906"/>
      <c r="C192" s="907"/>
      <c r="D192" s="906"/>
      <c r="E192" s="943" t="s">
        <v>164</v>
      </c>
      <c r="F192" s="909">
        <f t="shared" ref="F192:I193" si="2">F234+F272</f>
        <v>2832550</v>
      </c>
      <c r="G192" s="909">
        <f t="shared" si="2"/>
        <v>5260450</v>
      </c>
      <c r="H192" s="909">
        <f t="shared" si="2"/>
        <v>2124412.5</v>
      </c>
      <c r="I192" s="910">
        <f t="shared" si="2"/>
        <v>5624635</v>
      </c>
    </row>
    <row r="193" spans="1:9" s="138" customFormat="1" ht="25" customHeight="1" thickBot="1" x14ac:dyDescent="0.45">
      <c r="A193" s="911"/>
      <c r="B193" s="214"/>
      <c r="C193" s="34"/>
      <c r="D193" s="214"/>
      <c r="E193" s="944" t="s">
        <v>501</v>
      </c>
      <c r="F193" s="912">
        <f t="shared" si="2"/>
        <v>3631000</v>
      </c>
      <c r="G193" s="912">
        <f t="shared" si="2"/>
        <v>7000000</v>
      </c>
      <c r="H193" s="912">
        <f t="shared" si="2"/>
        <v>2539000</v>
      </c>
      <c r="I193" s="913">
        <f t="shared" si="2"/>
        <v>3000000</v>
      </c>
    </row>
    <row r="194" spans="1:9" s="138" customFormat="1" ht="25" customHeight="1" thickBot="1" x14ac:dyDescent="0.45">
      <c r="A194" s="904"/>
      <c r="B194" s="216"/>
      <c r="C194" s="35"/>
      <c r="D194" s="216"/>
      <c r="E194" s="217" t="s">
        <v>293</v>
      </c>
      <c r="F194" s="218">
        <f>F192+F193</f>
        <v>6463550</v>
      </c>
      <c r="G194" s="218">
        <f>G192+G193</f>
        <v>12260450</v>
      </c>
      <c r="H194" s="218">
        <f>H192+H193</f>
        <v>4663412.5</v>
      </c>
      <c r="I194" s="218">
        <f>I192+I193</f>
        <v>8624635</v>
      </c>
    </row>
    <row r="195" spans="1:9" s="138" customFormat="1" ht="22.5" x14ac:dyDescent="0.45">
      <c r="A195" s="1310" t="s">
        <v>1795</v>
      </c>
      <c r="B195" s="1311"/>
      <c r="C195" s="1311"/>
      <c r="D195" s="1311"/>
      <c r="E195" s="1311"/>
      <c r="F195" s="1311"/>
      <c r="G195" s="1311"/>
      <c r="H195" s="1311"/>
      <c r="I195" s="1312"/>
    </row>
    <row r="196" spans="1:9" s="138" customFormat="1" ht="22.5" x14ac:dyDescent="0.45">
      <c r="A196" s="1301" t="s">
        <v>480</v>
      </c>
      <c r="B196" s="1302"/>
      <c r="C196" s="1302"/>
      <c r="D196" s="1302"/>
      <c r="E196" s="1302"/>
      <c r="F196" s="1302"/>
      <c r="G196" s="1302"/>
      <c r="H196" s="1302"/>
      <c r="I196" s="1303"/>
    </row>
    <row r="197" spans="1:9" s="138" customFormat="1" ht="22.5" x14ac:dyDescent="0.45">
      <c r="A197" s="1301" t="s">
        <v>2465</v>
      </c>
      <c r="B197" s="1302"/>
      <c r="C197" s="1302"/>
      <c r="D197" s="1302"/>
      <c r="E197" s="1302"/>
      <c r="F197" s="1302"/>
      <c r="G197" s="1302"/>
      <c r="H197" s="1302"/>
      <c r="I197" s="1303"/>
    </row>
    <row r="198" spans="1:9" s="138" customFormat="1" ht="27.75" customHeight="1" thickBot="1" x14ac:dyDescent="0.45">
      <c r="A198" s="1337" t="s">
        <v>275</v>
      </c>
      <c r="B198" s="1338"/>
      <c r="C198" s="1338"/>
      <c r="D198" s="1338"/>
      <c r="E198" s="1338"/>
      <c r="F198" s="1338"/>
      <c r="G198" s="1338"/>
      <c r="H198" s="1338"/>
      <c r="I198" s="1339"/>
    </row>
    <row r="199" spans="1:9" s="138" customFormat="1" ht="18.5" thickBot="1" x14ac:dyDescent="0.45">
      <c r="A199" s="1307" t="s">
        <v>415</v>
      </c>
      <c r="B199" s="1308"/>
      <c r="C199" s="1308"/>
      <c r="D199" s="1308"/>
      <c r="E199" s="1308"/>
      <c r="F199" s="1308"/>
      <c r="G199" s="1308"/>
      <c r="H199" s="1308"/>
      <c r="I199" s="1309"/>
    </row>
    <row r="200" spans="1:9" s="118" customFormat="1" ht="36.5" thickBot="1" x14ac:dyDescent="0.4">
      <c r="A200" s="311" t="s">
        <v>459</v>
      </c>
      <c r="B200" s="222" t="s">
        <v>452</v>
      </c>
      <c r="C200" s="311" t="s">
        <v>448</v>
      </c>
      <c r="D200" s="222" t="s">
        <v>451</v>
      </c>
      <c r="E200" s="312" t="s">
        <v>1</v>
      </c>
      <c r="F200" s="222" t="s">
        <v>2460</v>
      </c>
      <c r="G200" s="222" t="s">
        <v>2474</v>
      </c>
      <c r="H200" s="89" t="s">
        <v>2475</v>
      </c>
      <c r="I200" s="222" t="s">
        <v>2464</v>
      </c>
    </row>
    <row r="201" spans="1:9" s="138" customFormat="1" ht="25" customHeight="1" x14ac:dyDescent="0.4">
      <c r="A201" s="158">
        <v>20000000</v>
      </c>
      <c r="B201" s="159"/>
      <c r="C201" s="18"/>
      <c r="D201" s="159"/>
      <c r="E201" s="99" t="s">
        <v>163</v>
      </c>
      <c r="F201" s="160"/>
      <c r="G201" s="160"/>
      <c r="H201" s="160"/>
      <c r="I201" s="161"/>
    </row>
    <row r="202" spans="1:9" s="138" customFormat="1" ht="25" customHeight="1" x14ac:dyDescent="0.4">
      <c r="A202" s="143">
        <v>21000000</v>
      </c>
      <c r="B202" s="144"/>
      <c r="C202" s="13"/>
      <c r="D202" s="144"/>
      <c r="E202" s="91" t="s">
        <v>164</v>
      </c>
      <c r="F202" s="145"/>
      <c r="G202" s="145"/>
      <c r="H202" s="145"/>
      <c r="I202" s="146"/>
    </row>
    <row r="203" spans="1:9" s="138" customFormat="1" ht="25" customHeight="1" x14ac:dyDescent="0.4">
      <c r="A203" s="143">
        <v>21010000</v>
      </c>
      <c r="B203" s="144"/>
      <c r="C203" s="13"/>
      <c r="D203" s="144"/>
      <c r="E203" s="91" t="s">
        <v>165</v>
      </c>
      <c r="F203" s="145"/>
      <c r="G203" s="145"/>
      <c r="H203" s="145"/>
      <c r="I203" s="146"/>
    </row>
    <row r="204" spans="1:9" s="138" customFormat="1" ht="25" customHeight="1" x14ac:dyDescent="0.4">
      <c r="A204" s="147">
        <v>21010102</v>
      </c>
      <c r="B204" s="148" t="s">
        <v>640</v>
      </c>
      <c r="C204" s="14"/>
      <c r="D204" s="94">
        <v>31912900</v>
      </c>
      <c r="E204" s="95" t="s">
        <v>167</v>
      </c>
      <c r="F204" s="145">
        <v>809300</v>
      </c>
      <c r="G204" s="145">
        <v>809300</v>
      </c>
      <c r="H204" s="150">
        <f>G204/12*9</f>
        <v>606975</v>
      </c>
      <c r="I204" s="145">
        <f>NROLL!E48</f>
        <v>809300</v>
      </c>
    </row>
    <row r="205" spans="1:9" s="138" customFormat="1" ht="36" customHeight="1" x14ac:dyDescent="0.4">
      <c r="A205" s="143">
        <v>21020200</v>
      </c>
      <c r="B205" s="144"/>
      <c r="C205" s="13"/>
      <c r="D205" s="144"/>
      <c r="E205" s="91" t="s">
        <v>192</v>
      </c>
      <c r="F205" s="145"/>
      <c r="G205" s="145"/>
      <c r="H205" s="145"/>
      <c r="I205" s="145"/>
    </row>
    <row r="206" spans="1:9" s="138" customFormat="1" ht="25" customHeight="1" x14ac:dyDescent="0.4">
      <c r="A206" s="147">
        <v>21200201</v>
      </c>
      <c r="B206" s="148" t="s">
        <v>640</v>
      </c>
      <c r="C206" s="14"/>
      <c r="D206" s="94">
        <v>31912900</v>
      </c>
      <c r="E206" s="95" t="s">
        <v>425</v>
      </c>
      <c r="F206" s="145"/>
      <c r="G206" s="145"/>
      <c r="H206" s="150"/>
      <c r="I206" s="145">
        <f>NROLL!F48</f>
        <v>364185</v>
      </c>
    </row>
    <row r="207" spans="1:9" s="138" customFormat="1" ht="25" customHeight="1" x14ac:dyDescent="0.4">
      <c r="A207" s="147">
        <v>21200204</v>
      </c>
      <c r="B207" s="148" t="s">
        <v>640</v>
      </c>
      <c r="C207" s="14"/>
      <c r="D207" s="94">
        <v>31912900</v>
      </c>
      <c r="E207" s="102" t="s">
        <v>181</v>
      </c>
      <c r="F207" s="145">
        <v>242790</v>
      </c>
      <c r="G207" s="145">
        <v>242790</v>
      </c>
      <c r="H207" s="150">
        <f>G207/12*9</f>
        <v>182092.5</v>
      </c>
      <c r="I207" s="145">
        <f>NROLL!H48</f>
        <v>242790</v>
      </c>
    </row>
    <row r="208" spans="1:9" s="138" customFormat="1" ht="25" customHeight="1" x14ac:dyDescent="0.4">
      <c r="A208" s="147">
        <v>21200206</v>
      </c>
      <c r="B208" s="148" t="s">
        <v>640</v>
      </c>
      <c r="C208" s="14"/>
      <c r="D208" s="94">
        <v>31912900</v>
      </c>
      <c r="E208" s="102" t="s">
        <v>183</v>
      </c>
      <c r="F208" s="145">
        <v>242790</v>
      </c>
      <c r="G208" s="145">
        <v>242790</v>
      </c>
      <c r="H208" s="150">
        <f>G208/12*9</f>
        <v>182092.5</v>
      </c>
      <c r="I208" s="145">
        <f>NROLL!K48</f>
        <v>242790</v>
      </c>
    </row>
    <row r="209" spans="1:9" s="138" customFormat="1" ht="25" customHeight="1" x14ac:dyDescent="0.4">
      <c r="A209" s="147">
        <v>21200210</v>
      </c>
      <c r="B209" s="148" t="s">
        <v>640</v>
      </c>
      <c r="C209" s="14"/>
      <c r="D209" s="94">
        <v>31912900</v>
      </c>
      <c r="E209" s="102" t="s">
        <v>2956</v>
      </c>
      <c r="F209" s="145"/>
      <c r="G209" s="145"/>
      <c r="H209" s="150"/>
      <c r="I209" s="145">
        <f>NROLL!Q48</f>
        <v>2427900</v>
      </c>
    </row>
    <row r="210" spans="1:9" s="138" customFormat="1" ht="25" customHeight="1" x14ac:dyDescent="0.4">
      <c r="A210" s="147">
        <v>21200212</v>
      </c>
      <c r="B210" s="148"/>
      <c r="C210" s="14"/>
      <c r="D210" s="94"/>
      <c r="E210" s="102" t="s">
        <v>184</v>
      </c>
      <c r="F210" s="145"/>
      <c r="G210" s="145"/>
      <c r="H210" s="150"/>
      <c r="I210" s="145"/>
    </row>
    <row r="211" spans="1:9" s="138" customFormat="1" ht="25" customHeight="1" x14ac:dyDescent="0.4">
      <c r="A211" s="147">
        <v>21200214</v>
      </c>
      <c r="B211" s="148" t="s">
        <v>640</v>
      </c>
      <c r="C211" s="14"/>
      <c r="D211" s="94">
        <v>31912900</v>
      </c>
      <c r="E211" s="102" t="s">
        <v>186</v>
      </c>
      <c r="F211" s="97">
        <v>606975</v>
      </c>
      <c r="G211" s="97">
        <v>606975</v>
      </c>
      <c r="H211" s="150">
        <f>G211/12*9</f>
        <v>455231.25</v>
      </c>
      <c r="I211" s="97">
        <f>NROLL!M48</f>
        <v>606975</v>
      </c>
    </row>
    <row r="212" spans="1:9" s="138" customFormat="1" ht="25" customHeight="1" x14ac:dyDescent="0.4">
      <c r="A212" s="147">
        <v>21200217</v>
      </c>
      <c r="B212" s="148" t="s">
        <v>640</v>
      </c>
      <c r="C212" s="14"/>
      <c r="D212" s="94">
        <v>31912900</v>
      </c>
      <c r="E212" s="102" t="s">
        <v>188</v>
      </c>
      <c r="F212" s="145">
        <v>121395</v>
      </c>
      <c r="G212" s="145">
        <v>121395</v>
      </c>
      <c r="H212" s="150">
        <f>G212/12*9</f>
        <v>91046.25</v>
      </c>
      <c r="I212" s="145">
        <f>NROLL!N48</f>
        <v>121395</v>
      </c>
    </row>
    <row r="213" spans="1:9" s="138" customFormat="1" ht="25" customHeight="1" x14ac:dyDescent="0.4">
      <c r="A213" s="147">
        <v>21200228</v>
      </c>
      <c r="B213" s="148" t="s">
        <v>640</v>
      </c>
      <c r="C213" s="14"/>
      <c r="D213" s="94">
        <v>31912900</v>
      </c>
      <c r="E213" s="102" t="s">
        <v>2292</v>
      </c>
      <c r="F213" s="145">
        <v>809300</v>
      </c>
      <c r="G213" s="145">
        <v>809300</v>
      </c>
      <c r="H213" s="150">
        <f>G213/12*9</f>
        <v>606975</v>
      </c>
      <c r="I213" s="145">
        <f>NROLL!O48</f>
        <v>606975</v>
      </c>
    </row>
    <row r="214" spans="1:9" s="138" customFormat="1" ht="25" customHeight="1" x14ac:dyDescent="0.4">
      <c r="A214" s="147">
        <v>21200228</v>
      </c>
      <c r="B214" s="148" t="s">
        <v>640</v>
      </c>
      <c r="C214" s="14"/>
      <c r="D214" s="94">
        <v>31912900</v>
      </c>
      <c r="E214" s="102" t="s">
        <v>2951</v>
      </c>
      <c r="F214" s="145"/>
      <c r="G214" s="145"/>
      <c r="H214" s="150"/>
      <c r="I214" s="1233">
        <f>NROLL!L48</f>
        <v>202325</v>
      </c>
    </row>
    <row r="215" spans="1:9" s="88" customFormat="1" ht="30.75" customHeight="1" x14ac:dyDescent="0.35">
      <c r="A215" s="1061">
        <v>22000000</v>
      </c>
      <c r="B215" s="1062"/>
      <c r="C215" s="39"/>
      <c r="D215" s="585"/>
      <c r="E215" s="1063" t="s">
        <v>201</v>
      </c>
      <c r="F215" s="1064"/>
      <c r="G215" s="1064"/>
      <c r="H215" s="1064"/>
      <c r="I215" s="1065"/>
    </row>
    <row r="216" spans="1:9" s="88" customFormat="1" ht="30.75" customHeight="1" x14ac:dyDescent="0.35">
      <c r="A216" s="1061">
        <v>22010100</v>
      </c>
      <c r="B216" s="1062"/>
      <c r="C216" s="39"/>
      <c r="D216" s="585"/>
      <c r="E216" s="1066" t="s">
        <v>2453</v>
      </c>
      <c r="F216" s="1064"/>
      <c r="G216" s="1064"/>
      <c r="H216" s="1064"/>
      <c r="I216" s="1065"/>
    </row>
    <row r="217" spans="1:9" s="88" customFormat="1" ht="30.75" customHeight="1" x14ac:dyDescent="0.35">
      <c r="A217" s="1061">
        <v>22010101</v>
      </c>
      <c r="B217" s="148" t="s">
        <v>640</v>
      </c>
      <c r="C217" s="14"/>
      <c r="D217" s="94">
        <v>31912900</v>
      </c>
      <c r="E217" s="1066" t="s">
        <v>2455</v>
      </c>
      <c r="F217" s="1064"/>
      <c r="G217" s="150">
        <v>2427900</v>
      </c>
      <c r="H217" s="1064"/>
      <c r="I217" s="260"/>
    </row>
    <row r="218" spans="1:9" s="88" customFormat="1" ht="30.75" customHeight="1" x14ac:dyDescent="0.35">
      <c r="A218" s="1061">
        <v>22010102</v>
      </c>
      <c r="B218" s="1062"/>
      <c r="C218" s="39"/>
      <c r="D218" s="585"/>
      <c r="E218" s="1066" t="s">
        <v>2456</v>
      </c>
      <c r="F218" s="1064"/>
      <c r="G218" s="1064"/>
      <c r="H218" s="1064"/>
      <c r="I218" s="1065"/>
    </row>
    <row r="219" spans="1:9" s="88" customFormat="1" ht="30.75" customHeight="1" x14ac:dyDescent="0.35">
      <c r="A219" s="1061">
        <v>22021203</v>
      </c>
      <c r="B219" s="1062"/>
      <c r="C219" s="39"/>
      <c r="D219" s="585"/>
      <c r="E219" s="1066" t="s">
        <v>2457</v>
      </c>
      <c r="F219" s="1064"/>
      <c r="G219" s="1064"/>
      <c r="H219" s="1064"/>
      <c r="I219" s="1065"/>
    </row>
    <row r="220" spans="1:9" s="138" customFormat="1" ht="25" customHeight="1" x14ac:dyDescent="0.4">
      <c r="A220" s="155">
        <v>22020000</v>
      </c>
      <c r="B220" s="156"/>
      <c r="C220" s="17"/>
      <c r="D220" s="156"/>
      <c r="E220" s="106" t="s">
        <v>202</v>
      </c>
      <c r="F220" s="145"/>
      <c r="G220" s="145"/>
      <c r="H220" s="145"/>
      <c r="I220" s="146"/>
    </row>
    <row r="221" spans="1:9" s="138" customFormat="1" ht="25" customHeight="1" x14ac:dyDescent="0.4">
      <c r="A221" s="155">
        <v>22020100</v>
      </c>
      <c r="B221" s="148"/>
      <c r="C221" s="17"/>
      <c r="D221" s="156"/>
      <c r="E221" s="106" t="s">
        <v>203</v>
      </c>
      <c r="F221" s="145"/>
      <c r="G221" s="145"/>
      <c r="H221" s="145"/>
      <c r="I221" s="146"/>
    </row>
    <row r="222" spans="1:9" s="138" customFormat="1" ht="25" customHeight="1" x14ac:dyDescent="0.4">
      <c r="A222" s="324">
        <v>22020101</v>
      </c>
      <c r="B222" s="148"/>
      <c r="C222" s="17"/>
      <c r="D222" s="94"/>
      <c r="E222" s="173" t="s">
        <v>204</v>
      </c>
      <c r="F222" s="84"/>
      <c r="G222" s="145"/>
      <c r="H222" s="145"/>
      <c r="I222" s="146"/>
    </row>
    <row r="223" spans="1:9" s="138" customFormat="1" ht="25" customHeight="1" x14ac:dyDescent="0.4">
      <c r="A223" s="324">
        <v>22020102</v>
      </c>
      <c r="B223" s="148"/>
      <c r="C223" s="17"/>
      <c r="D223" s="87"/>
      <c r="E223" s="173" t="s">
        <v>205</v>
      </c>
      <c r="F223" s="145"/>
      <c r="G223" s="145"/>
      <c r="H223" s="145"/>
      <c r="I223" s="146"/>
    </row>
    <row r="224" spans="1:9" s="138" customFormat="1" ht="25" customHeight="1" x14ac:dyDescent="0.4">
      <c r="A224" s="324">
        <v>22020103</v>
      </c>
      <c r="B224" s="148"/>
      <c r="C224" s="17"/>
      <c r="D224" s="87"/>
      <c r="E224" s="173" t="s">
        <v>206</v>
      </c>
      <c r="F224" s="145"/>
      <c r="G224" s="145"/>
      <c r="H224" s="145"/>
      <c r="I224" s="146"/>
    </row>
    <row r="225" spans="1:9" s="138" customFormat="1" ht="25" customHeight="1" x14ac:dyDescent="0.4">
      <c r="A225" s="324">
        <v>22020104</v>
      </c>
      <c r="B225" s="148"/>
      <c r="C225" s="17"/>
      <c r="D225" s="87"/>
      <c r="E225" s="173" t="s">
        <v>207</v>
      </c>
      <c r="F225" s="145"/>
      <c r="G225" s="145"/>
      <c r="H225" s="145"/>
      <c r="I225" s="146"/>
    </row>
    <row r="226" spans="1:9" s="138" customFormat="1" ht="25" customHeight="1" x14ac:dyDescent="0.4">
      <c r="A226" s="155">
        <v>22020300</v>
      </c>
      <c r="B226" s="148"/>
      <c r="C226" s="17"/>
      <c r="D226" s="156"/>
      <c r="E226" s="157" t="s">
        <v>511</v>
      </c>
      <c r="F226" s="145"/>
      <c r="G226" s="145"/>
      <c r="H226" s="163"/>
      <c r="I226" s="174"/>
    </row>
    <row r="227" spans="1:9" s="138" customFormat="1" ht="25" customHeight="1" x14ac:dyDescent="0.4">
      <c r="A227" s="131">
        <v>22020302</v>
      </c>
      <c r="B227" s="148"/>
      <c r="C227" s="6"/>
      <c r="D227" s="94"/>
      <c r="E227" s="154" t="s">
        <v>506</v>
      </c>
      <c r="F227" s="163"/>
      <c r="G227" s="163"/>
      <c r="H227" s="145"/>
      <c r="I227" s="146"/>
    </row>
    <row r="228" spans="1:9" s="138" customFormat="1" ht="25" customHeight="1" x14ac:dyDescent="0.4">
      <c r="A228" s="155">
        <v>22020500</v>
      </c>
      <c r="B228" s="156"/>
      <c r="C228" s="17"/>
      <c r="D228" s="156"/>
      <c r="E228" s="157" t="s">
        <v>491</v>
      </c>
      <c r="F228" s="145"/>
      <c r="G228" s="145"/>
      <c r="H228" s="163"/>
      <c r="I228" s="174"/>
    </row>
    <row r="229" spans="1:9" s="138" customFormat="1" ht="25" customHeight="1" x14ac:dyDescent="0.4">
      <c r="A229" s="131">
        <v>22020601</v>
      </c>
      <c r="B229" s="148" t="s">
        <v>640</v>
      </c>
      <c r="C229" s="6"/>
      <c r="D229" s="94">
        <v>31912900</v>
      </c>
      <c r="E229" s="154" t="s">
        <v>512</v>
      </c>
      <c r="F229" s="145">
        <v>2119000</v>
      </c>
      <c r="G229" s="145">
        <v>2250000</v>
      </c>
      <c r="H229" s="145">
        <v>1193000</v>
      </c>
      <c r="I229" s="145"/>
    </row>
    <row r="230" spans="1:9" s="138" customFormat="1" ht="25" customHeight="1" x14ac:dyDescent="0.4">
      <c r="A230" s="325">
        <v>22021000</v>
      </c>
      <c r="B230" s="148"/>
      <c r="C230" s="6"/>
      <c r="D230" s="94"/>
      <c r="E230" s="175" t="s">
        <v>670</v>
      </c>
      <c r="F230" s="145"/>
      <c r="G230" s="145"/>
      <c r="H230" s="145"/>
      <c r="I230" s="145"/>
    </row>
    <row r="231" spans="1:9" s="138" customFormat="1" ht="25" customHeight="1" x14ac:dyDescent="0.4">
      <c r="A231" s="326">
        <v>22021001</v>
      </c>
      <c r="B231" s="148" t="s">
        <v>640</v>
      </c>
      <c r="C231" s="6"/>
      <c r="D231" s="94">
        <v>31912900</v>
      </c>
      <c r="E231" s="123" t="s">
        <v>246</v>
      </c>
      <c r="F231" s="145">
        <v>540000</v>
      </c>
      <c r="G231" s="145">
        <v>1000000</v>
      </c>
      <c r="H231" s="145">
        <v>340000</v>
      </c>
      <c r="I231" s="145"/>
    </row>
    <row r="232" spans="1:9" s="138" customFormat="1" ht="25" customHeight="1" x14ac:dyDescent="0.4">
      <c r="A232" s="326">
        <v>22021002</v>
      </c>
      <c r="B232" s="148"/>
      <c r="C232" s="6"/>
      <c r="D232" s="94"/>
      <c r="E232" s="123" t="s">
        <v>248</v>
      </c>
      <c r="F232" s="145"/>
      <c r="G232" s="145"/>
      <c r="H232" s="145"/>
      <c r="I232" s="145"/>
    </row>
    <row r="233" spans="1:9" s="138" customFormat="1" ht="25" customHeight="1" thickBot="1" x14ac:dyDescent="0.45">
      <c r="A233" s="945">
        <v>22021011</v>
      </c>
      <c r="B233" s="915" t="s">
        <v>640</v>
      </c>
      <c r="C233" s="916"/>
      <c r="D233" s="266">
        <v>31912900</v>
      </c>
      <c r="E233" s="946" t="s">
        <v>218</v>
      </c>
      <c r="F233" s="923">
        <v>322000</v>
      </c>
      <c r="G233" s="923">
        <v>3250000</v>
      </c>
      <c r="H233" s="923">
        <v>256000</v>
      </c>
      <c r="I233" s="923"/>
    </row>
    <row r="234" spans="1:9" s="138" customFormat="1" ht="25" customHeight="1" x14ac:dyDescent="0.4">
      <c r="A234" s="196"/>
      <c r="B234" s="906"/>
      <c r="C234" s="907"/>
      <c r="D234" s="906"/>
      <c r="E234" s="930" t="s">
        <v>164</v>
      </c>
      <c r="F234" s="940">
        <f>SUM(F204:F217)</f>
        <v>2832550</v>
      </c>
      <c r="G234" s="940">
        <f>SUM(G204:G217)</f>
        <v>5260450</v>
      </c>
      <c r="H234" s="940">
        <f>SUM(H204:H217)</f>
        <v>2124412.5</v>
      </c>
      <c r="I234" s="940">
        <f>SUM(I204:I217)</f>
        <v>5624635</v>
      </c>
    </row>
    <row r="235" spans="1:9" s="138" customFormat="1" ht="25" customHeight="1" thickBot="1" x14ac:dyDescent="0.45">
      <c r="A235" s="911"/>
      <c r="B235" s="214"/>
      <c r="C235" s="34"/>
      <c r="D235" s="214"/>
      <c r="E235" s="931" t="s">
        <v>202</v>
      </c>
      <c r="F235" s="941">
        <f>SUM(F222:F233)</f>
        <v>2981000</v>
      </c>
      <c r="G235" s="941">
        <f>SUM(G222:G233)</f>
        <v>6500000</v>
      </c>
      <c r="H235" s="941">
        <f>SUM(H222:H233)</f>
        <v>1789000</v>
      </c>
      <c r="I235" s="942">
        <f>SUM(I222:I233)</f>
        <v>0</v>
      </c>
    </row>
    <row r="236" spans="1:9" s="138" customFormat="1" ht="25" customHeight="1" thickBot="1" x14ac:dyDescent="0.45">
      <c r="A236" s="947"/>
      <c r="B236" s="948"/>
      <c r="C236" s="949"/>
      <c r="D236" s="950"/>
      <c r="E236" s="951" t="s">
        <v>293</v>
      </c>
      <c r="F236" s="952">
        <f>F234+F235</f>
        <v>5813550</v>
      </c>
      <c r="G236" s="952">
        <f>G234+G235</f>
        <v>11760450</v>
      </c>
      <c r="H236" s="952">
        <f>H234+H235</f>
        <v>3913412.5</v>
      </c>
      <c r="I236" s="952">
        <f>I234+I235</f>
        <v>5624635</v>
      </c>
    </row>
    <row r="237" spans="1:9" s="138" customFormat="1" ht="22.5" x14ac:dyDescent="0.45">
      <c r="A237" s="1310" t="s">
        <v>1795</v>
      </c>
      <c r="B237" s="1311"/>
      <c r="C237" s="1311"/>
      <c r="D237" s="1311"/>
      <c r="E237" s="1311"/>
      <c r="F237" s="1311"/>
      <c r="G237" s="1311"/>
      <c r="H237" s="1311"/>
      <c r="I237" s="1312"/>
    </row>
    <row r="238" spans="1:9" s="138" customFormat="1" ht="22.5" x14ac:dyDescent="0.45">
      <c r="A238" s="1301" t="s">
        <v>480</v>
      </c>
      <c r="B238" s="1302"/>
      <c r="C238" s="1302"/>
      <c r="D238" s="1302"/>
      <c r="E238" s="1302"/>
      <c r="F238" s="1302"/>
      <c r="G238" s="1302"/>
      <c r="H238" s="1302"/>
      <c r="I238" s="1303"/>
    </row>
    <row r="239" spans="1:9" s="138" customFormat="1" ht="22.5" x14ac:dyDescent="0.45">
      <c r="A239" s="1301" t="s">
        <v>2465</v>
      </c>
      <c r="B239" s="1302"/>
      <c r="C239" s="1302"/>
      <c r="D239" s="1302"/>
      <c r="E239" s="1302"/>
      <c r="F239" s="1302"/>
      <c r="G239" s="1302"/>
      <c r="H239" s="1302"/>
      <c r="I239" s="1303"/>
    </row>
    <row r="240" spans="1:9" s="138" customFormat="1" ht="30.75" customHeight="1" thickBot="1" x14ac:dyDescent="0.45">
      <c r="A240" s="1337" t="s">
        <v>275</v>
      </c>
      <c r="B240" s="1338"/>
      <c r="C240" s="1338"/>
      <c r="D240" s="1338"/>
      <c r="E240" s="1338"/>
      <c r="F240" s="1338"/>
      <c r="G240" s="1338"/>
      <c r="H240" s="1338"/>
      <c r="I240" s="1339"/>
    </row>
    <row r="241" spans="1:9" s="138" customFormat="1" ht="18.5" thickBot="1" x14ac:dyDescent="0.45">
      <c r="A241" s="1328" t="s">
        <v>416</v>
      </c>
      <c r="B241" s="1329"/>
      <c r="C241" s="1329"/>
      <c r="D241" s="1329"/>
      <c r="E241" s="1329"/>
      <c r="F241" s="1329"/>
      <c r="G241" s="1329"/>
      <c r="H241" s="1329"/>
      <c r="I241" s="1330"/>
    </row>
    <row r="242" spans="1:9" s="118" customFormat="1" ht="36.5" thickBot="1" x14ac:dyDescent="0.4">
      <c r="A242" s="311" t="s">
        <v>459</v>
      </c>
      <c r="B242" s="222" t="s">
        <v>452</v>
      </c>
      <c r="C242" s="311" t="s">
        <v>448</v>
      </c>
      <c r="D242" s="222" t="s">
        <v>451</v>
      </c>
      <c r="E242" s="312" t="s">
        <v>1</v>
      </c>
      <c r="F242" s="222" t="s">
        <v>2460</v>
      </c>
      <c r="G242" s="222" t="s">
        <v>2474</v>
      </c>
      <c r="H242" s="89" t="s">
        <v>2475</v>
      </c>
      <c r="I242" s="222" t="s">
        <v>2464</v>
      </c>
    </row>
    <row r="243" spans="1:9" s="138" customFormat="1" ht="25" customHeight="1" x14ac:dyDescent="0.4">
      <c r="A243" s="158">
        <v>20000000</v>
      </c>
      <c r="B243" s="159"/>
      <c r="C243" s="18"/>
      <c r="D243" s="159"/>
      <c r="E243" s="99" t="s">
        <v>163</v>
      </c>
      <c r="F243" s="160"/>
      <c r="G243" s="160"/>
      <c r="H243" s="160"/>
      <c r="I243" s="161"/>
    </row>
    <row r="244" spans="1:9" s="138" customFormat="1" ht="25" customHeight="1" x14ac:dyDescent="0.4">
      <c r="A244" s="143">
        <v>21000000</v>
      </c>
      <c r="B244" s="144"/>
      <c r="C244" s="13"/>
      <c r="D244" s="144"/>
      <c r="E244" s="91" t="s">
        <v>164</v>
      </c>
      <c r="F244" s="145"/>
      <c r="G244" s="145"/>
      <c r="H244" s="145"/>
      <c r="I244" s="146"/>
    </row>
    <row r="245" spans="1:9" s="138" customFormat="1" ht="25" customHeight="1" x14ac:dyDescent="0.4">
      <c r="A245" s="143">
        <v>21010000</v>
      </c>
      <c r="B245" s="144"/>
      <c r="C245" s="13"/>
      <c r="D245" s="144"/>
      <c r="E245" s="91" t="s">
        <v>165</v>
      </c>
      <c r="F245" s="145"/>
      <c r="G245" s="145"/>
      <c r="H245" s="145"/>
      <c r="I245" s="146"/>
    </row>
    <row r="246" spans="1:9" s="138" customFormat="1" ht="25" customHeight="1" x14ac:dyDescent="0.4">
      <c r="A246" s="147">
        <v>21010103</v>
      </c>
      <c r="B246" s="148"/>
      <c r="C246" s="14"/>
      <c r="D246" s="94"/>
      <c r="E246" s="95" t="s">
        <v>168</v>
      </c>
      <c r="F246" s="145"/>
      <c r="G246" s="145"/>
      <c r="H246" s="145"/>
      <c r="I246" s="146"/>
    </row>
    <row r="247" spans="1:9" s="138" customFormat="1" ht="25" customHeight="1" x14ac:dyDescent="0.4">
      <c r="A247" s="147">
        <v>21010104</v>
      </c>
      <c r="B247" s="148"/>
      <c r="C247" s="14"/>
      <c r="D247" s="101"/>
      <c r="E247" s="95" t="s">
        <v>169</v>
      </c>
      <c r="F247" s="145"/>
      <c r="G247" s="145"/>
      <c r="H247" s="145"/>
      <c r="I247" s="146"/>
    </row>
    <row r="248" spans="1:9" s="138" customFormat="1" ht="25" customHeight="1" x14ac:dyDescent="0.4">
      <c r="A248" s="147">
        <v>21010105</v>
      </c>
      <c r="B248" s="148"/>
      <c r="C248" s="14"/>
      <c r="D248" s="101"/>
      <c r="E248" s="95" t="s">
        <v>668</v>
      </c>
      <c r="F248" s="145"/>
      <c r="G248" s="145"/>
      <c r="H248" s="145"/>
      <c r="I248" s="146"/>
    </row>
    <row r="249" spans="1:9" s="138" customFormat="1" ht="25" customHeight="1" x14ac:dyDescent="0.4">
      <c r="A249" s="147"/>
      <c r="B249" s="148"/>
      <c r="C249" s="14"/>
      <c r="D249" s="101"/>
      <c r="E249" s="95" t="s">
        <v>669</v>
      </c>
      <c r="F249" s="145"/>
      <c r="G249" s="145"/>
      <c r="H249" s="145"/>
      <c r="I249" s="146"/>
    </row>
    <row r="250" spans="1:9" s="138" customFormat="1" ht="25" customHeight="1" x14ac:dyDescent="0.4">
      <c r="A250" s="143">
        <v>21020300</v>
      </c>
      <c r="B250" s="144"/>
      <c r="C250" s="13"/>
      <c r="D250" s="144"/>
      <c r="E250" s="91" t="s">
        <v>193</v>
      </c>
      <c r="F250" s="145"/>
      <c r="G250" s="145"/>
      <c r="H250" s="145"/>
      <c r="I250" s="146"/>
    </row>
    <row r="251" spans="1:9" s="138" customFormat="1" ht="25" customHeight="1" x14ac:dyDescent="0.4">
      <c r="A251" s="147">
        <v>21020301</v>
      </c>
      <c r="B251" s="148"/>
      <c r="C251" s="14"/>
      <c r="D251" s="94"/>
      <c r="E251" s="102" t="s">
        <v>178</v>
      </c>
      <c r="F251" s="145"/>
      <c r="G251" s="145"/>
      <c r="H251" s="145"/>
      <c r="I251" s="146"/>
    </row>
    <row r="252" spans="1:9" s="138" customFormat="1" ht="25" customHeight="1" x14ac:dyDescent="0.4">
      <c r="A252" s="147">
        <v>21020302</v>
      </c>
      <c r="B252" s="148"/>
      <c r="C252" s="14"/>
      <c r="D252" s="94"/>
      <c r="E252" s="102" t="s">
        <v>179</v>
      </c>
      <c r="F252" s="145"/>
      <c r="G252" s="145"/>
      <c r="H252" s="145"/>
      <c r="I252" s="146"/>
    </row>
    <row r="253" spans="1:9" s="138" customFormat="1" ht="25" customHeight="1" x14ac:dyDescent="0.4">
      <c r="A253" s="147">
        <v>21020303</v>
      </c>
      <c r="B253" s="148"/>
      <c r="C253" s="14"/>
      <c r="D253" s="94"/>
      <c r="E253" s="102" t="s">
        <v>180</v>
      </c>
      <c r="F253" s="145"/>
      <c r="G253" s="145"/>
      <c r="H253" s="145"/>
      <c r="I253" s="146"/>
    </row>
    <row r="254" spans="1:9" s="138" customFormat="1" ht="25" customHeight="1" x14ac:dyDescent="0.4">
      <c r="A254" s="147">
        <v>21020304</v>
      </c>
      <c r="B254" s="148"/>
      <c r="C254" s="14"/>
      <c r="D254" s="94"/>
      <c r="E254" s="102" t="s">
        <v>181</v>
      </c>
      <c r="F254" s="145"/>
      <c r="G254" s="145"/>
      <c r="H254" s="145"/>
      <c r="I254" s="146"/>
    </row>
    <row r="255" spans="1:9" s="138" customFormat="1" ht="25" customHeight="1" x14ac:dyDescent="0.4">
      <c r="A255" s="147">
        <v>21020312</v>
      </c>
      <c r="B255" s="148"/>
      <c r="C255" s="14"/>
      <c r="D255" s="94"/>
      <c r="E255" s="102" t="s">
        <v>184</v>
      </c>
      <c r="F255" s="145"/>
      <c r="G255" s="145"/>
      <c r="H255" s="145"/>
      <c r="I255" s="146"/>
    </row>
    <row r="256" spans="1:9" s="138" customFormat="1" ht="25" customHeight="1" x14ac:dyDescent="0.4">
      <c r="A256" s="147">
        <v>21020315</v>
      </c>
      <c r="B256" s="148"/>
      <c r="C256" s="14"/>
      <c r="D256" s="94"/>
      <c r="E256" s="102" t="s">
        <v>187</v>
      </c>
      <c r="F256" s="145"/>
      <c r="G256" s="145"/>
      <c r="H256" s="145"/>
      <c r="I256" s="146"/>
    </row>
    <row r="257" spans="1:9" s="138" customFormat="1" ht="25" customHeight="1" x14ac:dyDescent="0.4">
      <c r="A257" s="143">
        <v>21020400</v>
      </c>
      <c r="B257" s="144"/>
      <c r="C257" s="13"/>
      <c r="D257" s="144"/>
      <c r="E257" s="91" t="s">
        <v>194</v>
      </c>
      <c r="F257" s="145"/>
      <c r="G257" s="145"/>
      <c r="H257" s="145"/>
      <c r="I257" s="146"/>
    </row>
    <row r="258" spans="1:9" s="138" customFormat="1" ht="25" customHeight="1" x14ac:dyDescent="0.4">
      <c r="A258" s="147">
        <v>21020401</v>
      </c>
      <c r="B258" s="148"/>
      <c r="C258" s="14"/>
      <c r="D258" s="101"/>
      <c r="E258" s="102" t="s">
        <v>178</v>
      </c>
      <c r="F258" s="145"/>
      <c r="G258" s="145"/>
      <c r="H258" s="145"/>
      <c r="I258" s="146"/>
    </row>
    <row r="259" spans="1:9" s="138" customFormat="1" ht="25" customHeight="1" x14ac:dyDescent="0.4">
      <c r="A259" s="147">
        <v>21020402</v>
      </c>
      <c r="B259" s="148"/>
      <c r="C259" s="14"/>
      <c r="D259" s="101"/>
      <c r="E259" s="102" t="s">
        <v>179</v>
      </c>
      <c r="F259" s="145"/>
      <c r="G259" s="145"/>
      <c r="H259" s="145"/>
      <c r="I259" s="146"/>
    </row>
    <row r="260" spans="1:9" s="138" customFormat="1" ht="25" customHeight="1" x14ac:dyDescent="0.4">
      <c r="A260" s="147">
        <v>21020403</v>
      </c>
      <c r="B260" s="148"/>
      <c r="C260" s="14"/>
      <c r="D260" s="101"/>
      <c r="E260" s="102" t="s">
        <v>180</v>
      </c>
      <c r="F260" s="145"/>
      <c r="G260" s="145"/>
      <c r="H260" s="145"/>
      <c r="I260" s="146"/>
    </row>
    <row r="261" spans="1:9" s="138" customFormat="1" ht="25" customHeight="1" x14ac:dyDescent="0.4">
      <c r="A261" s="147">
        <v>21020404</v>
      </c>
      <c r="B261" s="148"/>
      <c r="C261" s="14"/>
      <c r="D261" s="101"/>
      <c r="E261" s="102" t="s">
        <v>181</v>
      </c>
      <c r="F261" s="145"/>
      <c r="G261" s="145"/>
      <c r="H261" s="145"/>
      <c r="I261" s="146"/>
    </row>
    <row r="262" spans="1:9" s="138" customFormat="1" ht="25" customHeight="1" x14ac:dyDescent="0.4">
      <c r="A262" s="147">
        <v>21020413</v>
      </c>
      <c r="B262" s="148"/>
      <c r="C262" s="14"/>
      <c r="D262" s="101"/>
      <c r="E262" s="102" t="s">
        <v>185</v>
      </c>
      <c r="F262" s="145"/>
      <c r="G262" s="145"/>
      <c r="H262" s="145"/>
      <c r="I262" s="146"/>
    </row>
    <row r="263" spans="1:9" s="138" customFormat="1" ht="25" customHeight="1" x14ac:dyDescent="0.4">
      <c r="A263" s="147">
        <v>21020415</v>
      </c>
      <c r="B263" s="148"/>
      <c r="C263" s="14"/>
      <c r="D263" s="101"/>
      <c r="E263" s="102" t="s">
        <v>187</v>
      </c>
      <c r="F263" s="145"/>
      <c r="G263" s="145"/>
      <c r="H263" s="145"/>
      <c r="I263" s="146"/>
    </row>
    <row r="264" spans="1:9" s="138" customFormat="1" ht="25" customHeight="1" x14ac:dyDescent="0.4">
      <c r="A264" s="155">
        <v>22020000</v>
      </c>
      <c r="B264" s="156"/>
      <c r="C264" s="17"/>
      <c r="D264" s="156"/>
      <c r="E264" s="106" t="s">
        <v>202</v>
      </c>
      <c r="F264" s="145"/>
      <c r="G264" s="145"/>
      <c r="H264" s="145"/>
      <c r="I264" s="146"/>
    </row>
    <row r="265" spans="1:9" s="138" customFormat="1" ht="25" customHeight="1" x14ac:dyDescent="0.4">
      <c r="A265" s="155">
        <v>22020100</v>
      </c>
      <c r="B265" s="183"/>
      <c r="C265" s="25"/>
      <c r="D265" s="183"/>
      <c r="E265" s="106" t="s">
        <v>203</v>
      </c>
      <c r="F265" s="145"/>
      <c r="G265" s="145"/>
      <c r="H265" s="145"/>
      <c r="I265" s="146"/>
    </row>
    <row r="266" spans="1:9" s="138" customFormat="1" ht="25" customHeight="1" x14ac:dyDescent="0.4">
      <c r="A266" s="324">
        <v>22020101</v>
      </c>
      <c r="B266" s="148"/>
      <c r="C266" s="6"/>
      <c r="D266" s="94"/>
      <c r="E266" s="173" t="s">
        <v>204</v>
      </c>
      <c r="F266" s="145"/>
      <c r="G266" s="145"/>
      <c r="H266" s="145"/>
      <c r="I266" s="146"/>
    </row>
    <row r="267" spans="1:9" s="138" customFormat="1" ht="25" customHeight="1" x14ac:dyDescent="0.4">
      <c r="A267" s="324">
        <v>22020102</v>
      </c>
      <c r="B267" s="148"/>
      <c r="C267" s="17"/>
      <c r="D267" s="87"/>
      <c r="E267" s="173" t="s">
        <v>205</v>
      </c>
      <c r="F267" s="145"/>
      <c r="G267" s="145"/>
      <c r="H267" s="145"/>
      <c r="I267" s="146"/>
    </row>
    <row r="268" spans="1:9" s="138" customFormat="1" ht="25" customHeight="1" x14ac:dyDescent="0.4">
      <c r="A268" s="324">
        <v>22020103</v>
      </c>
      <c r="B268" s="148"/>
      <c r="C268" s="17"/>
      <c r="D268" s="87"/>
      <c r="E268" s="173" t="s">
        <v>206</v>
      </c>
      <c r="F268" s="145"/>
      <c r="G268" s="145"/>
      <c r="H268" s="145"/>
      <c r="I268" s="146"/>
    </row>
    <row r="269" spans="1:9" s="138" customFormat="1" ht="25" customHeight="1" x14ac:dyDescent="0.4">
      <c r="A269" s="324">
        <v>22020104</v>
      </c>
      <c r="B269" s="148"/>
      <c r="C269" s="17"/>
      <c r="D269" s="87"/>
      <c r="E269" s="173" t="s">
        <v>207</v>
      </c>
      <c r="F269" s="145"/>
      <c r="G269" s="145"/>
      <c r="H269" s="145"/>
      <c r="I269" s="146"/>
    </row>
    <row r="270" spans="1:9" s="138" customFormat="1" ht="38.25" customHeight="1" x14ac:dyDescent="0.4">
      <c r="A270" s="155">
        <v>22020700</v>
      </c>
      <c r="B270" s="156"/>
      <c r="C270" s="17"/>
      <c r="D270" s="156"/>
      <c r="E270" s="106" t="s">
        <v>232</v>
      </c>
      <c r="F270" s="145"/>
      <c r="G270" s="145"/>
      <c r="H270" s="145"/>
      <c r="I270" s="146"/>
    </row>
    <row r="271" spans="1:9" s="138" customFormat="1" ht="25" customHeight="1" thickBot="1" x14ac:dyDescent="0.45">
      <c r="A271" s="314">
        <v>22020703</v>
      </c>
      <c r="B271" s="315" t="s">
        <v>640</v>
      </c>
      <c r="C271" s="316"/>
      <c r="D271" s="317">
        <v>31912900</v>
      </c>
      <c r="E271" s="328" t="s">
        <v>234</v>
      </c>
      <c r="F271" s="321">
        <v>650000</v>
      </c>
      <c r="G271" s="322">
        <v>500000</v>
      </c>
      <c r="H271" s="321">
        <v>750000</v>
      </c>
      <c r="I271" s="322">
        <v>3000000</v>
      </c>
    </row>
    <row r="272" spans="1:9" s="138" customFormat="1" ht="25" customHeight="1" thickBot="1" x14ac:dyDescent="0.45">
      <c r="A272" s="313"/>
      <c r="B272" s="299"/>
      <c r="C272" s="300"/>
      <c r="D272" s="299"/>
      <c r="E272" s="327" t="s">
        <v>164</v>
      </c>
      <c r="F272" s="323">
        <f>SUM(F246:F263)</f>
        <v>0</v>
      </c>
      <c r="G272" s="323">
        <f>SUM(G246:G263)</f>
        <v>0</v>
      </c>
      <c r="H272" s="323">
        <f>SUM(H246:H263)</f>
        <v>0</v>
      </c>
      <c r="I272" s="323">
        <f>SUM(I246:I263)</f>
        <v>0</v>
      </c>
    </row>
    <row r="273" spans="1:9" s="138" customFormat="1" ht="25" customHeight="1" thickBot="1" x14ac:dyDescent="0.45">
      <c r="A273" s="285"/>
      <c r="B273" s="286"/>
      <c r="C273" s="287"/>
      <c r="D273" s="286"/>
      <c r="E273" s="292" t="s">
        <v>202</v>
      </c>
      <c r="F273" s="293">
        <f>F271</f>
        <v>650000</v>
      </c>
      <c r="G273" s="293">
        <f>G271</f>
        <v>500000</v>
      </c>
      <c r="H273" s="293">
        <f>H271</f>
        <v>750000</v>
      </c>
      <c r="I273" s="293">
        <f>I271</f>
        <v>3000000</v>
      </c>
    </row>
    <row r="274" spans="1:9" s="138" customFormat="1" ht="25" customHeight="1" thickBot="1" x14ac:dyDescent="0.45">
      <c r="A274" s="8"/>
      <c r="B274" s="168"/>
      <c r="C274" s="20"/>
      <c r="D274" s="168"/>
      <c r="E274" s="117" t="s">
        <v>293</v>
      </c>
      <c r="F274" s="176">
        <f>F272+F273</f>
        <v>650000</v>
      </c>
      <c r="G274" s="176">
        <f>G272+G273</f>
        <v>500000</v>
      </c>
      <c r="H274" s="176">
        <f>H272+H273</f>
        <v>750000</v>
      </c>
      <c r="I274" s="176">
        <f>I272+I273</f>
        <v>3000000</v>
      </c>
    </row>
    <row r="275" spans="1:9" s="138" customFormat="1" ht="28" customHeight="1" x14ac:dyDescent="0.45">
      <c r="A275" s="1310" t="s">
        <v>1795</v>
      </c>
      <c r="B275" s="1311"/>
      <c r="C275" s="1311"/>
      <c r="D275" s="1311"/>
      <c r="E275" s="1311"/>
      <c r="F275" s="1311"/>
      <c r="G275" s="1311"/>
      <c r="H275" s="1311"/>
      <c r="I275" s="1312"/>
    </row>
    <row r="276" spans="1:9" s="138" customFormat="1" ht="28" customHeight="1" x14ac:dyDescent="0.45">
      <c r="A276" s="1301" t="s">
        <v>480</v>
      </c>
      <c r="B276" s="1302"/>
      <c r="C276" s="1302"/>
      <c r="D276" s="1302"/>
      <c r="E276" s="1302"/>
      <c r="F276" s="1302"/>
      <c r="G276" s="1302"/>
      <c r="H276" s="1302"/>
      <c r="I276" s="1303"/>
    </row>
    <row r="277" spans="1:9" ht="22.5" x14ac:dyDescent="0.45">
      <c r="A277" s="1301" t="s">
        <v>2465</v>
      </c>
      <c r="B277" s="1302"/>
      <c r="C277" s="1302"/>
      <c r="D277" s="1302"/>
      <c r="E277" s="1302"/>
      <c r="F277" s="1302"/>
      <c r="G277" s="1302"/>
      <c r="H277" s="1302"/>
      <c r="I277" s="1303"/>
    </row>
    <row r="278" spans="1:9" ht="24" customHeight="1" thickBot="1" x14ac:dyDescent="0.45">
      <c r="A278" s="1337" t="s">
        <v>275</v>
      </c>
      <c r="B278" s="1338"/>
      <c r="C278" s="1338"/>
      <c r="D278" s="1338"/>
      <c r="E278" s="1338"/>
      <c r="F278" s="1338"/>
      <c r="G278" s="1338"/>
      <c r="H278" s="1338"/>
      <c r="I278" s="1339"/>
    </row>
    <row r="279" spans="1:9" s="138" customFormat="1" ht="18.5" thickBot="1" x14ac:dyDescent="0.45">
      <c r="A279" s="1319" t="s">
        <v>384</v>
      </c>
      <c r="B279" s="1320"/>
      <c r="C279" s="1320"/>
      <c r="D279" s="1320"/>
      <c r="E279" s="1320"/>
      <c r="F279" s="1320"/>
      <c r="G279" s="1320"/>
      <c r="H279" s="1320"/>
      <c r="I279" s="1321"/>
    </row>
    <row r="280" spans="1:9" s="118" customFormat="1" ht="36.5" thickBot="1" x14ac:dyDescent="0.4">
      <c r="A280" s="4" t="s">
        <v>459</v>
      </c>
      <c r="B280" s="89" t="s">
        <v>452</v>
      </c>
      <c r="C280" s="4" t="s">
        <v>448</v>
      </c>
      <c r="D280" s="89" t="s">
        <v>451</v>
      </c>
      <c r="E280" s="127" t="s">
        <v>1</v>
      </c>
      <c r="F280" s="89" t="s">
        <v>2460</v>
      </c>
      <c r="G280" s="89" t="s">
        <v>2474</v>
      </c>
      <c r="H280" s="89" t="s">
        <v>2475</v>
      </c>
      <c r="I280" s="89" t="s">
        <v>2464</v>
      </c>
    </row>
    <row r="281" spans="1:9" s="138" customFormat="1" ht="25" customHeight="1" thickBot="1" x14ac:dyDescent="0.45">
      <c r="A281" s="196">
        <v>11200100001</v>
      </c>
      <c r="B281" s="148" t="s">
        <v>640</v>
      </c>
      <c r="C281" s="11"/>
      <c r="D281" s="94">
        <v>31912900</v>
      </c>
      <c r="E281" s="129" t="s">
        <v>350</v>
      </c>
      <c r="F281" s="130">
        <f>F330</f>
        <v>95818042.800000012</v>
      </c>
      <c r="G281" s="130">
        <f>G330</f>
        <v>101122498.80000001</v>
      </c>
      <c r="H281" s="130">
        <f>H330</f>
        <v>62773782.100000001</v>
      </c>
      <c r="I281" s="130">
        <f>I330</f>
        <v>130347724.8</v>
      </c>
    </row>
    <row r="282" spans="1:9" s="138" customFormat="1" ht="25" customHeight="1" thickBot="1" x14ac:dyDescent="0.45">
      <c r="A282" s="8"/>
      <c r="B282" s="168"/>
      <c r="C282" s="20"/>
      <c r="D282" s="168"/>
      <c r="E282" s="117" t="s">
        <v>293</v>
      </c>
      <c r="F282" s="140">
        <f>F281</f>
        <v>95818042.800000012</v>
      </c>
      <c r="G282" s="140">
        <f>G281</f>
        <v>101122498.80000001</v>
      </c>
      <c r="H282" s="140">
        <f>H281</f>
        <v>62773782.100000001</v>
      </c>
      <c r="I282" s="140">
        <f>I281</f>
        <v>130347724.8</v>
      </c>
    </row>
    <row r="283" spans="1:9" s="138" customFormat="1" ht="25" customHeight="1" thickBot="1" x14ac:dyDescent="0.45">
      <c r="A283" s="1343" t="s">
        <v>499</v>
      </c>
      <c r="B283" s="1344"/>
      <c r="C283" s="1344"/>
      <c r="D283" s="1344"/>
      <c r="E283" s="1344"/>
      <c r="F283" s="1344"/>
      <c r="G283" s="1344"/>
      <c r="H283" s="1344"/>
      <c r="I283" s="1345"/>
    </row>
    <row r="284" spans="1:9" s="138" customFormat="1" ht="25" customHeight="1" thickBot="1" x14ac:dyDescent="0.45">
      <c r="A284" s="274"/>
      <c r="B284" s="275"/>
      <c r="C284" s="276"/>
      <c r="D284" s="275"/>
      <c r="E284" s="277" t="s">
        <v>164</v>
      </c>
      <c r="F284" s="295">
        <f t="shared" ref="F284:I285" si="3">F328</f>
        <v>65465042.800000004</v>
      </c>
      <c r="G284" s="295">
        <f t="shared" si="3"/>
        <v>71622498.800000012</v>
      </c>
      <c r="H284" s="295">
        <f t="shared" si="3"/>
        <v>49098782.100000001</v>
      </c>
      <c r="I284" s="296">
        <f t="shared" si="3"/>
        <v>84347724.799999997</v>
      </c>
    </row>
    <row r="285" spans="1:9" s="138" customFormat="1" ht="25" customHeight="1" thickBot="1" x14ac:dyDescent="0.45">
      <c r="A285" s="285"/>
      <c r="B285" s="286"/>
      <c r="C285" s="287"/>
      <c r="D285" s="286"/>
      <c r="E285" s="290" t="s">
        <v>202</v>
      </c>
      <c r="F285" s="294">
        <f t="shared" si="3"/>
        <v>30353000</v>
      </c>
      <c r="G285" s="294">
        <f t="shared" si="3"/>
        <v>29500000</v>
      </c>
      <c r="H285" s="294">
        <f t="shared" si="3"/>
        <v>13675000</v>
      </c>
      <c r="I285" s="294">
        <f t="shared" si="3"/>
        <v>46000000</v>
      </c>
    </row>
    <row r="286" spans="1:9" s="138" customFormat="1" ht="25" customHeight="1" thickBot="1" x14ac:dyDescent="0.45">
      <c r="A286" s="269"/>
      <c r="B286" s="270"/>
      <c r="C286" s="271"/>
      <c r="D286" s="270"/>
      <c r="E286" s="272" t="s">
        <v>293</v>
      </c>
      <c r="F286" s="273">
        <f>F284+F285</f>
        <v>95818042.800000012</v>
      </c>
      <c r="G286" s="273">
        <f>G284+G285</f>
        <v>101122498.80000001</v>
      </c>
      <c r="H286" s="273">
        <f>H284+H285</f>
        <v>62773782.100000001</v>
      </c>
      <c r="I286" s="273">
        <f>I284+I285</f>
        <v>130347724.8</v>
      </c>
    </row>
    <row r="287" spans="1:9" ht="20.149999999999999" customHeight="1" x14ac:dyDescent="0.45">
      <c r="A287" s="1310" t="s">
        <v>1795</v>
      </c>
      <c r="B287" s="1311"/>
      <c r="C287" s="1311"/>
      <c r="D287" s="1311"/>
      <c r="E287" s="1311"/>
      <c r="F287" s="1311"/>
      <c r="G287" s="1311"/>
      <c r="H287" s="1311"/>
      <c r="I287" s="1312"/>
    </row>
    <row r="288" spans="1:9" ht="20.149999999999999" customHeight="1" x14ac:dyDescent="0.45">
      <c r="A288" s="1301" t="s">
        <v>480</v>
      </c>
      <c r="B288" s="1302"/>
      <c r="C288" s="1302"/>
      <c r="D288" s="1302"/>
      <c r="E288" s="1302"/>
      <c r="F288" s="1302"/>
      <c r="G288" s="1302"/>
      <c r="H288" s="1302"/>
      <c r="I288" s="1303"/>
    </row>
    <row r="289" spans="1:9" ht="20.149999999999999" customHeight="1" x14ac:dyDescent="0.45">
      <c r="A289" s="1301" t="s">
        <v>2465</v>
      </c>
      <c r="B289" s="1302"/>
      <c r="C289" s="1302"/>
      <c r="D289" s="1302"/>
      <c r="E289" s="1302"/>
      <c r="F289" s="1302"/>
      <c r="G289" s="1302"/>
      <c r="H289" s="1302"/>
      <c r="I289" s="1303"/>
    </row>
    <row r="290" spans="1:9" ht="20.149999999999999" customHeight="1" thickBot="1" x14ac:dyDescent="0.45">
      <c r="A290" s="1337" t="s">
        <v>275</v>
      </c>
      <c r="B290" s="1338"/>
      <c r="C290" s="1338"/>
      <c r="D290" s="1338"/>
      <c r="E290" s="1338"/>
      <c r="F290" s="1338"/>
      <c r="G290" s="1338"/>
      <c r="H290" s="1338"/>
      <c r="I290" s="1339"/>
    </row>
    <row r="291" spans="1:9" s="138" customFormat="1" ht="18.75" customHeight="1" thickBot="1" x14ac:dyDescent="0.45">
      <c r="A291" s="1349" t="s">
        <v>460</v>
      </c>
      <c r="B291" s="1350"/>
      <c r="C291" s="1350"/>
      <c r="D291" s="1350"/>
      <c r="E291" s="1350"/>
      <c r="F291" s="1350"/>
      <c r="G291" s="1350"/>
      <c r="H291" s="1350"/>
      <c r="I291" s="1351"/>
    </row>
    <row r="292" spans="1:9" s="118" customFormat="1" ht="36.5" thickBot="1" x14ac:dyDescent="0.4">
      <c r="A292" s="311" t="s">
        <v>459</v>
      </c>
      <c r="B292" s="222" t="s">
        <v>452</v>
      </c>
      <c r="C292" s="311" t="s">
        <v>448</v>
      </c>
      <c r="D292" s="222" t="s">
        <v>451</v>
      </c>
      <c r="E292" s="312" t="s">
        <v>1</v>
      </c>
      <c r="F292" s="222" t="s">
        <v>2460</v>
      </c>
      <c r="G292" s="222" t="s">
        <v>2474</v>
      </c>
      <c r="H292" s="89" t="s">
        <v>2475</v>
      </c>
      <c r="I292" s="222" t="s">
        <v>2464</v>
      </c>
    </row>
    <row r="293" spans="1:9" s="138" customFormat="1" ht="25" customHeight="1" x14ac:dyDescent="0.4">
      <c r="A293" s="158">
        <v>20000000</v>
      </c>
      <c r="B293" s="177"/>
      <c r="C293" s="21"/>
      <c r="D293" s="177"/>
      <c r="E293" s="99" t="s">
        <v>163</v>
      </c>
      <c r="F293" s="178"/>
      <c r="G293" s="178"/>
      <c r="H293" s="178"/>
      <c r="I293" s="179"/>
    </row>
    <row r="294" spans="1:9" s="138" customFormat="1" ht="25" customHeight="1" x14ac:dyDescent="0.4">
      <c r="A294" s="143">
        <v>21000000</v>
      </c>
      <c r="B294" s="180"/>
      <c r="C294" s="22"/>
      <c r="D294" s="180"/>
      <c r="E294" s="91" t="s">
        <v>164</v>
      </c>
      <c r="F294" s="92"/>
      <c r="G294" s="92"/>
      <c r="H294" s="92"/>
      <c r="I294" s="93"/>
    </row>
    <row r="295" spans="1:9" s="138" customFormat="1" ht="25" customHeight="1" x14ac:dyDescent="0.4">
      <c r="A295" s="143">
        <v>21010000</v>
      </c>
      <c r="B295" s="180"/>
      <c r="C295" s="22"/>
      <c r="D295" s="180"/>
      <c r="E295" s="91" t="s">
        <v>165</v>
      </c>
      <c r="F295" s="92"/>
      <c r="G295" s="92"/>
      <c r="H295" s="92"/>
      <c r="I295" s="93"/>
    </row>
    <row r="296" spans="1:9" s="138" customFormat="1" ht="36.75" customHeight="1" x14ac:dyDescent="0.4">
      <c r="A296" s="147">
        <v>21010101</v>
      </c>
      <c r="B296" s="148" t="s">
        <v>640</v>
      </c>
      <c r="C296" s="23"/>
      <c r="D296" s="94">
        <v>31912900</v>
      </c>
      <c r="E296" s="95" t="s">
        <v>671</v>
      </c>
      <c r="F296" s="145">
        <v>7701908</v>
      </c>
      <c r="G296" s="145">
        <v>7701908</v>
      </c>
      <c r="H296" s="84">
        <v>5776431</v>
      </c>
      <c r="I296" s="145">
        <f>NROLL!E77</f>
        <v>11502288</v>
      </c>
    </row>
    <row r="297" spans="1:9" s="138" customFormat="1" ht="36" customHeight="1" x14ac:dyDescent="0.4">
      <c r="A297" s="143">
        <v>21020200</v>
      </c>
      <c r="B297" s="180"/>
      <c r="C297" s="22"/>
      <c r="D297" s="180"/>
      <c r="E297" s="91" t="s">
        <v>426</v>
      </c>
      <c r="F297" s="145"/>
      <c r="G297" s="145"/>
      <c r="H297" s="145"/>
      <c r="I297" s="145"/>
    </row>
    <row r="298" spans="1:9" s="138" customFormat="1" ht="25" customHeight="1" x14ac:dyDescent="0.4">
      <c r="A298" s="147">
        <v>21020201</v>
      </c>
      <c r="B298" s="148" t="s">
        <v>640</v>
      </c>
      <c r="C298" s="23"/>
      <c r="D298" s="94">
        <v>31912900</v>
      </c>
      <c r="E298" s="95" t="s">
        <v>425</v>
      </c>
      <c r="F298" s="145"/>
      <c r="G298" s="145"/>
      <c r="H298" s="150"/>
      <c r="I298" s="145">
        <f>NROLL!F77</f>
        <v>5176027</v>
      </c>
    </row>
    <row r="299" spans="1:9" s="138" customFormat="1" ht="25" customHeight="1" x14ac:dyDescent="0.4">
      <c r="A299" s="147">
        <v>21020104</v>
      </c>
      <c r="B299" s="148" t="s">
        <v>640</v>
      </c>
      <c r="C299" s="23"/>
      <c r="D299" s="94">
        <v>31912900</v>
      </c>
      <c r="E299" s="102" t="s">
        <v>181</v>
      </c>
      <c r="F299" s="145">
        <v>2310572.4000000004</v>
      </c>
      <c r="G299" s="145">
        <v>2310572.4000000004</v>
      </c>
      <c r="H299" s="84">
        <v>1732929.3000000003</v>
      </c>
      <c r="I299" s="145">
        <f>NROLL!H77</f>
        <v>3450689</v>
      </c>
    </row>
    <row r="300" spans="1:9" s="138" customFormat="1" ht="25" customHeight="1" x14ac:dyDescent="0.4">
      <c r="A300" s="147">
        <v>21020105</v>
      </c>
      <c r="B300" s="148" t="s">
        <v>640</v>
      </c>
      <c r="C300" s="23"/>
      <c r="D300" s="94">
        <v>31912900</v>
      </c>
      <c r="E300" s="102" t="s">
        <v>182</v>
      </c>
      <c r="F300" s="145">
        <v>381025</v>
      </c>
      <c r="G300" s="145">
        <v>381025</v>
      </c>
      <c r="H300" s="84">
        <v>285768.75</v>
      </c>
      <c r="I300" s="145">
        <f>NROLL!L77</f>
        <v>2875572</v>
      </c>
    </row>
    <row r="301" spans="1:9" s="138" customFormat="1" ht="25" customHeight="1" x14ac:dyDescent="0.4">
      <c r="A301" s="147">
        <v>21020106</v>
      </c>
      <c r="B301" s="148" t="s">
        <v>640</v>
      </c>
      <c r="C301" s="23"/>
      <c r="D301" s="94">
        <v>31912900</v>
      </c>
      <c r="E301" s="102" t="s">
        <v>183</v>
      </c>
      <c r="F301" s="145">
        <v>2310572.4000000004</v>
      </c>
      <c r="G301" s="145">
        <v>2310572.4000000004</v>
      </c>
      <c r="H301" s="84">
        <v>1732929.3000000003</v>
      </c>
      <c r="I301" s="145">
        <f>NROLL!K77</f>
        <v>3450689</v>
      </c>
    </row>
    <row r="302" spans="1:9" s="138" customFormat="1" ht="25" customHeight="1" x14ac:dyDescent="0.4">
      <c r="A302" s="147">
        <v>21200209</v>
      </c>
      <c r="B302" s="148" t="s">
        <v>640</v>
      </c>
      <c r="C302" s="23"/>
      <c r="D302" s="94">
        <v>31912900</v>
      </c>
      <c r="E302" s="102" t="s">
        <v>427</v>
      </c>
      <c r="F302" s="145">
        <v>770190.79999999993</v>
      </c>
      <c r="G302" s="145">
        <v>770190.79999999993</v>
      </c>
      <c r="H302" s="84">
        <v>577643.1</v>
      </c>
      <c r="I302" s="145">
        <f>NROLL!S77</f>
        <v>1150228.7999999998</v>
      </c>
    </row>
    <row r="303" spans="1:9" s="138" customFormat="1" ht="25" customHeight="1" x14ac:dyDescent="0.4">
      <c r="A303" s="147">
        <v>21200210</v>
      </c>
      <c r="B303" s="148" t="s">
        <v>640</v>
      </c>
      <c r="C303" s="23"/>
      <c r="D303" s="94">
        <v>31912900</v>
      </c>
      <c r="E303" s="102" t="s">
        <v>2957</v>
      </c>
      <c r="F303" s="145">
        <v>43133580</v>
      </c>
      <c r="G303" s="145">
        <v>43133580</v>
      </c>
      <c r="H303" s="84">
        <v>32350185</v>
      </c>
      <c r="I303" s="145">
        <f>NROLL!Q77</f>
        <v>34506864</v>
      </c>
    </row>
    <row r="304" spans="1:9" s="138" customFormat="1" ht="25" customHeight="1" x14ac:dyDescent="0.4">
      <c r="A304" s="147">
        <v>21020112</v>
      </c>
      <c r="B304" s="148" t="s">
        <v>640</v>
      </c>
      <c r="C304" s="23"/>
      <c r="D304" s="94">
        <v>31912900</v>
      </c>
      <c r="E304" s="102" t="s">
        <v>429</v>
      </c>
      <c r="F304" s="145"/>
      <c r="G304" s="145"/>
      <c r="H304" s="150"/>
      <c r="I304" s="145"/>
    </row>
    <row r="305" spans="1:9" s="138" customFormat="1" ht="25" customHeight="1" x14ac:dyDescent="0.4">
      <c r="A305" s="193">
        <v>21020114</v>
      </c>
      <c r="B305" s="148" t="s">
        <v>640</v>
      </c>
      <c r="C305" s="23"/>
      <c r="D305" s="94">
        <v>31912900</v>
      </c>
      <c r="E305" s="102" t="s">
        <v>186</v>
      </c>
      <c r="F305" s="145">
        <v>5776431</v>
      </c>
      <c r="G305" s="145">
        <v>5776431</v>
      </c>
      <c r="H305" s="84">
        <v>4332323.25</v>
      </c>
      <c r="I305" s="145">
        <f>NROLL!M77</f>
        <v>8626716</v>
      </c>
    </row>
    <row r="306" spans="1:9" s="138" customFormat="1" ht="25" customHeight="1" x14ac:dyDescent="0.4">
      <c r="A306" s="147">
        <v>21020117</v>
      </c>
      <c r="B306" s="148"/>
      <c r="C306" s="23"/>
      <c r="D306" s="94"/>
      <c r="E306" s="102" t="s">
        <v>308</v>
      </c>
      <c r="F306" s="145">
        <v>1155286.2000000002</v>
      </c>
      <c r="G306" s="145">
        <v>1155286.2000000002</v>
      </c>
      <c r="H306" s="84">
        <v>866464.65000000014</v>
      </c>
      <c r="I306" s="145">
        <f>NROLL!N77</f>
        <v>1725338</v>
      </c>
    </row>
    <row r="307" spans="1:9" s="138" customFormat="1" ht="25" customHeight="1" x14ac:dyDescent="0.4">
      <c r="A307" s="193">
        <v>21020128</v>
      </c>
      <c r="B307" s="148"/>
      <c r="C307" s="24"/>
      <c r="D307" s="94"/>
      <c r="E307" s="102" t="s">
        <v>428</v>
      </c>
      <c r="F307" s="145">
        <v>1925477</v>
      </c>
      <c r="G307" s="145">
        <v>1925477</v>
      </c>
      <c r="H307" s="84">
        <v>1444107.75</v>
      </c>
      <c r="I307" s="145">
        <f>NROLL!J77</f>
        <v>2875572</v>
      </c>
    </row>
    <row r="308" spans="1:9" s="138" customFormat="1" ht="25" customHeight="1" x14ac:dyDescent="0.4">
      <c r="A308" s="147">
        <v>21200228</v>
      </c>
      <c r="B308" s="148" t="s">
        <v>640</v>
      </c>
      <c r="C308" s="14"/>
      <c r="D308" s="94">
        <v>31912900</v>
      </c>
      <c r="E308" s="102" t="s">
        <v>2292</v>
      </c>
      <c r="F308" s="145">
        <v>6157456</v>
      </c>
      <c r="G308" s="145">
        <v>6157456</v>
      </c>
      <c r="H308" s="84">
        <v>4618092</v>
      </c>
      <c r="I308" s="145">
        <f>NROLL!O77</f>
        <v>8626716</v>
      </c>
    </row>
    <row r="309" spans="1:9" s="138" customFormat="1" ht="25" customHeight="1" x14ac:dyDescent="0.4">
      <c r="A309" s="147">
        <v>21200228</v>
      </c>
      <c r="B309" s="148" t="s">
        <v>640</v>
      </c>
      <c r="C309" s="14"/>
      <c r="D309" s="94">
        <v>31912900</v>
      </c>
      <c r="E309" s="102" t="s">
        <v>2952</v>
      </c>
      <c r="F309" s="145"/>
      <c r="G309" s="145"/>
      <c r="H309" s="84"/>
      <c r="I309" s="1233">
        <f>NROLL!P77</f>
        <v>381025</v>
      </c>
    </row>
    <row r="310" spans="1:9" s="138" customFormat="1" ht="25" customHeight="1" x14ac:dyDescent="0.4">
      <c r="A310" s="187"/>
      <c r="B310" s="148"/>
      <c r="C310" s="16"/>
      <c r="D310" s="94"/>
      <c r="E310" s="91" t="s">
        <v>2531</v>
      </c>
      <c r="F310" s="145"/>
      <c r="G310" s="145"/>
      <c r="H310" s="84"/>
      <c r="I310" s="1233"/>
    </row>
    <row r="311" spans="1:9" s="138" customFormat="1" ht="25" customHeight="1" x14ac:dyDescent="0.4">
      <c r="A311" s="187"/>
      <c r="B311" s="148" t="s">
        <v>640</v>
      </c>
      <c r="C311" s="16"/>
      <c r="D311" s="94" t="s">
        <v>2532</v>
      </c>
      <c r="E311" s="95" t="s">
        <v>2533</v>
      </c>
      <c r="F311" s="145"/>
      <c r="G311" s="145"/>
      <c r="H311" s="84"/>
      <c r="I311" s="1233"/>
    </row>
    <row r="312" spans="1:9" ht="25" customHeight="1" x14ac:dyDescent="0.4">
      <c r="A312" s="155">
        <v>22020000</v>
      </c>
      <c r="B312" s="183"/>
      <c r="C312" s="25"/>
      <c r="D312" s="183"/>
      <c r="E312" s="106" t="s">
        <v>202</v>
      </c>
      <c r="F312" s="84"/>
      <c r="G312" s="145"/>
      <c r="H312" s="145"/>
      <c r="I312" s="331"/>
    </row>
    <row r="313" spans="1:9" ht="25" customHeight="1" x14ac:dyDescent="0.4">
      <c r="A313" s="155">
        <v>22020100</v>
      </c>
      <c r="B313" s="183"/>
      <c r="C313" s="25"/>
      <c r="D313" s="183"/>
      <c r="E313" s="106" t="s">
        <v>203</v>
      </c>
      <c r="F313" s="145"/>
      <c r="G313" s="84"/>
      <c r="H313" s="145"/>
      <c r="I313" s="146"/>
    </row>
    <row r="314" spans="1:9" ht="25" customHeight="1" x14ac:dyDescent="0.4">
      <c r="A314" s="324">
        <v>22020101</v>
      </c>
      <c r="B314" s="148"/>
      <c r="C314" s="24"/>
      <c r="D314" s="94"/>
      <c r="E314" s="173" t="s">
        <v>204</v>
      </c>
      <c r="F314" s="145"/>
      <c r="G314" s="84"/>
      <c r="H314" s="145"/>
      <c r="I314" s="146">
        <v>1000000</v>
      </c>
    </row>
    <row r="315" spans="1:9" ht="25" customHeight="1" x14ac:dyDescent="0.4">
      <c r="A315" s="324">
        <v>22020102</v>
      </c>
      <c r="B315" s="148"/>
      <c r="C315" s="24"/>
      <c r="D315" s="94"/>
      <c r="E315" s="173" t="s">
        <v>205</v>
      </c>
      <c r="F315" s="145"/>
      <c r="G315" s="145"/>
      <c r="H315" s="145"/>
      <c r="I315" s="146"/>
    </row>
    <row r="316" spans="1:9" ht="25" customHeight="1" x14ac:dyDescent="0.4">
      <c r="A316" s="324">
        <v>22020103</v>
      </c>
      <c r="B316" s="148"/>
      <c r="C316" s="17"/>
      <c r="D316" s="87"/>
      <c r="E316" s="173" t="s">
        <v>206</v>
      </c>
      <c r="F316" s="145"/>
      <c r="G316" s="145"/>
      <c r="H316" s="145"/>
      <c r="I316" s="146"/>
    </row>
    <row r="317" spans="1:9" ht="25" customHeight="1" x14ac:dyDescent="0.4">
      <c r="A317" s="324">
        <v>22020104</v>
      </c>
      <c r="B317" s="148"/>
      <c r="C317" s="17"/>
      <c r="D317" s="87"/>
      <c r="E317" s="173" t="s">
        <v>207</v>
      </c>
      <c r="F317" s="145"/>
      <c r="G317" s="145"/>
      <c r="H317" s="145"/>
      <c r="I317" s="146"/>
    </row>
    <row r="318" spans="1:9" ht="25" customHeight="1" x14ac:dyDescent="0.4">
      <c r="A318" s="155">
        <v>22020500</v>
      </c>
      <c r="B318" s="183"/>
      <c r="C318" s="25"/>
      <c r="D318" s="183"/>
      <c r="E318" s="106" t="s">
        <v>226</v>
      </c>
      <c r="F318" s="145"/>
      <c r="G318" s="145"/>
      <c r="H318" s="145"/>
      <c r="I318" s="146"/>
    </row>
    <row r="319" spans="1:9" ht="25" customHeight="1" x14ac:dyDescent="0.4">
      <c r="A319" s="131">
        <v>22020501</v>
      </c>
      <c r="B319" s="148"/>
      <c r="C319" s="26"/>
      <c r="D319" s="94"/>
      <c r="E319" s="154" t="s">
        <v>227</v>
      </c>
      <c r="F319" s="163"/>
      <c r="G319" s="163"/>
      <c r="H319" s="145"/>
      <c r="I319" s="146">
        <v>20000000</v>
      </c>
    </row>
    <row r="320" spans="1:9" ht="25" customHeight="1" x14ac:dyDescent="0.4">
      <c r="A320" s="131">
        <v>22020502</v>
      </c>
      <c r="B320" s="148"/>
      <c r="C320" s="26"/>
      <c r="D320" s="94"/>
      <c r="E320" s="125" t="s">
        <v>672</v>
      </c>
      <c r="F320" s="145"/>
      <c r="G320" s="145"/>
      <c r="H320" s="145"/>
      <c r="I320" s="146"/>
    </row>
    <row r="321" spans="1:9" s="138" customFormat="1" ht="25" customHeight="1" x14ac:dyDescent="0.4">
      <c r="A321" s="155">
        <v>22021000</v>
      </c>
      <c r="B321" s="183"/>
      <c r="C321" s="25"/>
      <c r="D321" s="183"/>
      <c r="E321" s="157" t="s">
        <v>245</v>
      </c>
      <c r="F321" s="145"/>
      <c r="G321" s="145"/>
      <c r="H321" s="163"/>
      <c r="I321" s="174"/>
    </row>
    <row r="322" spans="1:9" ht="25" customHeight="1" x14ac:dyDescent="0.4">
      <c r="A322" s="131">
        <v>22021001</v>
      </c>
      <c r="B322" s="148" t="s">
        <v>640</v>
      </c>
      <c r="C322" s="26"/>
      <c r="D322" s="94">
        <v>31912900</v>
      </c>
      <c r="E322" s="154" t="s">
        <v>294</v>
      </c>
      <c r="F322" s="145">
        <v>9340000</v>
      </c>
      <c r="G322" s="145">
        <v>10000000</v>
      </c>
      <c r="H322" s="145">
        <v>345000</v>
      </c>
      <c r="I322" s="145">
        <v>15000000</v>
      </c>
    </row>
    <row r="323" spans="1:9" ht="25" customHeight="1" x14ac:dyDescent="0.4">
      <c r="A323" s="131">
        <v>22021002</v>
      </c>
      <c r="B323" s="148"/>
      <c r="C323" s="26"/>
      <c r="D323" s="94"/>
      <c r="E323" s="123" t="s">
        <v>248</v>
      </c>
      <c r="F323" s="145"/>
      <c r="G323" s="145"/>
      <c r="H323" s="145"/>
      <c r="I323" s="146">
        <v>10000000</v>
      </c>
    </row>
    <row r="324" spans="1:9" ht="25" customHeight="1" x14ac:dyDescent="0.4">
      <c r="A324" s="131">
        <v>22021007</v>
      </c>
      <c r="B324" s="148"/>
      <c r="C324" s="26"/>
      <c r="D324" s="94"/>
      <c r="E324" s="123" t="s">
        <v>251</v>
      </c>
      <c r="F324" s="163"/>
      <c r="G324" s="163"/>
      <c r="H324" s="145"/>
      <c r="I324" s="146"/>
    </row>
    <row r="325" spans="1:9" ht="25" customHeight="1" x14ac:dyDescent="0.4">
      <c r="A325" s="131">
        <v>22021011</v>
      </c>
      <c r="B325" s="148" t="s">
        <v>640</v>
      </c>
      <c r="C325" s="26"/>
      <c r="D325" s="94">
        <v>31912900</v>
      </c>
      <c r="E325" s="123" t="s">
        <v>218</v>
      </c>
      <c r="F325" s="145">
        <v>2110000</v>
      </c>
      <c r="G325" s="145">
        <v>2500000</v>
      </c>
      <c r="H325" s="145">
        <v>1330000</v>
      </c>
      <c r="I325" s="146"/>
    </row>
    <row r="326" spans="1:9" ht="25" customHeight="1" x14ac:dyDescent="0.4">
      <c r="A326" s="155">
        <v>22040100</v>
      </c>
      <c r="B326" s="156"/>
      <c r="C326" s="17"/>
      <c r="D326" s="156"/>
      <c r="E326" s="106" t="s">
        <v>260</v>
      </c>
      <c r="F326" s="145"/>
      <c r="G326" s="145"/>
      <c r="H326" s="84"/>
      <c r="I326" s="85"/>
    </row>
    <row r="327" spans="1:9" ht="25" customHeight="1" thickBot="1" x14ac:dyDescent="0.45">
      <c r="A327" s="314">
        <v>22040109</v>
      </c>
      <c r="B327" s="315" t="s">
        <v>640</v>
      </c>
      <c r="C327" s="316"/>
      <c r="D327" s="317">
        <v>31912900</v>
      </c>
      <c r="E327" s="328" t="s">
        <v>1772</v>
      </c>
      <c r="F327" s="321">
        <v>18903000</v>
      </c>
      <c r="G327" s="321">
        <v>17000000</v>
      </c>
      <c r="H327" s="318">
        <v>12000000</v>
      </c>
      <c r="I327" s="319"/>
    </row>
    <row r="328" spans="1:9" ht="25" customHeight="1" thickBot="1" x14ac:dyDescent="0.45">
      <c r="A328" s="313"/>
      <c r="B328" s="329"/>
      <c r="C328" s="330"/>
      <c r="D328" s="329"/>
      <c r="E328" s="320" t="s">
        <v>314</v>
      </c>
      <c r="F328" s="323">
        <f>SUM(F296:F307)</f>
        <v>65465042.800000004</v>
      </c>
      <c r="G328" s="323">
        <f>SUM(G296:G308)</f>
        <v>71622498.800000012</v>
      </c>
      <c r="H328" s="323">
        <f>SUM(H296:H307)</f>
        <v>49098782.100000001</v>
      </c>
      <c r="I328" s="323">
        <f>SUM(I296:I311)</f>
        <v>84347724.799999997</v>
      </c>
    </row>
    <row r="329" spans="1:9" ht="25" customHeight="1" thickBot="1" x14ac:dyDescent="0.45">
      <c r="A329" s="285"/>
      <c r="B329" s="297"/>
      <c r="C329" s="298"/>
      <c r="D329" s="297"/>
      <c r="E329" s="288" t="s">
        <v>202</v>
      </c>
      <c r="F329" s="291">
        <f>SUM(F314:F327)</f>
        <v>30353000</v>
      </c>
      <c r="G329" s="291">
        <f>SUM(G314:G327)</f>
        <v>29500000</v>
      </c>
      <c r="H329" s="291">
        <f>SUM(H314:H327)</f>
        <v>13675000</v>
      </c>
      <c r="I329" s="291">
        <f>SUM(I314:I327)</f>
        <v>46000000</v>
      </c>
    </row>
    <row r="330" spans="1:9" ht="25" customHeight="1" thickBot="1" x14ac:dyDescent="0.45">
      <c r="A330" s="184"/>
      <c r="B330" s="185"/>
      <c r="C330" s="27"/>
      <c r="D330" s="186"/>
      <c r="E330" s="110" t="s">
        <v>293</v>
      </c>
      <c r="F330" s="164">
        <f>F328+F329</f>
        <v>95818042.800000012</v>
      </c>
      <c r="G330" s="164">
        <f>G328+G329</f>
        <v>101122498.80000001</v>
      </c>
      <c r="H330" s="164">
        <f>H328+H329</f>
        <v>62773782.100000001</v>
      </c>
      <c r="I330" s="164">
        <f>I328+I329</f>
        <v>130347724.8</v>
      </c>
    </row>
    <row r="331" spans="1:9" ht="22.5" x14ac:dyDescent="0.45">
      <c r="A331" s="1310" t="s">
        <v>1795</v>
      </c>
      <c r="B331" s="1311"/>
      <c r="C331" s="1311"/>
      <c r="D331" s="1311"/>
      <c r="E331" s="1311"/>
      <c r="F331" s="1311"/>
      <c r="G331" s="1311"/>
      <c r="H331" s="1311"/>
      <c r="I331" s="1312"/>
    </row>
    <row r="332" spans="1:9" ht="22.5" x14ac:dyDescent="0.45">
      <c r="A332" s="1301" t="s">
        <v>480</v>
      </c>
      <c r="B332" s="1302"/>
      <c r="C332" s="1302"/>
      <c r="D332" s="1302"/>
      <c r="E332" s="1302"/>
      <c r="F332" s="1302"/>
      <c r="G332" s="1302"/>
      <c r="H332" s="1302"/>
      <c r="I332" s="1303"/>
    </row>
    <row r="333" spans="1:9" ht="22.5" x14ac:dyDescent="0.45">
      <c r="A333" s="1301" t="s">
        <v>2465</v>
      </c>
      <c r="B333" s="1302"/>
      <c r="C333" s="1302"/>
      <c r="D333" s="1302"/>
      <c r="E333" s="1302"/>
      <c r="F333" s="1302"/>
      <c r="G333" s="1302"/>
      <c r="H333" s="1302"/>
      <c r="I333" s="1303"/>
    </row>
    <row r="334" spans="1:9" ht="28.5" customHeight="1" thickBot="1" x14ac:dyDescent="0.45">
      <c r="A334" s="1337" t="s">
        <v>275</v>
      </c>
      <c r="B334" s="1338"/>
      <c r="C334" s="1338"/>
      <c r="D334" s="1338"/>
      <c r="E334" s="1338"/>
      <c r="F334" s="1338"/>
      <c r="G334" s="1338"/>
      <c r="H334" s="1338"/>
      <c r="I334" s="1339"/>
    </row>
    <row r="335" spans="1:9" ht="18.5" thickBot="1" x14ac:dyDescent="0.45">
      <c r="A335" s="1319" t="s">
        <v>385</v>
      </c>
      <c r="B335" s="1320"/>
      <c r="C335" s="1320"/>
      <c r="D335" s="1320"/>
      <c r="E335" s="1320"/>
      <c r="F335" s="1320"/>
      <c r="G335" s="1320"/>
      <c r="H335" s="1320"/>
      <c r="I335" s="1321"/>
    </row>
    <row r="336" spans="1:9" s="118" customFormat="1" ht="36.5" thickBot="1" x14ac:dyDescent="0.4">
      <c r="A336" s="4" t="s">
        <v>459</v>
      </c>
      <c r="B336" s="89" t="s">
        <v>452</v>
      </c>
      <c r="C336" s="4" t="s">
        <v>448</v>
      </c>
      <c r="D336" s="89" t="s">
        <v>451</v>
      </c>
      <c r="E336" s="127" t="s">
        <v>1</v>
      </c>
      <c r="F336" s="89" t="s">
        <v>2460</v>
      </c>
      <c r="G336" s="89" t="s">
        <v>2474</v>
      </c>
      <c r="H336" s="89" t="s">
        <v>2475</v>
      </c>
      <c r="I336" s="89" t="s">
        <v>2464</v>
      </c>
    </row>
    <row r="337" spans="1:9" ht="36.5" thickBot="1" x14ac:dyDescent="0.45">
      <c r="A337" s="196">
        <v>12500100100</v>
      </c>
      <c r="B337" s="181" t="s">
        <v>640</v>
      </c>
      <c r="C337" s="11"/>
      <c r="D337" s="94">
        <v>31912900</v>
      </c>
      <c r="E337" s="129" t="s">
        <v>643</v>
      </c>
      <c r="F337" s="130">
        <f>F416</f>
        <v>78660584.938999996</v>
      </c>
      <c r="G337" s="130">
        <f>G416</f>
        <v>170522176.97</v>
      </c>
      <c r="H337" s="130">
        <f>H416</f>
        <v>76358137.185000002</v>
      </c>
      <c r="I337" s="130">
        <f>I416</f>
        <v>165713723.736</v>
      </c>
    </row>
    <row r="338" spans="1:9" ht="25" customHeight="1" thickBot="1" x14ac:dyDescent="0.45">
      <c r="A338" s="8"/>
      <c r="B338" s="168"/>
      <c r="C338" s="20"/>
      <c r="D338" s="168"/>
      <c r="E338" s="117" t="s">
        <v>293</v>
      </c>
      <c r="F338" s="140">
        <f>F337</f>
        <v>78660584.938999996</v>
      </c>
      <c r="G338" s="140">
        <f>G337</f>
        <v>170522176.97</v>
      </c>
      <c r="H338" s="140">
        <f>H337</f>
        <v>76358137.185000002</v>
      </c>
      <c r="I338" s="140">
        <f>I337</f>
        <v>165713723.736</v>
      </c>
    </row>
    <row r="339" spans="1:9" ht="25" customHeight="1" thickBot="1" x14ac:dyDescent="0.45">
      <c r="A339" s="1343" t="s">
        <v>499</v>
      </c>
      <c r="B339" s="1344"/>
      <c r="C339" s="1344"/>
      <c r="D339" s="1344"/>
      <c r="E339" s="1344"/>
      <c r="F339" s="1344"/>
      <c r="G339" s="1344"/>
      <c r="H339" s="1344"/>
      <c r="I339" s="1345"/>
    </row>
    <row r="340" spans="1:9" ht="25" customHeight="1" thickBot="1" x14ac:dyDescent="0.45">
      <c r="A340" s="274"/>
      <c r="B340" s="275"/>
      <c r="C340" s="276"/>
      <c r="D340" s="275"/>
      <c r="E340" s="277" t="s">
        <v>164</v>
      </c>
      <c r="F340" s="295">
        <f t="shared" ref="F340:I341" si="4">F414</f>
        <v>34669804.938999996</v>
      </c>
      <c r="G340" s="295">
        <f t="shared" si="4"/>
        <v>82322176.969999999</v>
      </c>
      <c r="H340" s="295">
        <f t="shared" si="4"/>
        <v>25913530.215</v>
      </c>
      <c r="I340" s="296">
        <f t="shared" si="4"/>
        <v>75713723.736000001</v>
      </c>
    </row>
    <row r="341" spans="1:9" ht="25" customHeight="1" thickBot="1" x14ac:dyDescent="0.45">
      <c r="A341" s="285"/>
      <c r="B341" s="286"/>
      <c r="C341" s="287"/>
      <c r="D341" s="286"/>
      <c r="E341" s="290" t="s">
        <v>202</v>
      </c>
      <c r="F341" s="294">
        <f t="shared" si="4"/>
        <v>43990780</v>
      </c>
      <c r="G341" s="294">
        <f t="shared" si="4"/>
        <v>88200000</v>
      </c>
      <c r="H341" s="294">
        <f t="shared" si="4"/>
        <v>50444606.969999999</v>
      </c>
      <c r="I341" s="294">
        <f t="shared" si="4"/>
        <v>90000000</v>
      </c>
    </row>
    <row r="342" spans="1:9" ht="25" customHeight="1" thickBot="1" x14ac:dyDescent="0.45">
      <c r="A342" s="8"/>
      <c r="B342" s="168"/>
      <c r="C342" s="20"/>
      <c r="D342" s="168"/>
      <c r="E342" s="117" t="s">
        <v>293</v>
      </c>
      <c r="F342" s="140">
        <f>F340+F341</f>
        <v>78660584.938999996</v>
      </c>
      <c r="G342" s="140">
        <f>G340+G341</f>
        <v>170522176.97</v>
      </c>
      <c r="H342" s="140">
        <f>H340+H341</f>
        <v>76358137.185000002</v>
      </c>
      <c r="I342" s="140">
        <f>I340+I341</f>
        <v>165713723.736</v>
      </c>
    </row>
    <row r="343" spans="1:9" ht="22.5" x14ac:dyDescent="0.45">
      <c r="A343" s="1310" t="s">
        <v>1795</v>
      </c>
      <c r="B343" s="1311"/>
      <c r="C343" s="1311"/>
      <c r="D343" s="1311"/>
      <c r="E343" s="1311"/>
      <c r="F343" s="1311"/>
      <c r="G343" s="1311"/>
      <c r="H343" s="1311"/>
      <c r="I343" s="1312"/>
    </row>
    <row r="344" spans="1:9" ht="22.5" x14ac:dyDescent="0.45">
      <c r="A344" s="1301" t="s">
        <v>480</v>
      </c>
      <c r="B344" s="1302"/>
      <c r="C344" s="1302"/>
      <c r="D344" s="1302"/>
      <c r="E344" s="1302"/>
      <c r="F344" s="1302"/>
      <c r="G344" s="1302"/>
      <c r="H344" s="1302"/>
      <c r="I344" s="1303"/>
    </row>
    <row r="345" spans="1:9" ht="22.5" x14ac:dyDescent="0.45">
      <c r="A345" s="1301" t="s">
        <v>2465</v>
      </c>
      <c r="B345" s="1302"/>
      <c r="C345" s="1302"/>
      <c r="D345" s="1302"/>
      <c r="E345" s="1302"/>
      <c r="F345" s="1302"/>
      <c r="G345" s="1302"/>
      <c r="H345" s="1302"/>
      <c r="I345" s="1303"/>
    </row>
    <row r="346" spans="1:9" ht="30.75" customHeight="1" thickBot="1" x14ac:dyDescent="0.45">
      <c r="A346" s="1337" t="s">
        <v>275</v>
      </c>
      <c r="B346" s="1338"/>
      <c r="C346" s="1338"/>
      <c r="D346" s="1338"/>
      <c r="E346" s="1338"/>
      <c r="F346" s="1338"/>
      <c r="G346" s="1338"/>
      <c r="H346" s="1338"/>
      <c r="I346" s="1339"/>
    </row>
    <row r="347" spans="1:9" ht="18.5" thickBot="1" x14ac:dyDescent="0.45">
      <c r="A347" s="1328" t="s">
        <v>329</v>
      </c>
      <c r="B347" s="1329"/>
      <c r="C347" s="1329"/>
      <c r="D347" s="1329"/>
      <c r="E347" s="1329"/>
      <c r="F347" s="1329"/>
      <c r="G347" s="1329"/>
      <c r="H347" s="1329"/>
      <c r="I347" s="1330"/>
    </row>
    <row r="348" spans="1:9" s="118" customFormat="1" ht="39.75" customHeight="1" thickBot="1" x14ac:dyDescent="0.4">
      <c r="A348" s="311" t="s">
        <v>459</v>
      </c>
      <c r="B348" s="222" t="s">
        <v>452</v>
      </c>
      <c r="C348" s="311" t="s">
        <v>448</v>
      </c>
      <c r="D348" s="222" t="s">
        <v>451</v>
      </c>
      <c r="E348" s="312" t="s">
        <v>1</v>
      </c>
      <c r="F348" s="222" t="s">
        <v>2460</v>
      </c>
      <c r="G348" s="222" t="s">
        <v>2474</v>
      </c>
      <c r="H348" s="89" t="s">
        <v>2475</v>
      </c>
      <c r="I348" s="222" t="s">
        <v>2464</v>
      </c>
    </row>
    <row r="349" spans="1:9" ht="25" customHeight="1" x14ac:dyDescent="0.4">
      <c r="A349" s="158">
        <v>20000000</v>
      </c>
      <c r="B349" s="159"/>
      <c r="C349" s="18"/>
      <c r="D349" s="159"/>
      <c r="E349" s="99" t="s">
        <v>163</v>
      </c>
      <c r="F349" s="160"/>
      <c r="G349" s="160"/>
      <c r="H349" s="160"/>
      <c r="I349" s="161"/>
    </row>
    <row r="350" spans="1:9" ht="25" customHeight="1" x14ac:dyDescent="0.4">
      <c r="A350" s="143">
        <v>21000000</v>
      </c>
      <c r="B350" s="144"/>
      <c r="C350" s="13"/>
      <c r="D350" s="144"/>
      <c r="E350" s="91" t="s">
        <v>164</v>
      </c>
      <c r="F350" s="145"/>
      <c r="G350" s="145"/>
      <c r="H350" s="145"/>
      <c r="I350" s="146"/>
    </row>
    <row r="351" spans="1:9" ht="25" customHeight="1" x14ac:dyDescent="0.4">
      <c r="A351" s="143">
        <v>21010000</v>
      </c>
      <c r="B351" s="144"/>
      <c r="C351" s="13"/>
      <c r="D351" s="144"/>
      <c r="E351" s="91" t="s">
        <v>165</v>
      </c>
      <c r="F351" s="145"/>
      <c r="G351" s="145"/>
      <c r="H351" s="145"/>
      <c r="I351" s="146"/>
    </row>
    <row r="352" spans="1:9" ht="25" customHeight="1" x14ac:dyDescent="0.4">
      <c r="A352" s="147">
        <v>21010103</v>
      </c>
      <c r="B352" s="148" t="s">
        <v>640</v>
      </c>
      <c r="C352" s="14"/>
      <c r="D352" s="94">
        <v>31912900</v>
      </c>
      <c r="E352" s="95" t="s">
        <v>168</v>
      </c>
      <c r="F352" s="84">
        <v>4066372.4</v>
      </c>
      <c r="G352" s="84">
        <v>4280392</v>
      </c>
      <c r="H352" s="150">
        <v>3210294</v>
      </c>
      <c r="I352" s="146">
        <f>NROLL!E138</f>
        <v>11781468.32</v>
      </c>
    </row>
    <row r="353" spans="1:9" ht="25" customHeight="1" x14ac:dyDescent="0.4">
      <c r="A353" s="147">
        <v>21010104</v>
      </c>
      <c r="B353" s="148" t="s">
        <v>640</v>
      </c>
      <c r="C353" s="14"/>
      <c r="D353" s="94">
        <v>31912900</v>
      </c>
      <c r="E353" s="95" t="s">
        <v>169</v>
      </c>
      <c r="F353" s="84">
        <v>5602199.4000000004</v>
      </c>
      <c r="G353" s="84">
        <v>5897052</v>
      </c>
      <c r="H353" s="150">
        <v>4422789</v>
      </c>
      <c r="I353" s="146">
        <f>NROLL!E118</f>
        <v>4501950.9600000009</v>
      </c>
    </row>
    <row r="354" spans="1:9" s="138" customFormat="1" ht="25" customHeight="1" x14ac:dyDescent="0.4">
      <c r="A354" s="147">
        <v>21010105</v>
      </c>
      <c r="B354" s="148" t="s">
        <v>640</v>
      </c>
      <c r="C354" s="14"/>
      <c r="D354" s="94">
        <v>31912900</v>
      </c>
      <c r="E354" s="95" t="s">
        <v>170</v>
      </c>
      <c r="F354" s="84">
        <v>4333182.75</v>
      </c>
      <c r="G354" s="84">
        <v>4561245</v>
      </c>
      <c r="H354" s="150">
        <v>3420933.75</v>
      </c>
      <c r="I354" s="146">
        <f>NROLL!E101</f>
        <v>2759514.9600000009</v>
      </c>
    </row>
    <row r="355" spans="1:9" s="138" customFormat="1" ht="25" customHeight="1" x14ac:dyDescent="0.4">
      <c r="A355" s="147">
        <v>21010106</v>
      </c>
      <c r="B355" s="148"/>
      <c r="C355" s="14"/>
      <c r="D355" s="94"/>
      <c r="E355" s="95" t="s">
        <v>171</v>
      </c>
      <c r="F355" s="84"/>
      <c r="G355" s="84"/>
      <c r="H355" s="150"/>
      <c r="I355" s="146"/>
    </row>
    <row r="356" spans="1:9" s="138" customFormat="1" ht="25" customHeight="1" x14ac:dyDescent="0.4">
      <c r="A356" s="147"/>
      <c r="B356" s="148"/>
      <c r="C356" s="14"/>
      <c r="D356" s="94"/>
      <c r="E356" s="95" t="s">
        <v>673</v>
      </c>
      <c r="F356" s="84"/>
      <c r="G356" s="84">
        <v>2210803.35</v>
      </c>
      <c r="H356" s="150"/>
      <c r="I356" s="146">
        <f>NROLL!T101+NROLL!T118+NROLL!T138</f>
        <v>24000000</v>
      </c>
    </row>
    <row r="357" spans="1:9" s="138" customFormat="1" ht="25" customHeight="1" x14ac:dyDescent="0.4">
      <c r="A357" s="143">
        <v>21020300</v>
      </c>
      <c r="B357" s="144"/>
      <c r="C357" s="13"/>
      <c r="D357" s="144"/>
      <c r="E357" s="91" t="s">
        <v>193</v>
      </c>
      <c r="F357" s="84"/>
      <c r="G357" s="84"/>
      <c r="H357" s="150"/>
      <c r="I357" s="146"/>
    </row>
    <row r="358" spans="1:9" s="138" customFormat="1" ht="25" customHeight="1" x14ac:dyDescent="0.4">
      <c r="A358" s="147">
        <v>21020301</v>
      </c>
      <c r="B358" s="148" t="s">
        <v>640</v>
      </c>
      <c r="C358" s="14"/>
      <c r="D358" s="94">
        <v>31912900</v>
      </c>
      <c r="E358" s="102" t="s">
        <v>178</v>
      </c>
      <c r="F358" s="84">
        <v>1415188.4</v>
      </c>
      <c r="G358" s="84">
        <v>1489672</v>
      </c>
      <c r="H358" s="150">
        <v>1117254</v>
      </c>
      <c r="I358" s="146">
        <f>NROLL!F138</f>
        <v>4123513.9120000005</v>
      </c>
    </row>
    <row r="359" spans="1:9" s="138" customFormat="1" ht="25" customHeight="1" x14ac:dyDescent="0.4">
      <c r="A359" s="147">
        <v>21020302</v>
      </c>
      <c r="B359" s="148" t="s">
        <v>640</v>
      </c>
      <c r="C359" s="14"/>
      <c r="D359" s="94">
        <v>31912900</v>
      </c>
      <c r="E359" s="102" t="s">
        <v>179</v>
      </c>
      <c r="F359" s="84">
        <v>807999.7</v>
      </c>
      <c r="G359" s="84">
        <v>850526</v>
      </c>
      <c r="H359" s="150">
        <v>637894.5</v>
      </c>
      <c r="I359" s="146">
        <f>NROLL!G138</f>
        <v>2356293.6640000003</v>
      </c>
    </row>
    <row r="360" spans="1:9" s="138" customFormat="1" ht="25" customHeight="1" x14ac:dyDescent="0.4">
      <c r="A360" s="147">
        <v>21020303</v>
      </c>
      <c r="B360" s="148" t="s">
        <v>640</v>
      </c>
      <c r="C360" s="14"/>
      <c r="D360" s="94">
        <v>31912900</v>
      </c>
      <c r="E360" s="102" t="s">
        <v>180</v>
      </c>
      <c r="F360" s="84">
        <v>234646.2</v>
      </c>
      <c r="G360" s="84">
        <v>246996</v>
      </c>
      <c r="H360" s="150">
        <v>185247</v>
      </c>
      <c r="I360" s="146">
        <f>NROLL!I138</f>
        <v>138240</v>
      </c>
    </row>
    <row r="361" spans="1:9" s="138" customFormat="1" ht="25" customHeight="1" x14ac:dyDescent="0.4">
      <c r="A361" s="147">
        <v>21020304</v>
      </c>
      <c r="B361" s="148" t="s">
        <v>640</v>
      </c>
      <c r="C361" s="14"/>
      <c r="D361" s="94">
        <v>31912900</v>
      </c>
      <c r="E361" s="102" t="s">
        <v>181</v>
      </c>
      <c r="F361" s="84">
        <v>202144.8</v>
      </c>
      <c r="G361" s="84">
        <v>212784</v>
      </c>
      <c r="H361" s="150">
        <v>159588</v>
      </c>
      <c r="I361" s="146">
        <f>NROLL!H138</f>
        <v>589073.41600000008</v>
      </c>
    </row>
    <row r="362" spans="1:9" s="138" customFormat="1" ht="25" customHeight="1" x14ac:dyDescent="0.4">
      <c r="A362" s="147">
        <v>21020305</v>
      </c>
      <c r="B362" s="148"/>
      <c r="C362" s="14"/>
      <c r="D362" s="94"/>
      <c r="E362" s="102" t="s">
        <v>182</v>
      </c>
      <c r="F362" s="84"/>
      <c r="G362" s="84"/>
      <c r="H362" s="150"/>
      <c r="I362" s="146"/>
    </row>
    <row r="363" spans="1:9" s="138" customFormat="1" ht="25" customHeight="1" x14ac:dyDescent="0.4">
      <c r="A363" s="147">
        <v>21020306</v>
      </c>
      <c r="B363" s="148" t="s">
        <v>640</v>
      </c>
      <c r="C363" s="14"/>
      <c r="D363" s="94">
        <v>31912900</v>
      </c>
      <c r="E363" s="102" t="s">
        <v>183</v>
      </c>
      <c r="F363" s="84">
        <v>5386.5</v>
      </c>
      <c r="G363" s="84">
        <v>5670</v>
      </c>
      <c r="H363" s="150">
        <v>4252.5</v>
      </c>
      <c r="I363" s="146">
        <f>NROLL!J138</f>
        <v>973073.41599999985</v>
      </c>
    </row>
    <row r="364" spans="1:9" s="138" customFormat="1" ht="25" customHeight="1" x14ac:dyDescent="0.4">
      <c r="A364" s="147">
        <v>21020312</v>
      </c>
      <c r="B364" s="148"/>
      <c r="C364" s="14"/>
      <c r="D364" s="94"/>
      <c r="E364" s="102" t="s">
        <v>184</v>
      </c>
      <c r="F364" s="84"/>
      <c r="G364" s="84"/>
      <c r="H364" s="150"/>
      <c r="I364" s="146"/>
    </row>
    <row r="365" spans="1:9" s="138" customFormat="1" ht="25" customHeight="1" x14ac:dyDescent="0.4">
      <c r="A365" s="147">
        <v>21020314</v>
      </c>
      <c r="B365" s="148" t="s">
        <v>640</v>
      </c>
      <c r="C365" s="14"/>
      <c r="D365" s="94">
        <v>31912900</v>
      </c>
      <c r="E365" s="102" t="s">
        <v>186</v>
      </c>
      <c r="F365" s="84">
        <v>98058.524999999994</v>
      </c>
      <c r="G365" s="84">
        <v>103219.5</v>
      </c>
      <c r="H365" s="150">
        <v>77414.625</v>
      </c>
      <c r="I365" s="146"/>
    </row>
    <row r="366" spans="1:9" ht="25" customHeight="1" x14ac:dyDescent="0.4">
      <c r="A366" s="147">
        <v>21020315</v>
      </c>
      <c r="B366" s="148" t="s">
        <v>640</v>
      </c>
      <c r="C366" s="14"/>
      <c r="D366" s="94">
        <v>31912900</v>
      </c>
      <c r="E366" s="102" t="s">
        <v>187</v>
      </c>
      <c r="F366" s="84">
        <v>155610</v>
      </c>
      <c r="G366" s="84">
        <v>163800</v>
      </c>
      <c r="H366" s="150">
        <v>122850</v>
      </c>
      <c r="I366" s="146"/>
    </row>
    <row r="367" spans="1:9" ht="25" customHeight="1" x14ac:dyDescent="0.4">
      <c r="A367" s="143">
        <v>21020400</v>
      </c>
      <c r="B367" s="148"/>
      <c r="C367" s="13"/>
      <c r="D367" s="144"/>
      <c r="E367" s="91" t="s">
        <v>194</v>
      </c>
      <c r="F367" s="84"/>
      <c r="G367" s="84"/>
      <c r="H367" s="150"/>
      <c r="I367" s="146"/>
    </row>
    <row r="368" spans="1:9" ht="25" customHeight="1" x14ac:dyDescent="0.4">
      <c r="A368" s="147">
        <v>21020401</v>
      </c>
      <c r="B368" s="148" t="s">
        <v>640</v>
      </c>
      <c r="C368" s="14"/>
      <c r="D368" s="94">
        <v>31912900</v>
      </c>
      <c r="E368" s="102" t="s">
        <v>178</v>
      </c>
      <c r="F368" s="84">
        <v>1958563.7</v>
      </c>
      <c r="G368" s="84">
        <v>2061646</v>
      </c>
      <c r="H368" s="150">
        <v>1546234.5</v>
      </c>
      <c r="I368" s="146">
        <f>NROLL!F118</f>
        <v>1575682.8360000004</v>
      </c>
    </row>
    <row r="369" spans="1:9" ht="25" customHeight="1" x14ac:dyDescent="0.4">
      <c r="A369" s="147">
        <v>21020402</v>
      </c>
      <c r="B369" s="148" t="s">
        <v>640</v>
      </c>
      <c r="C369" s="14"/>
      <c r="D369" s="94">
        <v>31912900</v>
      </c>
      <c r="E369" s="102" t="s">
        <v>179</v>
      </c>
      <c r="F369" s="84">
        <v>1169041.5</v>
      </c>
      <c r="G369" s="84">
        <v>1230570</v>
      </c>
      <c r="H369" s="150">
        <v>922927.5</v>
      </c>
      <c r="I369" s="146">
        <f>NROLL!G118</f>
        <v>900390.19199999992</v>
      </c>
    </row>
    <row r="370" spans="1:9" ht="25" customHeight="1" x14ac:dyDescent="0.4">
      <c r="A370" s="147">
        <v>21020403</v>
      </c>
      <c r="B370" s="148" t="s">
        <v>640</v>
      </c>
      <c r="C370" s="14"/>
      <c r="D370" s="94">
        <v>31912900</v>
      </c>
      <c r="E370" s="102" t="s">
        <v>180</v>
      </c>
      <c r="F370" s="84">
        <v>634841.30000000005</v>
      </c>
      <c r="G370" s="84">
        <v>668254</v>
      </c>
      <c r="H370" s="150">
        <v>501190.5</v>
      </c>
      <c r="I370" s="146">
        <f>NROLL!I118</f>
        <v>120960</v>
      </c>
    </row>
    <row r="371" spans="1:9" ht="25" customHeight="1" x14ac:dyDescent="0.4">
      <c r="A371" s="147">
        <v>21020404</v>
      </c>
      <c r="B371" s="148" t="s">
        <v>640</v>
      </c>
      <c r="C371" s="14"/>
      <c r="D371" s="94">
        <v>31912900</v>
      </c>
      <c r="E371" s="102" t="s">
        <v>181</v>
      </c>
      <c r="F371" s="84">
        <v>278752.8</v>
      </c>
      <c r="G371" s="84">
        <v>293424</v>
      </c>
      <c r="H371" s="150">
        <v>220068</v>
      </c>
      <c r="I371" s="146">
        <f>NROLL!H118</f>
        <v>225097.54799999998</v>
      </c>
    </row>
    <row r="372" spans="1:9" ht="25" customHeight="1" x14ac:dyDescent="0.4">
      <c r="A372" s="147">
        <v>21020412</v>
      </c>
      <c r="B372" s="148"/>
      <c r="C372" s="14"/>
      <c r="D372" s="94"/>
      <c r="E372" s="102" t="s">
        <v>184</v>
      </c>
      <c r="F372" s="84"/>
      <c r="G372" s="121"/>
      <c r="H372" s="150"/>
      <c r="I372" s="146"/>
    </row>
    <row r="373" spans="1:9" ht="25" customHeight="1" x14ac:dyDescent="0.4">
      <c r="A373" s="147">
        <v>21020415</v>
      </c>
      <c r="B373" s="148" t="s">
        <v>640</v>
      </c>
      <c r="C373" s="14"/>
      <c r="D373" s="94">
        <v>31912900</v>
      </c>
      <c r="E373" s="102" t="s">
        <v>187</v>
      </c>
      <c r="F373" s="84">
        <v>93380.364000000001</v>
      </c>
      <c r="G373" s="84">
        <v>98295.12</v>
      </c>
      <c r="H373" s="150">
        <v>73721.34</v>
      </c>
      <c r="I373" s="146">
        <f>NROLL!J118</f>
        <v>609097.54799999995</v>
      </c>
    </row>
    <row r="374" spans="1:9" ht="25" customHeight="1" x14ac:dyDescent="0.4">
      <c r="A374" s="143">
        <v>21020500</v>
      </c>
      <c r="B374" s="148"/>
      <c r="C374" s="13"/>
      <c r="D374" s="144"/>
      <c r="E374" s="91" t="s">
        <v>195</v>
      </c>
      <c r="F374" s="84"/>
      <c r="G374" s="84"/>
      <c r="H374" s="150"/>
      <c r="I374" s="146"/>
    </row>
    <row r="375" spans="1:9" ht="25" customHeight="1" x14ac:dyDescent="0.4">
      <c r="A375" s="147">
        <v>21020501</v>
      </c>
      <c r="B375" s="148" t="s">
        <v>640</v>
      </c>
      <c r="C375" s="14"/>
      <c r="D375" s="94">
        <v>31912900</v>
      </c>
      <c r="E375" s="102" t="s">
        <v>178</v>
      </c>
      <c r="F375" s="84">
        <v>1461309.95</v>
      </c>
      <c r="G375" s="84">
        <v>1538221</v>
      </c>
      <c r="H375" s="150">
        <v>1153665.75</v>
      </c>
      <c r="I375" s="146">
        <f>NROLL!F101</f>
        <v>965830.23599999957</v>
      </c>
    </row>
    <row r="376" spans="1:9" ht="25" customHeight="1" x14ac:dyDescent="0.4">
      <c r="A376" s="187">
        <v>21020502</v>
      </c>
      <c r="B376" s="148" t="s">
        <v>640</v>
      </c>
      <c r="C376" s="16"/>
      <c r="D376" s="94">
        <v>31912900</v>
      </c>
      <c r="E376" s="102" t="s">
        <v>179</v>
      </c>
      <c r="F376" s="84">
        <v>856825.9</v>
      </c>
      <c r="G376" s="84">
        <v>901922</v>
      </c>
      <c r="H376" s="150">
        <v>676441.5</v>
      </c>
      <c r="I376" s="146">
        <f>NROLL!G101</f>
        <v>551902.99200000009</v>
      </c>
    </row>
    <row r="377" spans="1:9" ht="25" customHeight="1" x14ac:dyDescent="0.4">
      <c r="A377" s="187">
        <v>21020503</v>
      </c>
      <c r="B377" s="148" t="s">
        <v>640</v>
      </c>
      <c r="C377" s="16"/>
      <c r="D377" s="94">
        <v>31912900</v>
      </c>
      <c r="E377" s="102" t="s">
        <v>180</v>
      </c>
      <c r="F377" s="84">
        <v>1891836.65</v>
      </c>
      <c r="G377" s="84">
        <v>1991407</v>
      </c>
      <c r="H377" s="150">
        <v>1493555.25</v>
      </c>
      <c r="I377" s="146">
        <f>NROLL!I101</f>
        <v>97200</v>
      </c>
    </row>
    <row r="378" spans="1:9" ht="25" customHeight="1" x14ac:dyDescent="0.4">
      <c r="A378" s="187">
        <v>21020504</v>
      </c>
      <c r="B378" s="148" t="s">
        <v>640</v>
      </c>
      <c r="C378" s="16"/>
      <c r="D378" s="94">
        <v>31912900</v>
      </c>
      <c r="E378" s="102" t="s">
        <v>181</v>
      </c>
      <c r="F378" s="84">
        <v>207232.05</v>
      </c>
      <c r="G378" s="84">
        <v>218139</v>
      </c>
      <c r="H378" s="150">
        <v>163604.25</v>
      </c>
      <c r="I378" s="146">
        <f>NROLL!H101</f>
        <v>137975.74800000002</v>
      </c>
    </row>
    <row r="379" spans="1:9" ht="25" customHeight="1" x14ac:dyDescent="0.4">
      <c r="A379" s="187">
        <v>21020512</v>
      </c>
      <c r="B379" s="148"/>
      <c r="C379" s="16"/>
      <c r="D379" s="94"/>
      <c r="E379" s="102" t="s">
        <v>184</v>
      </c>
      <c r="F379" s="84"/>
      <c r="G379" s="84"/>
      <c r="H379" s="150"/>
      <c r="I379" s="146"/>
    </row>
    <row r="380" spans="1:9" ht="25" customHeight="1" x14ac:dyDescent="0.4">
      <c r="A380" s="187">
        <v>21020515</v>
      </c>
      <c r="B380" s="148" t="s">
        <v>640</v>
      </c>
      <c r="C380" s="16"/>
      <c r="D380" s="94">
        <v>31912900</v>
      </c>
      <c r="E380" s="102" t="s">
        <v>187</v>
      </c>
      <c r="F380" s="84">
        <v>207232.05</v>
      </c>
      <c r="G380" s="84">
        <v>218139</v>
      </c>
      <c r="H380" s="150">
        <v>163604.25</v>
      </c>
      <c r="I380" s="146">
        <f>NROLL!J101</f>
        <v>1306457.9880000004</v>
      </c>
    </row>
    <row r="381" spans="1:9" ht="25" customHeight="1" x14ac:dyDescent="0.4">
      <c r="A381" s="152">
        <v>21020600</v>
      </c>
      <c r="B381" s="148"/>
      <c r="C381" s="15"/>
      <c r="D381" s="153"/>
      <c r="E381" s="91" t="s">
        <v>196</v>
      </c>
      <c r="F381" s="84"/>
      <c r="G381" s="84"/>
      <c r="H381" s="84"/>
      <c r="I381" s="85"/>
    </row>
    <row r="382" spans="1:9" ht="25" customHeight="1" x14ac:dyDescent="0.4">
      <c r="A382" s="187">
        <v>21020604</v>
      </c>
      <c r="B382" s="148" t="s">
        <v>640</v>
      </c>
      <c r="C382" s="16"/>
      <c r="D382" s="94">
        <v>31912900</v>
      </c>
      <c r="E382" s="95" t="s">
        <v>198</v>
      </c>
      <c r="F382" s="84"/>
      <c r="G382" s="84">
        <v>2000000</v>
      </c>
      <c r="H382" s="150">
        <v>1790000</v>
      </c>
      <c r="I382" s="85">
        <v>2000000</v>
      </c>
    </row>
    <row r="383" spans="1:9" ht="25" customHeight="1" x14ac:dyDescent="0.4">
      <c r="A383" s="187">
        <v>21020605</v>
      </c>
      <c r="B383" s="148" t="s">
        <v>640</v>
      </c>
      <c r="C383" s="16"/>
      <c r="D383" s="94">
        <v>31912900</v>
      </c>
      <c r="E383" s="95" t="s">
        <v>199</v>
      </c>
      <c r="F383" s="84">
        <v>8760000</v>
      </c>
      <c r="G383" s="84">
        <v>12000000</v>
      </c>
      <c r="H383" s="150">
        <v>3450000</v>
      </c>
      <c r="I383" s="85">
        <v>15000000</v>
      </c>
    </row>
    <row r="384" spans="1:9" ht="25" customHeight="1" x14ac:dyDescent="0.4">
      <c r="A384" s="155">
        <v>22000000</v>
      </c>
      <c r="B384" s="148"/>
      <c r="C384" s="17"/>
      <c r="D384" s="156"/>
      <c r="E384" s="106" t="s">
        <v>201</v>
      </c>
      <c r="F384" s="84"/>
      <c r="G384" s="84"/>
      <c r="H384" s="84"/>
      <c r="I384" s="85"/>
    </row>
    <row r="385" spans="1:9" ht="25" customHeight="1" x14ac:dyDescent="0.4">
      <c r="A385" s="1053">
        <v>22000000</v>
      </c>
      <c r="B385" s="148"/>
      <c r="C385" s="39"/>
      <c r="D385" s="94"/>
      <c r="E385" s="1051" t="s">
        <v>201</v>
      </c>
      <c r="F385" s="826"/>
      <c r="G385" s="845"/>
      <c r="H385" s="590"/>
      <c r="I385" s="846"/>
    </row>
    <row r="386" spans="1:9" ht="25" customHeight="1" x14ac:dyDescent="0.4">
      <c r="A386" s="1050">
        <v>22010100</v>
      </c>
      <c r="B386" s="148" t="s">
        <v>2416</v>
      </c>
      <c r="C386" s="39"/>
      <c r="D386" s="94">
        <v>31912900</v>
      </c>
      <c r="E386" s="1052" t="s">
        <v>2458</v>
      </c>
      <c r="F386" s="826"/>
      <c r="G386" s="192">
        <v>10080000</v>
      </c>
      <c r="H386" s="590"/>
      <c r="I386" s="98"/>
    </row>
    <row r="387" spans="1:9" ht="32.25" customHeight="1" x14ac:dyDescent="0.4">
      <c r="A387" s="1067"/>
      <c r="B387" s="148"/>
      <c r="C387" s="39"/>
      <c r="D387" s="94"/>
      <c r="E387" s="1052" t="s">
        <v>2459</v>
      </c>
      <c r="F387" s="826"/>
      <c r="G387" s="192">
        <v>28000000</v>
      </c>
      <c r="H387" s="590"/>
      <c r="I387" s="98"/>
    </row>
    <row r="388" spans="1:9" ht="25" customHeight="1" x14ac:dyDescent="0.4">
      <c r="A388" s="131">
        <v>22010103</v>
      </c>
      <c r="B388" s="148" t="s">
        <v>640</v>
      </c>
      <c r="C388" s="6"/>
      <c r="D388" s="94">
        <v>31912900</v>
      </c>
      <c r="E388" s="154" t="s">
        <v>1783</v>
      </c>
      <c r="F388" s="84">
        <v>230000</v>
      </c>
      <c r="G388" s="84">
        <v>1000000</v>
      </c>
      <c r="H388" s="84">
        <v>400000</v>
      </c>
      <c r="I388" s="85">
        <v>1000000</v>
      </c>
    </row>
    <row r="389" spans="1:9" ht="25" customHeight="1" x14ac:dyDescent="0.4">
      <c r="A389" s="155">
        <v>22020000</v>
      </c>
      <c r="B389" s="148"/>
      <c r="C389" s="17"/>
      <c r="D389" s="156"/>
      <c r="E389" s="106" t="s">
        <v>202</v>
      </c>
      <c r="F389" s="84"/>
      <c r="G389" s="84"/>
      <c r="H389" s="84"/>
      <c r="I389" s="85"/>
    </row>
    <row r="390" spans="1:9" ht="25" customHeight="1" x14ac:dyDescent="0.4">
      <c r="A390" s="155">
        <v>22020100</v>
      </c>
      <c r="B390" s="148"/>
      <c r="C390" s="17"/>
      <c r="D390" s="156"/>
      <c r="E390" s="106" t="s">
        <v>203</v>
      </c>
      <c r="F390" s="84"/>
      <c r="G390" s="84"/>
      <c r="H390" s="84"/>
      <c r="I390" s="85"/>
    </row>
    <row r="391" spans="1:9" ht="25" customHeight="1" x14ac:dyDescent="0.4">
      <c r="A391" s="324">
        <v>22020101</v>
      </c>
      <c r="B391" s="148"/>
      <c r="C391" s="24"/>
      <c r="D391" s="94"/>
      <c r="E391" s="173" t="s">
        <v>204</v>
      </c>
      <c r="F391" s="84"/>
      <c r="G391" s="84"/>
      <c r="H391" s="84"/>
      <c r="I391" s="85">
        <v>1000000</v>
      </c>
    </row>
    <row r="392" spans="1:9" ht="25" customHeight="1" x14ac:dyDescent="0.4">
      <c r="A392" s="324">
        <v>22020102</v>
      </c>
      <c r="B392" s="148" t="s">
        <v>640</v>
      </c>
      <c r="C392" s="6"/>
      <c r="D392" s="94">
        <v>31912900</v>
      </c>
      <c r="E392" s="173" t="s">
        <v>205</v>
      </c>
      <c r="F392" s="84"/>
      <c r="G392" s="84">
        <v>500000</v>
      </c>
      <c r="H392" s="84">
        <v>345600</v>
      </c>
      <c r="I392" s="85"/>
    </row>
    <row r="393" spans="1:9" ht="25" customHeight="1" x14ac:dyDescent="0.4">
      <c r="A393" s="324">
        <v>22020103</v>
      </c>
      <c r="B393" s="148" t="s">
        <v>640</v>
      </c>
      <c r="C393" s="6"/>
      <c r="D393" s="94">
        <v>31912900</v>
      </c>
      <c r="E393" s="173" t="s">
        <v>206</v>
      </c>
      <c r="F393" s="84"/>
      <c r="G393" s="84">
        <v>500000</v>
      </c>
      <c r="H393" s="84"/>
      <c r="I393" s="85"/>
    </row>
    <row r="394" spans="1:9" ht="25" customHeight="1" x14ac:dyDescent="0.4">
      <c r="A394" s="324">
        <v>22020104</v>
      </c>
      <c r="B394" s="148"/>
      <c r="C394" s="24"/>
      <c r="D394" s="94"/>
      <c r="E394" s="173" t="s">
        <v>207</v>
      </c>
      <c r="F394" s="84"/>
      <c r="G394" s="84"/>
      <c r="H394" s="84"/>
      <c r="I394" s="85"/>
    </row>
    <row r="395" spans="1:9" ht="25" customHeight="1" x14ac:dyDescent="0.4">
      <c r="A395" s="155">
        <v>22020300</v>
      </c>
      <c r="B395" s="148"/>
      <c r="C395" s="17"/>
      <c r="D395" s="156"/>
      <c r="E395" s="106" t="s">
        <v>210</v>
      </c>
      <c r="F395" s="84"/>
      <c r="G395" s="84"/>
      <c r="H395" s="84"/>
      <c r="I395" s="85"/>
    </row>
    <row r="396" spans="1:9" ht="25" customHeight="1" x14ac:dyDescent="0.4">
      <c r="A396" s="131">
        <v>22020303</v>
      </c>
      <c r="B396" s="148" t="s">
        <v>640</v>
      </c>
      <c r="C396" s="6"/>
      <c r="D396" s="94">
        <v>31912900</v>
      </c>
      <c r="E396" s="154" t="s">
        <v>211</v>
      </c>
      <c r="F396" s="84"/>
      <c r="G396" s="84">
        <v>500000</v>
      </c>
      <c r="H396" s="84"/>
      <c r="I396" s="84"/>
    </row>
    <row r="397" spans="1:9" s="118" customFormat="1" ht="25" customHeight="1" x14ac:dyDescent="0.35">
      <c r="A397" s="332">
        <v>22020311</v>
      </c>
      <c r="B397" s="148" t="s">
        <v>640</v>
      </c>
      <c r="C397" s="6"/>
      <c r="D397" s="94">
        <v>31912900</v>
      </c>
      <c r="E397" s="116" t="s">
        <v>215</v>
      </c>
      <c r="F397" s="84">
        <v>267000</v>
      </c>
      <c r="G397" s="84">
        <v>500000</v>
      </c>
      <c r="H397" s="84">
        <v>230000</v>
      </c>
      <c r="I397" s="84">
        <v>1000000</v>
      </c>
    </row>
    <row r="398" spans="1:9" ht="25" customHeight="1" x14ac:dyDescent="0.4">
      <c r="A398" s="131">
        <v>22020313</v>
      </c>
      <c r="B398" s="148" t="s">
        <v>640</v>
      </c>
      <c r="C398" s="6"/>
      <c r="D398" s="94">
        <v>31912900</v>
      </c>
      <c r="E398" s="154" t="s">
        <v>218</v>
      </c>
      <c r="F398" s="84">
        <v>1870000</v>
      </c>
      <c r="G398" s="84">
        <v>2000000</v>
      </c>
      <c r="H398" s="84">
        <v>1280000</v>
      </c>
      <c r="I398" s="84">
        <v>2000000</v>
      </c>
    </row>
    <row r="399" spans="1:9" ht="25" customHeight="1" x14ac:dyDescent="0.4">
      <c r="A399" s="155">
        <v>22020500</v>
      </c>
      <c r="B399" s="148"/>
      <c r="C399" s="17"/>
      <c r="D399" s="156"/>
      <c r="E399" s="106" t="s">
        <v>226</v>
      </c>
      <c r="F399" s="84"/>
      <c r="G399" s="84"/>
      <c r="H399" s="84"/>
      <c r="I399" s="84"/>
    </row>
    <row r="400" spans="1:9" ht="25" customHeight="1" x14ac:dyDescent="0.4">
      <c r="A400" s="131">
        <v>22020501</v>
      </c>
      <c r="B400" s="148" t="s">
        <v>640</v>
      </c>
      <c r="C400" s="6"/>
      <c r="D400" s="94">
        <v>31912900</v>
      </c>
      <c r="E400" s="154" t="s">
        <v>227</v>
      </c>
      <c r="F400" s="84">
        <v>4320000</v>
      </c>
      <c r="G400" s="84">
        <v>5000000</v>
      </c>
      <c r="H400" s="84">
        <v>1768900</v>
      </c>
      <c r="I400" s="84">
        <v>5000000</v>
      </c>
    </row>
    <row r="401" spans="1:9" ht="25" customHeight="1" x14ac:dyDescent="0.4">
      <c r="A401" s="131">
        <v>22020502</v>
      </c>
      <c r="B401" s="148" t="s">
        <v>640</v>
      </c>
      <c r="C401" s="6"/>
      <c r="D401" s="94">
        <v>31912900</v>
      </c>
      <c r="E401" s="125" t="s">
        <v>672</v>
      </c>
      <c r="F401" s="84">
        <v>7645000</v>
      </c>
      <c r="G401" s="84">
        <v>10000000</v>
      </c>
      <c r="H401" s="84">
        <v>8116193.9900000002</v>
      </c>
      <c r="I401" s="84">
        <v>10000000</v>
      </c>
    </row>
    <row r="402" spans="1:9" ht="25" customHeight="1" x14ac:dyDescent="0.4">
      <c r="A402" s="131">
        <v>22020503</v>
      </c>
      <c r="B402" s="148" t="s">
        <v>640</v>
      </c>
      <c r="C402" s="6"/>
      <c r="D402" s="94">
        <v>31912900</v>
      </c>
      <c r="E402" s="154" t="s">
        <v>443</v>
      </c>
      <c r="F402" s="121">
        <v>17560980</v>
      </c>
      <c r="G402" s="121">
        <v>18200000</v>
      </c>
      <c r="H402" s="84">
        <v>17335166.73</v>
      </c>
      <c r="I402" s="84">
        <v>35000000</v>
      </c>
    </row>
    <row r="403" spans="1:9" s="118" customFormat="1" ht="35.25" customHeight="1" x14ac:dyDescent="0.35">
      <c r="A403" s="155">
        <v>22020700</v>
      </c>
      <c r="B403" s="115"/>
      <c r="C403" s="17"/>
      <c r="D403" s="87"/>
      <c r="E403" s="106" t="s">
        <v>232</v>
      </c>
      <c r="F403" s="84"/>
      <c r="G403" s="84"/>
      <c r="H403" s="84"/>
      <c r="I403" s="85"/>
    </row>
    <row r="404" spans="1:9" ht="25" customHeight="1" x14ac:dyDescent="0.4">
      <c r="A404" s="131">
        <v>22020711</v>
      </c>
      <c r="B404" s="148" t="s">
        <v>640</v>
      </c>
      <c r="C404" s="6"/>
      <c r="D404" s="94">
        <v>31912900</v>
      </c>
      <c r="E404" s="113" t="s">
        <v>2530</v>
      </c>
      <c r="F404" s="84"/>
      <c r="G404" s="84">
        <v>16000000</v>
      </c>
      <c r="H404" s="84">
        <v>12563291.699999999</v>
      </c>
      <c r="I404" s="84"/>
    </row>
    <row r="405" spans="1:9" ht="25" customHeight="1" x14ac:dyDescent="0.4">
      <c r="A405" s="155">
        <v>22021000</v>
      </c>
      <c r="B405" s="156"/>
      <c r="C405" s="17"/>
      <c r="D405" s="156"/>
      <c r="E405" s="106" t="s">
        <v>245</v>
      </c>
      <c r="F405" s="84"/>
      <c r="G405" s="84"/>
      <c r="H405" s="84"/>
      <c r="I405" s="85"/>
    </row>
    <row r="406" spans="1:9" ht="25" customHeight="1" x14ac:dyDescent="0.4">
      <c r="A406" s="131">
        <v>22021001</v>
      </c>
      <c r="B406" s="148" t="s">
        <v>640</v>
      </c>
      <c r="C406" s="6"/>
      <c r="D406" s="94">
        <v>31912900</v>
      </c>
      <c r="E406" s="102" t="s">
        <v>246</v>
      </c>
      <c r="F406" s="84">
        <v>5467800</v>
      </c>
      <c r="G406" s="84">
        <v>8000000</v>
      </c>
      <c r="H406" s="84">
        <v>3245000</v>
      </c>
      <c r="I406" s="84">
        <v>15000000</v>
      </c>
    </row>
    <row r="407" spans="1:9" ht="25" customHeight="1" x14ac:dyDescent="0.4">
      <c r="A407" s="131">
        <v>22021003</v>
      </c>
      <c r="B407" s="148" t="s">
        <v>640</v>
      </c>
      <c r="C407" s="6"/>
      <c r="D407" s="94">
        <v>31912900</v>
      </c>
      <c r="E407" s="102" t="s">
        <v>248</v>
      </c>
      <c r="F407" s="84">
        <v>4560000</v>
      </c>
      <c r="G407" s="84">
        <v>8000000</v>
      </c>
      <c r="H407" s="84"/>
      <c r="I407" s="84">
        <v>10000000</v>
      </c>
    </row>
    <row r="408" spans="1:9" ht="35.25" customHeight="1" x14ac:dyDescent="0.4">
      <c r="A408" s="131">
        <v>22021013</v>
      </c>
      <c r="B408" s="148" t="s">
        <v>640</v>
      </c>
      <c r="C408" s="6"/>
      <c r="D408" s="94">
        <v>31912900</v>
      </c>
      <c r="E408" s="102" t="s">
        <v>704</v>
      </c>
      <c r="F408" s="84"/>
      <c r="G408" s="84">
        <v>8000000</v>
      </c>
      <c r="H408" s="84">
        <v>200000</v>
      </c>
      <c r="I408" s="84">
        <v>5000000</v>
      </c>
    </row>
    <row r="409" spans="1:9" ht="25" customHeight="1" x14ac:dyDescent="0.4">
      <c r="A409" s="131">
        <v>22021016</v>
      </c>
      <c r="B409" s="148" t="s">
        <v>640</v>
      </c>
      <c r="C409" s="6"/>
      <c r="D409" s="94">
        <v>31912900</v>
      </c>
      <c r="E409" s="102" t="s">
        <v>257</v>
      </c>
      <c r="F409" s="84"/>
      <c r="G409" s="84">
        <v>3000000</v>
      </c>
      <c r="H409" s="84">
        <v>160000</v>
      </c>
      <c r="I409" s="84">
        <v>3000000</v>
      </c>
    </row>
    <row r="410" spans="1:9" ht="25" customHeight="1" x14ac:dyDescent="0.4">
      <c r="A410" s="131">
        <v>22021017</v>
      </c>
      <c r="B410" s="148" t="s">
        <v>640</v>
      </c>
      <c r="C410" s="6"/>
      <c r="D410" s="94">
        <v>31912900</v>
      </c>
      <c r="E410" s="102" t="s">
        <v>218</v>
      </c>
      <c r="F410" s="84"/>
      <c r="G410" s="84">
        <v>3000000</v>
      </c>
      <c r="H410" s="84">
        <v>1700454.55</v>
      </c>
      <c r="I410" s="84">
        <v>3000000</v>
      </c>
    </row>
    <row r="411" spans="1:9" ht="25" customHeight="1" x14ac:dyDescent="0.4">
      <c r="A411" s="155">
        <v>22040000</v>
      </c>
      <c r="B411" s="156"/>
      <c r="C411" s="17"/>
      <c r="D411" s="156"/>
      <c r="E411" s="106" t="s">
        <v>259</v>
      </c>
      <c r="F411" s="84"/>
      <c r="G411" s="84"/>
      <c r="H411" s="84"/>
      <c r="I411" s="84"/>
    </row>
    <row r="412" spans="1:9" ht="25" customHeight="1" x14ac:dyDescent="0.4">
      <c r="A412" s="155">
        <v>22040100</v>
      </c>
      <c r="B412" s="156"/>
      <c r="C412" s="17"/>
      <c r="D412" s="156"/>
      <c r="E412" s="106" t="s">
        <v>260</v>
      </c>
      <c r="F412" s="84"/>
      <c r="G412" s="84"/>
      <c r="H412" s="84"/>
      <c r="I412" s="84"/>
    </row>
    <row r="413" spans="1:9" ht="25" customHeight="1" thickBot="1" x14ac:dyDescent="0.45">
      <c r="A413" s="314">
        <v>22040109</v>
      </c>
      <c r="B413" s="315" t="s">
        <v>640</v>
      </c>
      <c r="C413" s="316"/>
      <c r="D413" s="317">
        <v>31912900</v>
      </c>
      <c r="E413" s="328" t="s">
        <v>1777</v>
      </c>
      <c r="F413" s="318">
        <v>2300000</v>
      </c>
      <c r="G413" s="318">
        <v>5000000</v>
      </c>
      <c r="H413" s="318">
        <v>3500000</v>
      </c>
      <c r="I413" s="318"/>
    </row>
    <row r="414" spans="1:9" ht="25" customHeight="1" thickBot="1" x14ac:dyDescent="0.45">
      <c r="A414" s="313"/>
      <c r="B414" s="299"/>
      <c r="C414" s="300"/>
      <c r="D414" s="299"/>
      <c r="E414" s="301" t="s">
        <v>164</v>
      </c>
      <c r="F414" s="302">
        <f>SUM(F352:F388)</f>
        <v>34669804.938999996</v>
      </c>
      <c r="G414" s="302">
        <f>SUM(G352:G388)</f>
        <v>82322176.969999999</v>
      </c>
      <c r="H414" s="302">
        <f>SUM(H352:H388)</f>
        <v>25913530.215</v>
      </c>
      <c r="I414" s="302">
        <f>SUM(I352:I388)</f>
        <v>75713723.736000001</v>
      </c>
    </row>
    <row r="415" spans="1:9" ht="25" customHeight="1" thickBot="1" x14ac:dyDescent="0.45">
      <c r="A415" s="285"/>
      <c r="B415" s="286"/>
      <c r="C415" s="287"/>
      <c r="D415" s="286"/>
      <c r="E415" s="290" t="s">
        <v>202</v>
      </c>
      <c r="F415" s="289">
        <f>SUM(F391:F413)</f>
        <v>43990780</v>
      </c>
      <c r="G415" s="289">
        <f>SUM(G391:G413)</f>
        <v>88200000</v>
      </c>
      <c r="H415" s="289">
        <f>SUM(H391:H413)</f>
        <v>50444606.969999999</v>
      </c>
      <c r="I415" s="289">
        <f>SUM(I391:I413)</f>
        <v>90000000</v>
      </c>
    </row>
    <row r="416" spans="1:9" ht="25" customHeight="1" thickBot="1" x14ac:dyDescent="0.45">
      <c r="A416" s="8"/>
      <c r="B416" s="114"/>
      <c r="C416" s="8"/>
      <c r="D416" s="114"/>
      <c r="E416" s="117" t="s">
        <v>293</v>
      </c>
      <c r="F416" s="124">
        <f>F414+F415</f>
        <v>78660584.938999996</v>
      </c>
      <c r="G416" s="124">
        <f>G414+G415</f>
        <v>170522176.97</v>
      </c>
      <c r="H416" s="124">
        <f>H414+H415</f>
        <v>76358137.185000002</v>
      </c>
      <c r="I416" s="124">
        <f>I414+I415</f>
        <v>165713723.736</v>
      </c>
    </row>
    <row r="417" spans="1:9" ht="22.5" x14ac:dyDescent="0.45">
      <c r="A417" s="1310" t="s">
        <v>1795</v>
      </c>
      <c r="B417" s="1311"/>
      <c r="C417" s="1311"/>
      <c r="D417" s="1311"/>
      <c r="E417" s="1311"/>
      <c r="F417" s="1311"/>
      <c r="G417" s="1311"/>
      <c r="H417" s="1311"/>
      <c r="I417" s="1312"/>
    </row>
    <row r="418" spans="1:9" ht="22.5" x14ac:dyDescent="0.45">
      <c r="A418" s="1301" t="s">
        <v>480</v>
      </c>
      <c r="B418" s="1302"/>
      <c r="C418" s="1302"/>
      <c r="D418" s="1302"/>
      <c r="E418" s="1302"/>
      <c r="F418" s="1302"/>
      <c r="G418" s="1302"/>
      <c r="H418" s="1302"/>
      <c r="I418" s="1303"/>
    </row>
    <row r="419" spans="1:9" ht="22.5" x14ac:dyDescent="0.45">
      <c r="A419" s="1301" t="s">
        <v>2465</v>
      </c>
      <c r="B419" s="1302"/>
      <c r="C419" s="1302"/>
      <c r="D419" s="1302"/>
      <c r="E419" s="1302"/>
      <c r="F419" s="1302"/>
      <c r="G419" s="1302"/>
      <c r="H419" s="1302"/>
      <c r="I419" s="1303"/>
    </row>
    <row r="420" spans="1:9" ht="27" customHeight="1" thickBot="1" x14ac:dyDescent="0.45">
      <c r="A420" s="1337" t="s">
        <v>275</v>
      </c>
      <c r="B420" s="1338"/>
      <c r="C420" s="1338"/>
      <c r="D420" s="1338"/>
      <c r="E420" s="1338"/>
      <c r="F420" s="1338"/>
      <c r="G420" s="1338"/>
      <c r="H420" s="1338"/>
      <c r="I420" s="1339"/>
    </row>
    <row r="421" spans="1:9" ht="18.5" thickBot="1" x14ac:dyDescent="0.45">
      <c r="A421" s="1319" t="s">
        <v>386</v>
      </c>
      <c r="B421" s="1320"/>
      <c r="C421" s="1320"/>
      <c r="D421" s="1320"/>
      <c r="E421" s="1320"/>
      <c r="F421" s="1320"/>
      <c r="G421" s="1320"/>
      <c r="H421" s="1320"/>
      <c r="I421" s="1321"/>
    </row>
    <row r="422" spans="1:9" s="118" customFormat="1" ht="36.5" thickBot="1" x14ac:dyDescent="0.4">
      <c r="A422" s="4" t="s">
        <v>459</v>
      </c>
      <c r="B422" s="89" t="s">
        <v>452</v>
      </c>
      <c r="C422" s="4" t="s">
        <v>448</v>
      </c>
      <c r="D422" s="89" t="s">
        <v>451</v>
      </c>
      <c r="E422" s="127" t="s">
        <v>1</v>
      </c>
      <c r="F422" s="89" t="s">
        <v>2460</v>
      </c>
      <c r="G422" s="89" t="s">
        <v>2474</v>
      </c>
      <c r="H422" s="89" t="s">
        <v>2475</v>
      </c>
      <c r="I422" s="89" t="s">
        <v>2464</v>
      </c>
    </row>
    <row r="423" spans="1:9" ht="25" customHeight="1" x14ac:dyDescent="0.4">
      <c r="A423" s="196">
        <v>22000100101</v>
      </c>
      <c r="B423" s="181" t="s">
        <v>640</v>
      </c>
      <c r="C423" s="11"/>
      <c r="D423" s="94">
        <v>31912900</v>
      </c>
      <c r="E423" s="129" t="s">
        <v>2</v>
      </c>
      <c r="F423" s="130">
        <f>F483</f>
        <v>7175892.8999999985</v>
      </c>
      <c r="G423" s="130">
        <f>G483</f>
        <v>13843013.15</v>
      </c>
      <c r="H423" s="130">
        <f>H483</f>
        <v>6307336.5</v>
      </c>
      <c r="I423" s="130">
        <f>I483</f>
        <v>22189712.204</v>
      </c>
    </row>
    <row r="424" spans="1:9" ht="25" customHeight="1" x14ac:dyDescent="0.4">
      <c r="A424" s="155">
        <v>22000100102</v>
      </c>
      <c r="B424" s="181" t="s">
        <v>640</v>
      </c>
      <c r="C424" s="6"/>
      <c r="D424" s="94">
        <v>31912900</v>
      </c>
      <c r="E424" s="102" t="s">
        <v>362</v>
      </c>
      <c r="F424" s="132">
        <f>F549</f>
        <v>115977747.3</v>
      </c>
      <c r="G424" s="132">
        <f>G549</f>
        <v>31006995.550000001</v>
      </c>
      <c r="H424" s="132">
        <f>H549</f>
        <v>68708345.5</v>
      </c>
      <c r="I424" s="132">
        <f>I549</f>
        <v>240496145.93400002</v>
      </c>
    </row>
    <row r="425" spans="1:9" ht="25" customHeight="1" thickBot="1" x14ac:dyDescent="0.45">
      <c r="A425" s="155">
        <v>22000100103</v>
      </c>
      <c r="B425" s="181" t="s">
        <v>640</v>
      </c>
      <c r="C425" s="6"/>
      <c r="D425" s="94">
        <v>31912900</v>
      </c>
      <c r="E425" s="102" t="s">
        <v>363</v>
      </c>
      <c r="F425" s="132">
        <f>F602</f>
        <v>6535666.9499999993</v>
      </c>
      <c r="G425" s="132">
        <f>G602</f>
        <v>9722935.4000000004</v>
      </c>
      <c r="H425" s="132">
        <f>H602</f>
        <v>2874210.75</v>
      </c>
      <c r="I425" s="132">
        <f>I602</f>
        <v>15020711.575999999</v>
      </c>
    </row>
    <row r="426" spans="1:9" ht="25" customHeight="1" thickBot="1" x14ac:dyDescent="0.45">
      <c r="A426" s="8"/>
      <c r="B426" s="168"/>
      <c r="C426" s="20"/>
      <c r="D426" s="168"/>
      <c r="E426" s="117" t="s">
        <v>293</v>
      </c>
      <c r="F426" s="140">
        <f>SUM(F423:F425)</f>
        <v>129689307.14999999</v>
      </c>
      <c r="G426" s="140">
        <f>SUM(G423:G425)</f>
        <v>54572944.100000001</v>
      </c>
      <c r="H426" s="140">
        <f>SUM(H423:H425)</f>
        <v>77889892.75</v>
      </c>
      <c r="I426" s="140">
        <f>SUM(I423:I425)</f>
        <v>277706569.71399999</v>
      </c>
    </row>
    <row r="427" spans="1:9" ht="25" customHeight="1" thickBot="1" x14ac:dyDescent="0.45">
      <c r="A427" s="1343" t="s">
        <v>499</v>
      </c>
      <c r="B427" s="1344"/>
      <c r="C427" s="1344"/>
      <c r="D427" s="1344"/>
      <c r="E427" s="1344"/>
      <c r="F427" s="1344"/>
      <c r="G427" s="1344"/>
      <c r="H427" s="1344"/>
      <c r="I427" s="1345"/>
    </row>
    <row r="428" spans="1:9" ht="25" customHeight="1" thickBot="1" x14ac:dyDescent="0.45">
      <c r="A428" s="274"/>
      <c r="B428" s="275"/>
      <c r="C428" s="276"/>
      <c r="D428" s="275"/>
      <c r="E428" s="277" t="s">
        <v>164</v>
      </c>
      <c r="F428" s="295">
        <f t="shared" ref="F428:I429" si="5">F481+F547+F600</f>
        <v>121968317.14999999</v>
      </c>
      <c r="G428" s="295">
        <f t="shared" si="5"/>
        <v>31372944.100000001</v>
      </c>
      <c r="H428" s="295">
        <f t="shared" si="5"/>
        <v>67475627.75</v>
      </c>
      <c r="I428" s="296">
        <f t="shared" si="5"/>
        <v>257806569.71400002</v>
      </c>
    </row>
    <row r="429" spans="1:9" ht="25" customHeight="1" thickBot="1" x14ac:dyDescent="0.45">
      <c r="A429" s="285"/>
      <c r="B429" s="286"/>
      <c r="C429" s="287"/>
      <c r="D429" s="286"/>
      <c r="E429" s="290" t="s">
        <v>202</v>
      </c>
      <c r="F429" s="294">
        <f t="shared" si="5"/>
        <v>7720990</v>
      </c>
      <c r="G429" s="294">
        <f t="shared" si="5"/>
        <v>23200000</v>
      </c>
      <c r="H429" s="294">
        <f t="shared" si="5"/>
        <v>10414265</v>
      </c>
      <c r="I429" s="294">
        <f t="shared" si="5"/>
        <v>19900000</v>
      </c>
    </row>
    <row r="430" spans="1:9" ht="25" customHeight="1" thickBot="1" x14ac:dyDescent="0.45">
      <c r="A430" s="8"/>
      <c r="B430" s="168"/>
      <c r="C430" s="20"/>
      <c r="D430" s="168"/>
      <c r="E430" s="117" t="s">
        <v>293</v>
      </c>
      <c r="F430" s="140">
        <f>F428+F429</f>
        <v>129689307.14999999</v>
      </c>
      <c r="G430" s="140">
        <f>G428+G429</f>
        <v>54572944.100000001</v>
      </c>
      <c r="H430" s="140">
        <f>H428+H429</f>
        <v>77889892.75</v>
      </c>
      <c r="I430" s="140">
        <f>I428+I429</f>
        <v>277706569.71399999</v>
      </c>
    </row>
    <row r="431" spans="1:9" ht="22.5" x14ac:dyDescent="0.45">
      <c r="A431" s="1310" t="s">
        <v>1795</v>
      </c>
      <c r="B431" s="1311"/>
      <c r="C431" s="1311"/>
      <c r="D431" s="1311"/>
      <c r="E431" s="1311"/>
      <c r="F431" s="1311"/>
      <c r="G431" s="1311"/>
      <c r="H431" s="1311"/>
      <c r="I431" s="1312"/>
    </row>
    <row r="432" spans="1:9" ht="22.5" x14ac:dyDescent="0.45">
      <c r="A432" s="1301" t="s">
        <v>480</v>
      </c>
      <c r="B432" s="1302"/>
      <c r="C432" s="1302"/>
      <c r="D432" s="1302"/>
      <c r="E432" s="1302"/>
      <c r="F432" s="1302"/>
      <c r="G432" s="1302"/>
      <c r="H432" s="1302"/>
      <c r="I432" s="1303"/>
    </row>
    <row r="433" spans="1:9" ht="22.5" x14ac:dyDescent="0.45">
      <c r="A433" s="1301" t="s">
        <v>2465</v>
      </c>
      <c r="B433" s="1302"/>
      <c r="C433" s="1302"/>
      <c r="D433" s="1302"/>
      <c r="E433" s="1302"/>
      <c r="F433" s="1302"/>
      <c r="G433" s="1302"/>
      <c r="H433" s="1302"/>
      <c r="I433" s="1303"/>
    </row>
    <row r="434" spans="1:9" ht="28.5" customHeight="1" thickBot="1" x14ac:dyDescent="0.45">
      <c r="A434" s="1337" t="s">
        <v>275</v>
      </c>
      <c r="B434" s="1338"/>
      <c r="C434" s="1338"/>
      <c r="D434" s="1338"/>
      <c r="E434" s="1338"/>
      <c r="F434" s="1338"/>
      <c r="G434" s="1338"/>
      <c r="H434" s="1338"/>
      <c r="I434" s="1339"/>
    </row>
    <row r="435" spans="1:9" s="138" customFormat="1" ht="18.5" thickBot="1" x14ac:dyDescent="0.45">
      <c r="A435" s="1307" t="s">
        <v>387</v>
      </c>
      <c r="B435" s="1308"/>
      <c r="C435" s="1308"/>
      <c r="D435" s="1308"/>
      <c r="E435" s="1308"/>
      <c r="F435" s="1308"/>
      <c r="G435" s="1308"/>
      <c r="H435" s="1308"/>
      <c r="I435" s="1309"/>
    </row>
    <row r="436" spans="1:9" s="118" customFormat="1" ht="36.5" thickBot="1" x14ac:dyDescent="0.4">
      <c r="A436" s="311" t="s">
        <v>459</v>
      </c>
      <c r="B436" s="222" t="s">
        <v>452</v>
      </c>
      <c r="C436" s="311" t="s">
        <v>448</v>
      </c>
      <c r="D436" s="222" t="s">
        <v>451</v>
      </c>
      <c r="E436" s="312" t="s">
        <v>1</v>
      </c>
      <c r="F436" s="222" t="s">
        <v>2460</v>
      </c>
      <c r="G436" s="222" t="s">
        <v>2474</v>
      </c>
      <c r="H436" s="89" t="s">
        <v>2475</v>
      </c>
      <c r="I436" s="222" t="s">
        <v>2464</v>
      </c>
    </row>
    <row r="437" spans="1:9" s="138" customFormat="1" ht="25" customHeight="1" x14ac:dyDescent="0.4">
      <c r="A437" s="158">
        <v>20000000</v>
      </c>
      <c r="B437" s="159"/>
      <c r="C437" s="18"/>
      <c r="D437" s="159"/>
      <c r="E437" s="99" t="s">
        <v>163</v>
      </c>
      <c r="F437" s="160"/>
      <c r="G437" s="160"/>
      <c r="H437" s="160"/>
      <c r="I437" s="161"/>
    </row>
    <row r="438" spans="1:9" s="138" customFormat="1" ht="25" customHeight="1" x14ac:dyDescent="0.4">
      <c r="A438" s="143">
        <v>21000000</v>
      </c>
      <c r="B438" s="144"/>
      <c r="C438" s="13"/>
      <c r="D438" s="144"/>
      <c r="E438" s="91" t="s">
        <v>164</v>
      </c>
      <c r="F438" s="145"/>
      <c r="G438" s="145"/>
      <c r="H438" s="145"/>
      <c r="I438" s="146"/>
    </row>
    <row r="439" spans="1:9" ht="25" customHeight="1" x14ac:dyDescent="0.4">
      <c r="A439" s="143">
        <v>21010000</v>
      </c>
      <c r="B439" s="144"/>
      <c r="C439" s="13"/>
      <c r="D439" s="144"/>
      <c r="E439" s="91" t="s">
        <v>165</v>
      </c>
      <c r="F439" s="145"/>
      <c r="G439" s="145"/>
      <c r="H439" s="145"/>
      <c r="I439" s="146"/>
    </row>
    <row r="440" spans="1:9" ht="25" customHeight="1" x14ac:dyDescent="0.4">
      <c r="A440" s="147">
        <v>21010103</v>
      </c>
      <c r="B440" s="148" t="s">
        <v>640</v>
      </c>
      <c r="C440" s="14"/>
      <c r="D440" s="94">
        <v>31912900</v>
      </c>
      <c r="E440" s="95" t="s">
        <v>168</v>
      </c>
      <c r="F440" s="84">
        <v>804753.55</v>
      </c>
      <c r="G440" s="84">
        <v>847109</v>
      </c>
      <c r="H440" s="150">
        <v>635331.75</v>
      </c>
      <c r="I440" s="146">
        <f>NROLL!E163</f>
        <v>1461425</v>
      </c>
    </row>
    <row r="441" spans="1:9" ht="25" customHeight="1" x14ac:dyDescent="0.4">
      <c r="A441" s="147">
        <v>21010104</v>
      </c>
      <c r="B441" s="148" t="s">
        <v>640</v>
      </c>
      <c r="C441" s="14"/>
      <c r="D441" s="94">
        <v>31912900</v>
      </c>
      <c r="E441" s="95" t="s">
        <v>169</v>
      </c>
      <c r="F441" s="84">
        <v>714164.4</v>
      </c>
      <c r="G441" s="84">
        <v>751752</v>
      </c>
      <c r="H441" s="150">
        <v>563814</v>
      </c>
      <c r="I441" s="146">
        <f>NROLL!E160</f>
        <v>626460.48</v>
      </c>
    </row>
    <row r="442" spans="1:9" ht="25" customHeight="1" x14ac:dyDescent="0.4">
      <c r="A442" s="147">
        <v>21010105</v>
      </c>
      <c r="B442" s="148" t="s">
        <v>640</v>
      </c>
      <c r="C442" s="14"/>
      <c r="D442" s="94">
        <v>31912900</v>
      </c>
      <c r="E442" s="95" t="s">
        <v>170</v>
      </c>
      <c r="F442" s="84">
        <v>1047546</v>
      </c>
      <c r="G442" s="84">
        <v>1102680</v>
      </c>
      <c r="H442" s="150">
        <v>827010</v>
      </c>
      <c r="I442" s="146">
        <f>NROLL!E157</f>
        <v>1627997.1600000001</v>
      </c>
    </row>
    <row r="443" spans="1:9" ht="25" customHeight="1" x14ac:dyDescent="0.4">
      <c r="A443" s="147">
        <v>21010106</v>
      </c>
      <c r="B443" s="148"/>
      <c r="C443" s="14"/>
      <c r="D443" s="94"/>
      <c r="E443" s="95" t="s">
        <v>171</v>
      </c>
      <c r="F443" s="84"/>
      <c r="G443" s="84"/>
      <c r="H443" s="150"/>
      <c r="I443" s="146"/>
    </row>
    <row r="444" spans="1:9" ht="25" customHeight="1" x14ac:dyDescent="0.4">
      <c r="A444" s="147"/>
      <c r="B444" s="148"/>
      <c r="C444" s="14"/>
      <c r="D444" s="94"/>
      <c r="E444" s="102" t="s">
        <v>673</v>
      </c>
      <c r="F444" s="84"/>
      <c r="G444" s="84">
        <v>405231.14999999997</v>
      </c>
      <c r="H444" s="150"/>
      <c r="I444" s="146">
        <f>NROLL!T157+NROLL!T160+NROLL!T163</f>
        <v>8160000</v>
      </c>
    </row>
    <row r="445" spans="1:9" ht="25" customHeight="1" x14ac:dyDescent="0.4">
      <c r="A445" s="143">
        <v>21020300</v>
      </c>
      <c r="B445" s="144"/>
      <c r="C445" s="13"/>
      <c r="D445" s="144"/>
      <c r="E445" s="91" t="s">
        <v>193</v>
      </c>
      <c r="F445" s="84"/>
      <c r="G445" s="84"/>
      <c r="H445" s="150"/>
      <c r="I445" s="146"/>
    </row>
    <row r="446" spans="1:9" ht="25" customHeight="1" x14ac:dyDescent="0.4">
      <c r="A446" s="147">
        <v>21020301</v>
      </c>
      <c r="B446" s="148" t="s">
        <v>640</v>
      </c>
      <c r="C446" s="14"/>
      <c r="D446" s="94">
        <v>31912900</v>
      </c>
      <c r="E446" s="102" t="s">
        <v>178</v>
      </c>
      <c r="F446" s="84">
        <v>268359.8</v>
      </c>
      <c r="G446" s="84">
        <v>282484</v>
      </c>
      <c r="H446" s="150">
        <v>211863</v>
      </c>
      <c r="I446" s="146">
        <f>NROLL!F163</f>
        <v>511498.75</v>
      </c>
    </row>
    <row r="447" spans="1:9" ht="25" customHeight="1" x14ac:dyDescent="0.4">
      <c r="A447" s="147">
        <v>21020302</v>
      </c>
      <c r="B447" s="148" t="s">
        <v>640</v>
      </c>
      <c r="C447" s="14"/>
      <c r="D447" s="94">
        <v>31912900</v>
      </c>
      <c r="E447" s="102" t="s">
        <v>179</v>
      </c>
      <c r="F447" s="84">
        <v>153338.54999999999</v>
      </c>
      <c r="G447" s="84">
        <v>161409</v>
      </c>
      <c r="H447" s="150">
        <v>121056.75</v>
      </c>
      <c r="I447" s="146">
        <f>NROLL!G163</f>
        <v>292285</v>
      </c>
    </row>
    <row r="448" spans="1:9" ht="25" customHeight="1" x14ac:dyDescent="0.4">
      <c r="A448" s="147">
        <v>21020303</v>
      </c>
      <c r="B448" s="148" t="s">
        <v>640</v>
      </c>
      <c r="C448" s="14"/>
      <c r="D448" s="94">
        <v>31912900</v>
      </c>
      <c r="E448" s="102" t="s">
        <v>180</v>
      </c>
      <c r="F448" s="84">
        <v>9849.6</v>
      </c>
      <c r="G448" s="84">
        <v>10368</v>
      </c>
      <c r="H448" s="150">
        <v>7776</v>
      </c>
      <c r="I448" s="146">
        <f>NROLL!I163</f>
        <v>17280</v>
      </c>
    </row>
    <row r="449" spans="1:9" ht="25" customHeight="1" x14ac:dyDescent="0.4">
      <c r="A449" s="147">
        <v>21020304</v>
      </c>
      <c r="B449" s="148" t="s">
        <v>640</v>
      </c>
      <c r="C449" s="14"/>
      <c r="D449" s="94">
        <v>31912900</v>
      </c>
      <c r="E449" s="102" t="s">
        <v>181</v>
      </c>
      <c r="F449" s="84">
        <v>38331.550000000003</v>
      </c>
      <c r="G449" s="84">
        <v>40349</v>
      </c>
      <c r="H449" s="150">
        <v>30261.75</v>
      </c>
      <c r="I449" s="146">
        <f>NROLL!H163</f>
        <v>73071.25</v>
      </c>
    </row>
    <row r="450" spans="1:9" ht="25" customHeight="1" x14ac:dyDescent="0.4">
      <c r="A450" s="147">
        <v>21020312</v>
      </c>
      <c r="B450" s="148"/>
      <c r="C450" s="14"/>
      <c r="D450" s="94"/>
      <c r="E450" s="102" t="s">
        <v>184</v>
      </c>
      <c r="F450" s="84"/>
      <c r="G450" s="84"/>
      <c r="H450" s="150"/>
      <c r="I450" s="146"/>
    </row>
    <row r="451" spans="1:9" ht="25" customHeight="1" x14ac:dyDescent="0.4">
      <c r="A451" s="147">
        <v>21020315</v>
      </c>
      <c r="B451" s="148" t="s">
        <v>640</v>
      </c>
      <c r="C451" s="14"/>
      <c r="D451" s="94">
        <v>31912900</v>
      </c>
      <c r="E451" s="102" t="s">
        <v>187</v>
      </c>
      <c r="F451" s="84">
        <v>65691.55</v>
      </c>
      <c r="G451" s="84">
        <v>69149</v>
      </c>
      <c r="H451" s="150">
        <v>51861.75</v>
      </c>
      <c r="I451" s="146">
        <f>NROLL!J163</f>
        <v>121071.25</v>
      </c>
    </row>
    <row r="452" spans="1:9" ht="25" customHeight="1" x14ac:dyDescent="0.4">
      <c r="A452" s="143">
        <v>21020400</v>
      </c>
      <c r="B452" s="144"/>
      <c r="C452" s="13"/>
      <c r="D452" s="144"/>
      <c r="E452" s="91" t="s">
        <v>194</v>
      </c>
      <c r="F452" s="84"/>
      <c r="G452" s="84"/>
      <c r="H452" s="150"/>
      <c r="I452" s="146"/>
    </row>
    <row r="453" spans="1:9" ht="25" customHeight="1" x14ac:dyDescent="0.4">
      <c r="A453" s="147">
        <v>21020401</v>
      </c>
      <c r="B453" s="148" t="s">
        <v>640</v>
      </c>
      <c r="C453" s="14"/>
      <c r="D453" s="94">
        <v>31912900</v>
      </c>
      <c r="E453" s="102" t="s">
        <v>178</v>
      </c>
      <c r="F453" s="84">
        <v>249933.6</v>
      </c>
      <c r="G453" s="84">
        <v>263088</v>
      </c>
      <c r="H453" s="150">
        <v>197316</v>
      </c>
      <c r="I453" s="146">
        <f>NROLL!F157</f>
        <v>569799.00599999994</v>
      </c>
    </row>
    <row r="454" spans="1:9" ht="25" customHeight="1" x14ac:dyDescent="0.4">
      <c r="A454" s="147">
        <v>21020402</v>
      </c>
      <c r="B454" s="148" t="s">
        <v>640</v>
      </c>
      <c r="C454" s="14"/>
      <c r="D454" s="94">
        <v>31912900</v>
      </c>
      <c r="E454" s="102" t="s">
        <v>179</v>
      </c>
      <c r="F454" s="84">
        <v>142819.20000000001</v>
      </c>
      <c r="G454" s="84">
        <v>150336</v>
      </c>
      <c r="H454" s="150">
        <v>112752</v>
      </c>
      <c r="I454" s="146">
        <f>NROLL!G157</f>
        <v>325599.43200000003</v>
      </c>
    </row>
    <row r="455" spans="1:9" ht="25" customHeight="1" x14ac:dyDescent="0.4">
      <c r="A455" s="147">
        <v>21020403</v>
      </c>
      <c r="B455" s="148" t="s">
        <v>640</v>
      </c>
      <c r="C455" s="14"/>
      <c r="D455" s="94">
        <v>31912900</v>
      </c>
      <c r="E455" s="102" t="s">
        <v>180</v>
      </c>
      <c r="F455" s="84">
        <v>17236.8</v>
      </c>
      <c r="G455" s="84">
        <v>18144</v>
      </c>
      <c r="H455" s="150">
        <v>13608</v>
      </c>
      <c r="I455" s="146">
        <f>NROLL!I157</f>
        <v>70200</v>
      </c>
    </row>
    <row r="456" spans="1:9" ht="25" customHeight="1" x14ac:dyDescent="0.4">
      <c r="A456" s="147">
        <v>21020404</v>
      </c>
      <c r="B456" s="148" t="s">
        <v>640</v>
      </c>
      <c r="C456" s="14"/>
      <c r="D456" s="94">
        <v>31912900</v>
      </c>
      <c r="E456" s="102" t="s">
        <v>181</v>
      </c>
      <c r="F456" s="84">
        <v>35704.800000000003</v>
      </c>
      <c r="G456" s="84">
        <v>37584</v>
      </c>
      <c r="H456" s="150">
        <v>28188</v>
      </c>
      <c r="I456" s="146">
        <f>NROLL!H157</f>
        <v>81399.858000000007</v>
      </c>
    </row>
    <row r="457" spans="1:9" ht="25" customHeight="1" x14ac:dyDescent="0.4">
      <c r="A457" s="147">
        <v>21020412</v>
      </c>
      <c r="B457" s="148"/>
      <c r="C457" s="14"/>
      <c r="D457" s="94"/>
      <c r="E457" s="102" t="s">
        <v>184</v>
      </c>
      <c r="F457" s="84"/>
      <c r="G457" s="84"/>
      <c r="H457" s="150"/>
      <c r="I457" s="146"/>
    </row>
    <row r="458" spans="1:9" ht="25" customHeight="1" x14ac:dyDescent="0.4">
      <c r="A458" s="147">
        <v>21020415</v>
      </c>
      <c r="B458" s="148" t="s">
        <v>640</v>
      </c>
      <c r="C458" s="14"/>
      <c r="D458" s="94">
        <v>31912900</v>
      </c>
      <c r="E458" s="102" t="s">
        <v>187</v>
      </c>
      <c r="F458" s="84">
        <v>90424.8</v>
      </c>
      <c r="G458" s="84">
        <v>95184</v>
      </c>
      <c r="H458" s="150">
        <v>71388</v>
      </c>
      <c r="I458" s="146">
        <f>NROLL!J160</f>
        <v>79323.024000000005</v>
      </c>
    </row>
    <row r="459" spans="1:9" ht="25" customHeight="1" x14ac:dyDescent="0.4">
      <c r="A459" s="143">
        <v>21020500</v>
      </c>
      <c r="B459" s="144"/>
      <c r="C459" s="13"/>
      <c r="D459" s="144"/>
      <c r="E459" s="91" t="s">
        <v>195</v>
      </c>
      <c r="F459" s="84"/>
      <c r="G459" s="84"/>
      <c r="H459" s="150"/>
      <c r="I459" s="146"/>
    </row>
    <row r="460" spans="1:9" ht="25" customHeight="1" x14ac:dyDescent="0.4">
      <c r="A460" s="147">
        <v>21020501</v>
      </c>
      <c r="B460" s="148" t="s">
        <v>640</v>
      </c>
      <c r="C460" s="14"/>
      <c r="D460" s="94">
        <v>31912900</v>
      </c>
      <c r="E460" s="102" t="s">
        <v>178</v>
      </c>
      <c r="F460" s="84">
        <v>366915.65</v>
      </c>
      <c r="G460" s="84">
        <v>386227</v>
      </c>
      <c r="H460" s="150">
        <v>289670.25</v>
      </c>
      <c r="I460" s="146">
        <f>NROLL!F157</f>
        <v>569799.00599999994</v>
      </c>
    </row>
    <row r="461" spans="1:9" ht="25" customHeight="1" x14ac:dyDescent="0.4">
      <c r="A461" s="187">
        <v>21020502</v>
      </c>
      <c r="B461" s="148" t="s">
        <v>640</v>
      </c>
      <c r="C461" s="16"/>
      <c r="D461" s="94">
        <v>31912900</v>
      </c>
      <c r="E461" s="102" t="s">
        <v>179</v>
      </c>
      <c r="F461" s="84">
        <v>209643.15</v>
      </c>
      <c r="G461" s="84">
        <v>220677</v>
      </c>
      <c r="H461" s="150">
        <v>165507.75</v>
      </c>
      <c r="I461" s="146">
        <f>NROLL!G157</f>
        <v>325599.43200000003</v>
      </c>
    </row>
    <row r="462" spans="1:9" ht="25" customHeight="1" x14ac:dyDescent="0.4">
      <c r="A462" s="187">
        <v>21020503</v>
      </c>
      <c r="B462" s="148" t="s">
        <v>640</v>
      </c>
      <c r="C462" s="16"/>
      <c r="D462" s="94">
        <v>31912900</v>
      </c>
      <c r="E462" s="102" t="s">
        <v>180</v>
      </c>
      <c r="F462" s="84">
        <v>43365.599999999999</v>
      </c>
      <c r="G462" s="84">
        <v>45648</v>
      </c>
      <c r="H462" s="150">
        <v>34236</v>
      </c>
      <c r="I462" s="146">
        <f>NROLL!I157</f>
        <v>70200</v>
      </c>
    </row>
    <row r="463" spans="1:9" ht="25" customHeight="1" x14ac:dyDescent="0.4">
      <c r="A463" s="187">
        <v>21020504</v>
      </c>
      <c r="B463" s="148" t="s">
        <v>640</v>
      </c>
      <c r="C463" s="16"/>
      <c r="D463" s="94">
        <v>31912900</v>
      </c>
      <c r="E463" s="102" t="s">
        <v>181</v>
      </c>
      <c r="F463" s="84">
        <v>52390.6</v>
      </c>
      <c r="G463" s="84">
        <v>55148</v>
      </c>
      <c r="H463" s="150">
        <v>41361</v>
      </c>
      <c r="I463" s="146">
        <f>NROLL!H157</f>
        <v>81399.858000000007</v>
      </c>
    </row>
    <row r="464" spans="1:9" ht="25" customHeight="1" x14ac:dyDescent="0.4">
      <c r="A464" s="187">
        <v>21020512</v>
      </c>
      <c r="B464" s="148"/>
      <c r="C464" s="16"/>
      <c r="D464" s="94"/>
      <c r="E464" s="102" t="s">
        <v>184</v>
      </c>
      <c r="F464" s="84"/>
      <c r="G464" s="84"/>
      <c r="H464" s="150"/>
      <c r="I464" s="146"/>
    </row>
    <row r="465" spans="1:9" ht="25" customHeight="1" x14ac:dyDescent="0.4">
      <c r="A465" s="187">
        <v>21020515</v>
      </c>
      <c r="B465" s="148" t="s">
        <v>640</v>
      </c>
      <c r="C465" s="16"/>
      <c r="D465" s="94">
        <v>31912900</v>
      </c>
      <c r="E465" s="102" t="s">
        <v>187</v>
      </c>
      <c r="F465" s="84">
        <v>570423.69999999995</v>
      </c>
      <c r="G465" s="84">
        <v>600446</v>
      </c>
      <c r="H465" s="150">
        <v>450334.5</v>
      </c>
      <c r="I465" s="146">
        <f>NROLL!J157</f>
        <v>925303.69799999986</v>
      </c>
    </row>
    <row r="466" spans="1:9" ht="25" customHeight="1" x14ac:dyDescent="0.4">
      <c r="A466" s="152">
        <v>21020600</v>
      </c>
      <c r="B466" s="153"/>
      <c r="C466" s="15"/>
      <c r="D466" s="153"/>
      <c r="E466" s="91" t="s">
        <v>196</v>
      </c>
      <c r="F466" s="84"/>
      <c r="G466" s="84"/>
      <c r="H466" s="84"/>
      <c r="I466" s="85"/>
    </row>
    <row r="467" spans="1:9" ht="25" customHeight="1" x14ac:dyDescent="0.4">
      <c r="A467" s="187">
        <v>21020605</v>
      </c>
      <c r="B467" s="148"/>
      <c r="C467" s="16"/>
      <c r="D467" s="94"/>
      <c r="E467" s="95" t="s">
        <v>199</v>
      </c>
      <c r="F467" s="84"/>
      <c r="G467" s="84"/>
      <c r="H467" s="84"/>
      <c r="I467" s="85"/>
    </row>
    <row r="468" spans="1:9" ht="25" customHeight="1" x14ac:dyDescent="0.4">
      <c r="A468" s="1053">
        <v>22000000</v>
      </c>
      <c r="B468" s="148"/>
      <c r="C468" s="39"/>
      <c r="D468" s="94"/>
      <c r="E468" s="1051" t="s">
        <v>201</v>
      </c>
      <c r="F468" s="826"/>
      <c r="G468" s="846"/>
      <c r="H468" s="590"/>
      <c r="I468" s="846"/>
    </row>
    <row r="469" spans="1:9" ht="25" customHeight="1" x14ac:dyDescent="0.4">
      <c r="A469" s="1050">
        <v>22010100</v>
      </c>
      <c r="B469" s="148" t="s">
        <v>2416</v>
      </c>
      <c r="C469" s="39"/>
      <c r="D469" s="94">
        <v>31912900</v>
      </c>
      <c r="E469" s="1052" t="s">
        <v>2453</v>
      </c>
      <c r="F469" s="826"/>
      <c r="G469" s="1094">
        <v>2100000</v>
      </c>
      <c r="H469" s="590"/>
      <c r="I469" s="813"/>
    </row>
    <row r="470" spans="1:9" ht="25" customHeight="1" x14ac:dyDescent="0.4">
      <c r="A470" s="155">
        <v>22020000</v>
      </c>
      <c r="B470" s="156"/>
      <c r="C470" s="17"/>
      <c r="D470" s="156"/>
      <c r="E470" s="106" t="s">
        <v>202</v>
      </c>
      <c r="F470" s="84"/>
      <c r="G470" s="84"/>
      <c r="H470" s="84"/>
      <c r="I470" s="85"/>
    </row>
    <row r="471" spans="1:9" ht="25" customHeight="1" x14ac:dyDescent="0.4">
      <c r="A471" s="155">
        <v>22020100</v>
      </c>
      <c r="B471" s="156"/>
      <c r="C471" s="17"/>
      <c r="D471" s="156"/>
      <c r="E471" s="106" t="s">
        <v>203</v>
      </c>
      <c r="F471" s="84"/>
      <c r="G471" s="84"/>
      <c r="H471" s="84"/>
      <c r="I471" s="85"/>
    </row>
    <row r="472" spans="1:9" ht="25" customHeight="1" x14ac:dyDescent="0.4">
      <c r="A472" s="131">
        <v>22020102</v>
      </c>
      <c r="B472" s="148" t="s">
        <v>642</v>
      </c>
      <c r="C472" s="6"/>
      <c r="D472" s="94">
        <v>31912900</v>
      </c>
      <c r="E472" s="154" t="s">
        <v>205</v>
      </c>
      <c r="F472" s="84"/>
      <c r="G472" s="84">
        <v>200000</v>
      </c>
      <c r="H472" s="84"/>
      <c r="I472" s="84">
        <v>200000</v>
      </c>
    </row>
    <row r="473" spans="1:9" ht="25" customHeight="1" x14ac:dyDescent="0.4">
      <c r="A473" s="155">
        <v>22020300</v>
      </c>
      <c r="B473" s="156"/>
      <c r="C473" s="17"/>
      <c r="D473" s="156"/>
      <c r="E473" s="157" t="s">
        <v>210</v>
      </c>
      <c r="F473" s="84"/>
      <c r="G473" s="84"/>
      <c r="H473" s="84"/>
      <c r="I473" s="84"/>
    </row>
    <row r="474" spans="1:9" ht="25" customHeight="1" x14ac:dyDescent="0.4">
      <c r="A474" s="131">
        <v>22020301</v>
      </c>
      <c r="B474" s="148" t="s">
        <v>640</v>
      </c>
      <c r="C474" s="6"/>
      <c r="D474" s="94">
        <v>31912900</v>
      </c>
      <c r="E474" s="113" t="s">
        <v>430</v>
      </c>
      <c r="F474" s="84">
        <v>2050000</v>
      </c>
      <c r="G474" s="84">
        <v>2500000</v>
      </c>
      <c r="H474" s="84">
        <v>1934000</v>
      </c>
      <c r="I474" s="84">
        <v>3000000</v>
      </c>
    </row>
    <row r="475" spans="1:9" ht="25" customHeight="1" x14ac:dyDescent="0.4">
      <c r="A475" s="131">
        <v>22020306</v>
      </c>
      <c r="B475" s="148"/>
      <c r="C475" s="6"/>
      <c r="D475" s="94"/>
      <c r="E475" s="113" t="s">
        <v>213</v>
      </c>
      <c r="F475" s="84"/>
      <c r="G475" s="84"/>
      <c r="H475" s="84"/>
      <c r="I475" s="84"/>
    </row>
    <row r="476" spans="1:9" s="118" customFormat="1" ht="36" customHeight="1" x14ac:dyDescent="0.35">
      <c r="A476" s="155">
        <v>22020700</v>
      </c>
      <c r="B476" s="87"/>
      <c r="C476" s="17"/>
      <c r="D476" s="87"/>
      <c r="E476" s="106" t="s">
        <v>232</v>
      </c>
      <c r="F476" s="84"/>
      <c r="G476" s="84"/>
      <c r="H476" s="84"/>
      <c r="I476" s="84"/>
    </row>
    <row r="477" spans="1:9" ht="25" customHeight="1" x14ac:dyDescent="0.4">
      <c r="A477" s="131">
        <v>22020701</v>
      </c>
      <c r="B477" s="148"/>
      <c r="C477" s="6"/>
      <c r="D477" s="94"/>
      <c r="E477" s="102" t="s">
        <v>674</v>
      </c>
      <c r="F477" s="84"/>
      <c r="G477" s="84"/>
      <c r="H477" s="84"/>
      <c r="I477" s="84"/>
    </row>
    <row r="478" spans="1:9" ht="25" customHeight="1" x14ac:dyDescent="0.4">
      <c r="A478" s="155">
        <v>22021000</v>
      </c>
      <c r="B478" s="156"/>
      <c r="C478" s="17"/>
      <c r="D478" s="156"/>
      <c r="E478" s="106" t="s">
        <v>245</v>
      </c>
      <c r="F478" s="84"/>
      <c r="G478" s="84"/>
      <c r="H478" s="84"/>
      <c r="I478" s="84"/>
    </row>
    <row r="479" spans="1:9" ht="25" customHeight="1" x14ac:dyDescent="0.4">
      <c r="A479" s="131">
        <v>22021004</v>
      </c>
      <c r="B479" s="148" t="s">
        <v>640</v>
      </c>
      <c r="C479" s="6"/>
      <c r="D479" s="94">
        <v>31912900</v>
      </c>
      <c r="E479" s="102" t="s">
        <v>249</v>
      </c>
      <c r="F479" s="84">
        <v>245000</v>
      </c>
      <c r="G479" s="84">
        <v>3500000</v>
      </c>
      <c r="H479" s="84">
        <v>520000</v>
      </c>
      <c r="I479" s="84">
        <v>3000000</v>
      </c>
    </row>
    <row r="480" spans="1:9" ht="25" customHeight="1" thickBot="1" x14ac:dyDescent="0.45">
      <c r="A480" s="914">
        <v>22021017</v>
      </c>
      <c r="B480" s="1056"/>
      <c r="C480" s="1057"/>
      <c r="D480" s="1058"/>
      <c r="E480" s="1059" t="s">
        <v>258</v>
      </c>
      <c r="F480" s="917"/>
      <c r="G480" s="917"/>
      <c r="H480" s="917"/>
      <c r="I480" s="917"/>
    </row>
    <row r="481" spans="1:9" ht="25" customHeight="1" x14ac:dyDescent="0.4">
      <c r="A481" s="196"/>
      <c r="B481" s="906"/>
      <c r="C481" s="907"/>
      <c r="D481" s="906"/>
      <c r="E481" s="930" t="s">
        <v>330</v>
      </c>
      <c r="F481" s="919">
        <f>SUM(F440:F469)</f>
        <v>4880892.8999999985</v>
      </c>
      <c r="G481" s="919">
        <f>SUM(G440:G469)</f>
        <v>7643013.1500000004</v>
      </c>
      <c r="H481" s="919">
        <f>SUM(H440:H469)</f>
        <v>3853336.5</v>
      </c>
      <c r="I481" s="920">
        <f>SUM(I440:I469)</f>
        <v>15989712.204</v>
      </c>
    </row>
    <row r="482" spans="1:9" ht="25" customHeight="1" thickBot="1" x14ac:dyDescent="0.45">
      <c r="A482" s="911"/>
      <c r="B482" s="214"/>
      <c r="C482" s="34"/>
      <c r="D482" s="214"/>
      <c r="E482" s="931" t="s">
        <v>202</v>
      </c>
      <c r="F482" s="921">
        <f>SUM(F472:F480)</f>
        <v>2295000</v>
      </c>
      <c r="G482" s="921">
        <f>SUM(G472:G480)</f>
        <v>6200000</v>
      </c>
      <c r="H482" s="921">
        <f>SUM(H472:H480)</f>
        <v>2454000</v>
      </c>
      <c r="I482" s="922">
        <f>SUM(I472:I480)</f>
        <v>6200000</v>
      </c>
    </row>
    <row r="483" spans="1:9" ht="25" customHeight="1" thickBot="1" x14ac:dyDescent="0.45">
      <c r="A483" s="953"/>
      <c r="B483" s="948"/>
      <c r="C483" s="954"/>
      <c r="D483" s="950"/>
      <c r="E483" s="937" t="s">
        <v>293</v>
      </c>
      <c r="F483" s="955">
        <f>F481+F482</f>
        <v>7175892.8999999985</v>
      </c>
      <c r="G483" s="955">
        <f>G481+G482</f>
        <v>13843013.15</v>
      </c>
      <c r="H483" s="955">
        <f>H481+H482</f>
        <v>6307336.5</v>
      </c>
      <c r="I483" s="955">
        <f>I481+I482</f>
        <v>22189712.204</v>
      </c>
    </row>
    <row r="484" spans="1:9" ht="22.5" x14ac:dyDescent="0.45">
      <c r="A484" s="1310" t="s">
        <v>1795</v>
      </c>
      <c r="B484" s="1311"/>
      <c r="C484" s="1311"/>
      <c r="D484" s="1311"/>
      <c r="E484" s="1311"/>
      <c r="F484" s="1311"/>
      <c r="G484" s="1311"/>
      <c r="H484" s="1311"/>
      <c r="I484" s="1312"/>
    </row>
    <row r="485" spans="1:9" ht="22.5" x14ac:dyDescent="0.45">
      <c r="A485" s="1301" t="s">
        <v>480</v>
      </c>
      <c r="B485" s="1302"/>
      <c r="C485" s="1302"/>
      <c r="D485" s="1302"/>
      <c r="E485" s="1302"/>
      <c r="F485" s="1302"/>
      <c r="G485" s="1302"/>
      <c r="H485" s="1302"/>
      <c r="I485" s="1303"/>
    </row>
    <row r="486" spans="1:9" ht="22.5" x14ac:dyDescent="0.45">
      <c r="A486" s="1301" t="s">
        <v>2465</v>
      </c>
      <c r="B486" s="1302"/>
      <c r="C486" s="1302"/>
      <c r="D486" s="1302"/>
      <c r="E486" s="1302"/>
      <c r="F486" s="1302"/>
      <c r="G486" s="1302"/>
      <c r="H486" s="1302"/>
      <c r="I486" s="1303"/>
    </row>
    <row r="487" spans="1:9" ht="24.75" customHeight="1" thickBot="1" x14ac:dyDescent="0.45">
      <c r="A487" s="1337" t="s">
        <v>275</v>
      </c>
      <c r="B487" s="1338"/>
      <c r="C487" s="1338"/>
      <c r="D487" s="1338"/>
      <c r="E487" s="1338"/>
      <c r="F487" s="1338"/>
      <c r="G487" s="1338"/>
      <c r="H487" s="1338"/>
      <c r="I487" s="1339"/>
    </row>
    <row r="488" spans="1:9" s="138" customFormat="1" ht="18.5" thickBot="1" x14ac:dyDescent="0.45">
      <c r="A488" s="1307" t="s">
        <v>388</v>
      </c>
      <c r="B488" s="1308"/>
      <c r="C488" s="1308"/>
      <c r="D488" s="1308"/>
      <c r="E488" s="1308"/>
      <c r="F488" s="1308"/>
      <c r="G488" s="1308"/>
      <c r="H488" s="1308"/>
      <c r="I488" s="1309"/>
    </row>
    <row r="489" spans="1:9" s="118" customFormat="1" ht="36.5" thickBot="1" x14ac:dyDescent="0.4">
      <c r="A489" s="311" t="s">
        <v>459</v>
      </c>
      <c r="B489" s="222" t="s">
        <v>452</v>
      </c>
      <c r="C489" s="311" t="s">
        <v>448</v>
      </c>
      <c r="D489" s="222" t="s">
        <v>451</v>
      </c>
      <c r="E489" s="312" t="s">
        <v>1</v>
      </c>
      <c r="F489" s="222" t="s">
        <v>2460</v>
      </c>
      <c r="G489" s="222" t="s">
        <v>2474</v>
      </c>
      <c r="H489" s="89" t="s">
        <v>2475</v>
      </c>
      <c r="I489" s="222" t="s">
        <v>2464</v>
      </c>
    </row>
    <row r="490" spans="1:9" s="138" customFormat="1" ht="25" customHeight="1" x14ac:dyDescent="0.4">
      <c r="A490" s="158">
        <v>20000000</v>
      </c>
      <c r="B490" s="159"/>
      <c r="C490" s="18"/>
      <c r="D490" s="159"/>
      <c r="E490" s="99" t="s">
        <v>163</v>
      </c>
      <c r="F490" s="160"/>
      <c r="G490" s="160"/>
      <c r="H490" s="160"/>
      <c r="I490" s="161"/>
    </row>
    <row r="491" spans="1:9" s="138" customFormat="1" ht="25" customHeight="1" x14ac:dyDescent="0.4">
      <c r="A491" s="143">
        <v>21000000</v>
      </c>
      <c r="B491" s="144"/>
      <c r="C491" s="13"/>
      <c r="D491" s="144"/>
      <c r="E491" s="91" t="s">
        <v>164</v>
      </c>
      <c r="F491" s="145"/>
      <c r="G491" s="145"/>
      <c r="H491" s="145"/>
      <c r="I491" s="146"/>
    </row>
    <row r="492" spans="1:9" s="138" customFormat="1" ht="25" customHeight="1" x14ac:dyDescent="0.4">
      <c r="A492" s="143">
        <v>21010000</v>
      </c>
      <c r="B492" s="144"/>
      <c r="C492" s="13"/>
      <c r="D492" s="144"/>
      <c r="E492" s="91" t="s">
        <v>165</v>
      </c>
      <c r="F492" s="145"/>
      <c r="G492" s="145"/>
      <c r="H492" s="145"/>
      <c r="I492" s="146"/>
    </row>
    <row r="493" spans="1:9" s="138" customFormat="1" ht="25" customHeight="1" x14ac:dyDescent="0.4">
      <c r="A493" s="147">
        <v>21010103</v>
      </c>
      <c r="B493" s="148" t="s">
        <v>640</v>
      </c>
      <c r="C493" s="14"/>
      <c r="D493" s="94">
        <v>31912900</v>
      </c>
      <c r="E493" s="95" t="s">
        <v>168</v>
      </c>
      <c r="F493" s="84">
        <v>6415708.1500000004</v>
      </c>
      <c r="G493" s="84">
        <v>6753377</v>
      </c>
      <c r="H493" s="150">
        <v>5065032.75</v>
      </c>
      <c r="I493" s="146">
        <f>NROLL!E193</f>
        <v>7209062</v>
      </c>
    </row>
    <row r="494" spans="1:9" s="138" customFormat="1" ht="25" customHeight="1" x14ac:dyDescent="0.4">
      <c r="A494" s="147">
        <v>21010104</v>
      </c>
      <c r="B494" s="148" t="s">
        <v>640</v>
      </c>
      <c r="C494" s="14"/>
      <c r="D494" s="94">
        <v>31912900</v>
      </c>
      <c r="E494" s="95" t="s">
        <v>169</v>
      </c>
      <c r="F494" s="84">
        <v>1467054.6</v>
      </c>
      <c r="G494" s="84">
        <v>1544268</v>
      </c>
      <c r="H494" s="150">
        <v>1158201</v>
      </c>
      <c r="I494" s="146">
        <f>NROLL!E184</f>
        <v>2085163.44</v>
      </c>
    </row>
    <row r="495" spans="1:9" s="138" customFormat="1" ht="25" customHeight="1" x14ac:dyDescent="0.4">
      <c r="A495" s="147">
        <v>21010105</v>
      </c>
      <c r="B495" s="148" t="s">
        <v>640</v>
      </c>
      <c r="C495" s="14"/>
      <c r="D495" s="94">
        <v>31912900</v>
      </c>
      <c r="E495" s="95" t="s">
        <v>170</v>
      </c>
      <c r="F495" s="84">
        <v>478260.4</v>
      </c>
      <c r="G495" s="84">
        <v>503432</v>
      </c>
      <c r="H495" s="150">
        <v>377574</v>
      </c>
      <c r="I495" s="146">
        <f>NROLL!E177</f>
        <v>1339614.1200000001</v>
      </c>
    </row>
    <row r="496" spans="1:9" s="138" customFormat="1" ht="25" customHeight="1" x14ac:dyDescent="0.4">
      <c r="A496" s="147">
        <v>21010106</v>
      </c>
      <c r="B496" s="148"/>
      <c r="C496" s="14"/>
      <c r="D496" s="94"/>
      <c r="E496" s="95" t="s">
        <v>171</v>
      </c>
      <c r="F496" s="84"/>
      <c r="G496" s="84"/>
      <c r="H496" s="150"/>
      <c r="I496" s="146"/>
    </row>
    <row r="497" spans="1:9" s="138" customFormat="1" ht="25" customHeight="1" x14ac:dyDescent="0.4">
      <c r="A497" s="147"/>
      <c r="B497" s="148"/>
      <c r="C497" s="14"/>
      <c r="D497" s="94"/>
      <c r="E497" s="102" t="s">
        <v>673</v>
      </c>
      <c r="F497" s="84"/>
      <c r="G497" s="84">
        <v>1320161.55</v>
      </c>
      <c r="H497" s="150"/>
      <c r="I497" s="146">
        <f>NROLL!T177+NROLL!T184+NROLL!T193</f>
        <v>12000000</v>
      </c>
    </row>
    <row r="498" spans="1:9" s="138" customFormat="1" ht="25" customHeight="1" x14ac:dyDescent="0.4">
      <c r="A498" s="143">
        <v>21020000</v>
      </c>
      <c r="B498" s="144"/>
      <c r="C498" s="13"/>
      <c r="D498" s="144"/>
      <c r="E498" s="91" t="s">
        <v>177</v>
      </c>
      <c r="F498" s="84"/>
      <c r="G498" s="84"/>
      <c r="H498" s="150"/>
      <c r="I498" s="146"/>
    </row>
    <row r="499" spans="1:9" s="138" customFormat="1" ht="25" customHeight="1" x14ac:dyDescent="0.4">
      <c r="A499" s="143">
        <v>21020300</v>
      </c>
      <c r="B499" s="144"/>
      <c r="C499" s="13"/>
      <c r="D499" s="144"/>
      <c r="E499" s="91" t="s">
        <v>193</v>
      </c>
      <c r="F499" s="84"/>
      <c r="G499" s="84"/>
      <c r="H499" s="150"/>
      <c r="I499" s="146"/>
    </row>
    <row r="500" spans="1:9" s="138" customFormat="1" ht="25" customHeight="1" x14ac:dyDescent="0.4">
      <c r="A500" s="147">
        <v>21020301</v>
      </c>
      <c r="B500" s="148" t="s">
        <v>640</v>
      </c>
      <c r="C500" s="14"/>
      <c r="D500" s="94">
        <v>31912900</v>
      </c>
      <c r="E500" s="102" t="s">
        <v>178</v>
      </c>
      <c r="F500" s="84">
        <v>2248237.7000000002</v>
      </c>
      <c r="G500" s="84">
        <v>2366566</v>
      </c>
      <c r="H500" s="150">
        <v>1774924.5</v>
      </c>
      <c r="I500" s="146">
        <f>NROLL!F193</f>
        <v>2523171.7000000002</v>
      </c>
    </row>
    <row r="501" spans="1:9" ht="25" customHeight="1" x14ac:dyDescent="0.4">
      <c r="A501" s="147">
        <v>21020302</v>
      </c>
      <c r="B501" s="148" t="s">
        <v>640</v>
      </c>
      <c r="C501" s="14"/>
      <c r="D501" s="94">
        <v>31912900</v>
      </c>
      <c r="E501" s="102" t="s">
        <v>179</v>
      </c>
      <c r="F501" s="84">
        <v>1283122.25</v>
      </c>
      <c r="G501" s="84">
        <v>1350655</v>
      </c>
      <c r="H501" s="150">
        <v>1012991.25</v>
      </c>
      <c r="I501" s="146">
        <f>NROLL!G193</f>
        <v>1441812.4</v>
      </c>
    </row>
    <row r="502" spans="1:9" ht="25" customHeight="1" x14ac:dyDescent="0.4">
      <c r="A502" s="147">
        <v>21020303</v>
      </c>
      <c r="B502" s="148" t="s">
        <v>640</v>
      </c>
      <c r="C502" s="14"/>
      <c r="D502" s="94">
        <v>31912900</v>
      </c>
      <c r="E502" s="102" t="s">
        <v>180</v>
      </c>
      <c r="F502" s="84">
        <v>81354.2</v>
      </c>
      <c r="G502" s="84">
        <v>85636</v>
      </c>
      <c r="H502" s="150">
        <v>64227</v>
      </c>
      <c r="I502" s="146">
        <f>NROLL!I193</f>
        <v>71280</v>
      </c>
    </row>
    <row r="503" spans="1:9" ht="25" customHeight="1" x14ac:dyDescent="0.4">
      <c r="A503" s="147">
        <v>21020304</v>
      </c>
      <c r="B503" s="148" t="s">
        <v>640</v>
      </c>
      <c r="C503" s="14"/>
      <c r="D503" s="94">
        <v>31912900</v>
      </c>
      <c r="E503" s="102" t="s">
        <v>181</v>
      </c>
      <c r="F503" s="84">
        <v>320777.95</v>
      </c>
      <c r="G503" s="84">
        <v>337661</v>
      </c>
      <c r="H503" s="150">
        <v>253245.75</v>
      </c>
      <c r="I503" s="146">
        <f>NROLL!H193</f>
        <v>360453.1</v>
      </c>
    </row>
    <row r="504" spans="1:9" ht="25" customHeight="1" x14ac:dyDescent="0.4">
      <c r="A504" s="147">
        <v>21020312</v>
      </c>
      <c r="B504" s="148"/>
      <c r="C504" s="14"/>
      <c r="D504" s="94"/>
      <c r="E504" s="102" t="s">
        <v>184</v>
      </c>
      <c r="F504" s="84"/>
      <c r="G504" s="84"/>
      <c r="H504" s="150"/>
      <c r="I504" s="146"/>
    </row>
    <row r="505" spans="1:9" ht="25" customHeight="1" x14ac:dyDescent="0.4">
      <c r="A505" s="147">
        <v>21020315</v>
      </c>
      <c r="B505" s="148"/>
      <c r="C505" s="14"/>
      <c r="D505" s="94"/>
      <c r="E505" s="102" t="s">
        <v>187</v>
      </c>
      <c r="F505" s="84">
        <v>562913.94999999995</v>
      </c>
      <c r="G505" s="84">
        <v>592541</v>
      </c>
      <c r="H505" s="150">
        <v>444405.75</v>
      </c>
      <c r="I505" s="146">
        <f>NROLL!J193</f>
        <v>552453.1</v>
      </c>
    </row>
    <row r="506" spans="1:9" ht="25" customHeight="1" x14ac:dyDescent="0.4">
      <c r="A506" s="147">
        <v>21020314</v>
      </c>
      <c r="B506" s="148"/>
      <c r="C506" s="14"/>
      <c r="D506" s="94"/>
      <c r="E506" s="102" t="s">
        <v>513</v>
      </c>
      <c r="F506" s="84"/>
      <c r="G506" s="84"/>
      <c r="H506" s="150"/>
      <c r="I506" s="146">
        <f>NROLL!M193</f>
        <v>22938.18</v>
      </c>
    </row>
    <row r="507" spans="1:9" ht="25" customHeight="1" x14ac:dyDescent="0.4">
      <c r="A507" s="147">
        <v>21020305</v>
      </c>
      <c r="B507" s="148"/>
      <c r="C507" s="14"/>
      <c r="D507" s="94"/>
      <c r="E507" s="102" t="s">
        <v>514</v>
      </c>
      <c r="F507" s="84"/>
      <c r="G507" s="84"/>
      <c r="H507" s="150"/>
      <c r="I507" s="146"/>
    </row>
    <row r="508" spans="1:9" ht="25" customHeight="1" x14ac:dyDescent="0.4">
      <c r="A508" s="147">
        <v>21020306</v>
      </c>
      <c r="B508" s="148"/>
      <c r="C508" s="14"/>
      <c r="D508" s="94"/>
      <c r="E508" s="102" t="s">
        <v>515</v>
      </c>
      <c r="F508" s="84"/>
      <c r="G508" s="84"/>
      <c r="H508" s="150"/>
      <c r="I508" s="146">
        <f>NROLL!K193</f>
        <v>1260</v>
      </c>
    </row>
    <row r="509" spans="1:9" ht="25" customHeight="1" x14ac:dyDescent="0.4">
      <c r="A509" s="143">
        <v>21020400</v>
      </c>
      <c r="B509" s="144"/>
      <c r="C509" s="13"/>
      <c r="D509" s="144"/>
      <c r="E509" s="91" t="s">
        <v>194</v>
      </c>
      <c r="F509" s="84"/>
      <c r="G509" s="84"/>
      <c r="H509" s="150"/>
      <c r="I509" s="146"/>
    </row>
    <row r="510" spans="1:9" ht="25" customHeight="1" x14ac:dyDescent="0.4">
      <c r="A510" s="147">
        <v>21020401</v>
      </c>
      <c r="B510" s="148" t="s">
        <v>640</v>
      </c>
      <c r="C510" s="14"/>
      <c r="D510" s="94">
        <v>31912900</v>
      </c>
      <c r="E510" s="102" t="s">
        <v>178</v>
      </c>
      <c r="F510" s="84">
        <v>517829.8</v>
      </c>
      <c r="G510" s="84">
        <v>545084</v>
      </c>
      <c r="H510" s="150">
        <v>408813</v>
      </c>
      <c r="I510" s="146">
        <f>NROLL!F184</f>
        <v>729807.20399999991</v>
      </c>
    </row>
    <row r="511" spans="1:9" ht="25" customHeight="1" x14ac:dyDescent="0.4">
      <c r="A511" s="147">
        <v>21020402</v>
      </c>
      <c r="B511" s="148" t="s">
        <v>640</v>
      </c>
      <c r="C511" s="14"/>
      <c r="D511" s="94">
        <v>31912900</v>
      </c>
      <c r="E511" s="102" t="s">
        <v>179</v>
      </c>
      <c r="F511" s="84">
        <v>103408.45</v>
      </c>
      <c r="G511" s="84">
        <v>108851</v>
      </c>
      <c r="H511" s="150">
        <v>81638.25</v>
      </c>
      <c r="I511" s="146">
        <f>NROLL!G184</f>
        <v>417032.68799999997</v>
      </c>
    </row>
    <row r="512" spans="1:9" ht="25" customHeight="1" x14ac:dyDescent="0.4">
      <c r="A512" s="147">
        <v>21020403</v>
      </c>
      <c r="B512" s="148" t="s">
        <v>640</v>
      </c>
      <c r="C512" s="14"/>
      <c r="D512" s="94">
        <v>31912900</v>
      </c>
      <c r="E512" s="102" t="s">
        <v>180</v>
      </c>
      <c r="F512" s="84">
        <v>25855.200000000001</v>
      </c>
      <c r="G512" s="84">
        <v>27216</v>
      </c>
      <c r="H512" s="150">
        <v>20412</v>
      </c>
      <c r="I512" s="146">
        <f>NROLL!I184</f>
        <v>45360</v>
      </c>
    </row>
    <row r="513" spans="1:9" ht="25" customHeight="1" x14ac:dyDescent="0.4">
      <c r="A513" s="147">
        <v>21020404</v>
      </c>
      <c r="B513" s="148" t="s">
        <v>640</v>
      </c>
      <c r="C513" s="14"/>
      <c r="D513" s="94">
        <v>31912900</v>
      </c>
      <c r="E513" s="102" t="s">
        <v>181</v>
      </c>
      <c r="F513" s="84">
        <v>77928.5</v>
      </c>
      <c r="G513" s="84">
        <v>82030</v>
      </c>
      <c r="H513" s="150">
        <v>61522.5</v>
      </c>
      <c r="I513" s="146">
        <f>NROLL!H184</f>
        <v>104258.17199999999</v>
      </c>
    </row>
    <row r="514" spans="1:9" ht="25" customHeight="1" x14ac:dyDescent="0.4">
      <c r="A514" s="147">
        <v>21020412</v>
      </c>
      <c r="B514" s="148"/>
      <c r="C514" s="14"/>
      <c r="D514" s="94"/>
      <c r="E514" s="102" t="s">
        <v>184</v>
      </c>
      <c r="F514" s="84"/>
      <c r="G514" s="84"/>
      <c r="H514" s="150"/>
      <c r="I514" s="146"/>
    </row>
    <row r="515" spans="1:9" ht="25" customHeight="1" x14ac:dyDescent="0.4">
      <c r="A515" s="147">
        <v>21020415</v>
      </c>
      <c r="B515" s="148" t="s">
        <v>640</v>
      </c>
      <c r="C515" s="14"/>
      <c r="D515" s="94">
        <v>31912900</v>
      </c>
      <c r="E515" s="102" t="s">
        <v>187</v>
      </c>
      <c r="F515" s="84">
        <v>155430.45000000001</v>
      </c>
      <c r="G515" s="84">
        <v>163611</v>
      </c>
      <c r="H515" s="150">
        <v>122708.25</v>
      </c>
      <c r="I515" s="146">
        <f>NROLL!J184</f>
        <v>248258.17199999996</v>
      </c>
    </row>
    <row r="516" spans="1:9" ht="25" customHeight="1" x14ac:dyDescent="0.4">
      <c r="A516" s="143">
        <v>21020500</v>
      </c>
      <c r="B516" s="144"/>
      <c r="C516" s="13"/>
      <c r="D516" s="144"/>
      <c r="E516" s="91" t="s">
        <v>195</v>
      </c>
      <c r="F516" s="84"/>
      <c r="G516" s="84"/>
      <c r="H516" s="150"/>
      <c r="I516" s="146"/>
    </row>
    <row r="517" spans="1:9" ht="25" customHeight="1" x14ac:dyDescent="0.4">
      <c r="A517" s="147">
        <v>21020501</v>
      </c>
      <c r="B517" s="148"/>
      <c r="C517" s="14"/>
      <c r="D517" s="94"/>
      <c r="E517" s="102" t="s">
        <v>178</v>
      </c>
      <c r="F517" s="84">
        <v>167333</v>
      </c>
      <c r="G517" s="84">
        <v>176140</v>
      </c>
      <c r="H517" s="150">
        <v>132105</v>
      </c>
      <c r="I517" s="146">
        <f>NROLL!F177</f>
        <v>468864.94199999998</v>
      </c>
    </row>
    <row r="518" spans="1:9" ht="25" customHeight="1" x14ac:dyDescent="0.4">
      <c r="A518" s="187">
        <v>21020502</v>
      </c>
      <c r="B518" s="148"/>
      <c r="C518" s="16"/>
      <c r="D518" s="94"/>
      <c r="E518" s="102" t="s">
        <v>179</v>
      </c>
      <c r="F518" s="84">
        <v>95649.8</v>
      </c>
      <c r="G518" s="84">
        <v>100684</v>
      </c>
      <c r="H518" s="150">
        <v>75513</v>
      </c>
      <c r="I518" s="146">
        <f>NROLL!G177</f>
        <v>267922.82400000002</v>
      </c>
    </row>
    <row r="519" spans="1:9" ht="25" customHeight="1" x14ac:dyDescent="0.4">
      <c r="A519" s="187">
        <v>21020503</v>
      </c>
      <c r="B519" s="148"/>
      <c r="C519" s="16"/>
      <c r="D519" s="94"/>
      <c r="E519" s="102" t="s">
        <v>180</v>
      </c>
      <c r="F519" s="84">
        <v>12312</v>
      </c>
      <c r="G519" s="84">
        <v>12960</v>
      </c>
      <c r="H519" s="150">
        <v>9720</v>
      </c>
      <c r="I519" s="146">
        <f>NROLL!I177</f>
        <v>59400</v>
      </c>
    </row>
    <row r="520" spans="1:9" ht="25" customHeight="1" x14ac:dyDescent="0.4">
      <c r="A520" s="187">
        <v>21020504</v>
      </c>
      <c r="B520" s="148"/>
      <c r="C520" s="16"/>
      <c r="D520" s="94"/>
      <c r="E520" s="102" t="s">
        <v>181</v>
      </c>
      <c r="F520" s="84">
        <v>23913.4</v>
      </c>
      <c r="G520" s="84">
        <v>25172</v>
      </c>
      <c r="H520" s="150">
        <v>18879</v>
      </c>
      <c r="I520" s="146">
        <f>NROLL!H177</f>
        <v>66980.706000000006</v>
      </c>
    </row>
    <row r="521" spans="1:9" ht="25" customHeight="1" x14ac:dyDescent="0.4">
      <c r="A521" s="187">
        <v>21020512</v>
      </c>
      <c r="B521" s="148"/>
      <c r="C521" s="16"/>
      <c r="D521" s="94"/>
      <c r="E521" s="102" t="s">
        <v>184</v>
      </c>
      <c r="F521" s="84"/>
      <c r="G521" s="84"/>
      <c r="H521" s="150"/>
      <c r="I521" s="146"/>
    </row>
    <row r="522" spans="1:9" ht="25" customHeight="1" x14ac:dyDescent="0.4">
      <c r="A522" s="187">
        <v>21020515</v>
      </c>
      <c r="B522" s="148"/>
      <c r="C522" s="16"/>
      <c r="D522" s="94"/>
      <c r="E522" s="102" t="s">
        <v>187</v>
      </c>
      <c r="F522" s="84">
        <v>171902.5</v>
      </c>
      <c r="G522" s="84">
        <v>180950</v>
      </c>
      <c r="H522" s="150">
        <v>135712.5</v>
      </c>
      <c r="I522" s="146">
        <f>NROLL!J177</f>
        <v>781053.18599999999</v>
      </c>
    </row>
    <row r="523" spans="1:9" ht="25" customHeight="1" x14ac:dyDescent="0.4">
      <c r="A523" s="152">
        <v>21020600</v>
      </c>
      <c r="B523" s="153"/>
      <c r="C523" s="15"/>
      <c r="D523" s="153"/>
      <c r="E523" s="91" t="s">
        <v>196</v>
      </c>
      <c r="F523" s="84"/>
      <c r="G523" s="84"/>
      <c r="H523" s="84"/>
      <c r="I523" s="85"/>
    </row>
    <row r="524" spans="1:9" ht="25" customHeight="1" x14ac:dyDescent="0.4">
      <c r="A524" s="187">
        <v>21020605</v>
      </c>
      <c r="B524" s="148"/>
      <c r="C524" s="16"/>
      <c r="D524" s="94"/>
      <c r="E524" s="95" t="s">
        <v>199</v>
      </c>
      <c r="F524" s="84"/>
      <c r="G524" s="84"/>
      <c r="H524" s="84"/>
      <c r="I524" s="85"/>
    </row>
    <row r="525" spans="1:9" ht="25" customHeight="1" x14ac:dyDescent="0.4">
      <c r="A525" s="1053">
        <v>22000000</v>
      </c>
      <c r="B525" s="148"/>
      <c r="C525" s="39"/>
      <c r="D525" s="94"/>
      <c r="E525" s="1051" t="s">
        <v>201</v>
      </c>
      <c r="F525" s="826"/>
      <c r="G525" s="846"/>
      <c r="H525" s="590"/>
      <c r="I525" s="846"/>
    </row>
    <row r="526" spans="1:9" ht="25" customHeight="1" x14ac:dyDescent="0.4">
      <c r="A526" s="1050">
        <v>22010100</v>
      </c>
      <c r="B526" s="148" t="s">
        <v>2416</v>
      </c>
      <c r="C526" s="39"/>
      <c r="D526" s="94">
        <v>31912900</v>
      </c>
      <c r="E526" s="1052" t="s">
        <v>2453</v>
      </c>
      <c r="F526" s="826"/>
      <c r="G526" s="1094">
        <v>2730000</v>
      </c>
      <c r="H526" s="590"/>
      <c r="I526" s="813"/>
    </row>
    <row r="527" spans="1:9" ht="25" customHeight="1" x14ac:dyDescent="0.4">
      <c r="A527" s="131">
        <v>22010102</v>
      </c>
      <c r="B527" s="148" t="s">
        <v>640</v>
      </c>
      <c r="C527" s="6"/>
      <c r="D527" s="94">
        <v>31912900</v>
      </c>
      <c r="E527" s="102" t="s">
        <v>200</v>
      </c>
      <c r="F527" s="304">
        <v>99807765</v>
      </c>
      <c r="G527" s="84">
        <v>118200233</v>
      </c>
      <c r="H527" s="84">
        <v>49980455</v>
      </c>
      <c r="I527" s="85">
        <v>201000000</v>
      </c>
    </row>
    <row r="528" spans="1:9" ht="25" customHeight="1" x14ac:dyDescent="0.4">
      <c r="A528" s="155">
        <v>22020000</v>
      </c>
      <c r="B528" s="156"/>
      <c r="C528" s="17"/>
      <c r="D528" s="156"/>
      <c r="E528" s="106" t="s">
        <v>202</v>
      </c>
      <c r="F528" s="84"/>
      <c r="G528" s="84"/>
      <c r="H528" s="84"/>
      <c r="I528" s="85"/>
    </row>
    <row r="529" spans="1:9" ht="25" customHeight="1" x14ac:dyDescent="0.4">
      <c r="A529" s="155">
        <v>22020100</v>
      </c>
      <c r="B529" s="156"/>
      <c r="C529" s="17"/>
      <c r="D529" s="156"/>
      <c r="E529" s="106" t="s">
        <v>203</v>
      </c>
      <c r="F529" s="84"/>
      <c r="G529" s="84"/>
      <c r="H529" s="84"/>
      <c r="I529" s="85"/>
    </row>
    <row r="530" spans="1:9" ht="25" customHeight="1" x14ac:dyDescent="0.4">
      <c r="A530" s="324">
        <v>22020101</v>
      </c>
      <c r="B530" s="148"/>
      <c r="C530" s="24"/>
      <c r="D530" s="94"/>
      <c r="E530" s="173" t="s">
        <v>204</v>
      </c>
      <c r="F530" s="84"/>
      <c r="G530" s="84">
        <v>1000000</v>
      </c>
      <c r="H530" s="84"/>
      <c r="I530" s="85">
        <v>200000</v>
      </c>
    </row>
    <row r="531" spans="1:9" ht="25" customHeight="1" x14ac:dyDescent="0.4">
      <c r="A531" s="324">
        <v>22020102</v>
      </c>
      <c r="B531" s="148" t="s">
        <v>640</v>
      </c>
      <c r="C531" s="6"/>
      <c r="D531" s="94">
        <v>31912900</v>
      </c>
      <c r="E531" s="173" t="s">
        <v>205</v>
      </c>
      <c r="F531" s="84"/>
      <c r="G531" s="84"/>
      <c r="H531" s="84"/>
      <c r="I531" s="85"/>
    </row>
    <row r="532" spans="1:9" ht="25" customHeight="1" x14ac:dyDescent="0.4">
      <c r="A532" s="324">
        <v>22020103</v>
      </c>
      <c r="B532" s="148" t="s">
        <v>640</v>
      </c>
      <c r="C532" s="6"/>
      <c r="D532" s="94">
        <v>31912900</v>
      </c>
      <c r="E532" s="173" t="s">
        <v>206</v>
      </c>
      <c r="F532" s="84"/>
      <c r="G532" s="84"/>
      <c r="H532" s="84"/>
      <c r="I532" s="85"/>
    </row>
    <row r="533" spans="1:9" ht="25" customHeight="1" x14ac:dyDescent="0.4">
      <c r="A533" s="324">
        <v>22020104</v>
      </c>
      <c r="B533" s="148"/>
      <c r="C533" s="24"/>
      <c r="D533" s="94"/>
      <c r="E533" s="173" t="s">
        <v>207</v>
      </c>
      <c r="F533" s="84"/>
      <c r="G533" s="84"/>
      <c r="H533" s="84"/>
      <c r="I533" s="85"/>
    </row>
    <row r="534" spans="1:9" s="138" customFormat="1" ht="25" customHeight="1" x14ac:dyDescent="0.4">
      <c r="A534" s="155">
        <v>22020300</v>
      </c>
      <c r="B534" s="156"/>
      <c r="C534" s="17"/>
      <c r="D534" s="156"/>
      <c r="E534" s="157" t="s">
        <v>210</v>
      </c>
      <c r="F534" s="103"/>
      <c r="G534" s="103"/>
      <c r="H534" s="103"/>
      <c r="I534" s="104"/>
    </row>
    <row r="535" spans="1:9" ht="25" customHeight="1" x14ac:dyDescent="0.4">
      <c r="A535" s="131">
        <v>22020301</v>
      </c>
      <c r="B535" s="148"/>
      <c r="C535" s="6"/>
      <c r="D535" s="94"/>
      <c r="E535" s="154" t="s">
        <v>516</v>
      </c>
      <c r="F535" s="84"/>
      <c r="G535" s="84"/>
      <c r="H535" s="84"/>
      <c r="I535" s="85"/>
    </row>
    <row r="536" spans="1:9" ht="25" customHeight="1" x14ac:dyDescent="0.4">
      <c r="A536" s="131">
        <v>22020305</v>
      </c>
      <c r="B536" s="115"/>
      <c r="C536" s="6"/>
      <c r="D536" s="94"/>
      <c r="E536" s="116" t="s">
        <v>212</v>
      </c>
      <c r="F536" s="84"/>
      <c r="G536" s="84"/>
      <c r="H536" s="84"/>
      <c r="I536" s="85"/>
    </row>
    <row r="537" spans="1:9" ht="25" customHeight="1" x14ac:dyDescent="0.4">
      <c r="A537" s="155">
        <v>22020400</v>
      </c>
      <c r="B537" s="156"/>
      <c r="C537" s="17"/>
      <c r="D537" s="156"/>
      <c r="E537" s="106" t="s">
        <v>219</v>
      </c>
      <c r="F537" s="84"/>
      <c r="G537" s="84"/>
      <c r="H537" s="84"/>
      <c r="I537" s="85"/>
    </row>
    <row r="538" spans="1:9" ht="25" customHeight="1" x14ac:dyDescent="0.4">
      <c r="A538" s="131">
        <v>22020406</v>
      </c>
      <c r="B538" s="148" t="s">
        <v>640</v>
      </c>
      <c r="C538" s="6"/>
      <c r="D538" s="94">
        <v>31912900</v>
      </c>
      <c r="E538" s="154" t="s">
        <v>223</v>
      </c>
      <c r="F538" s="84">
        <v>230990</v>
      </c>
      <c r="G538" s="84">
        <v>6000000</v>
      </c>
      <c r="H538" s="84">
        <v>4375157</v>
      </c>
      <c r="I538" s="85">
        <v>5000000</v>
      </c>
    </row>
    <row r="539" spans="1:9" ht="25" customHeight="1" x14ac:dyDescent="0.4">
      <c r="A539" s="155">
        <v>22020900</v>
      </c>
      <c r="B539" s="156"/>
      <c r="C539" s="17"/>
      <c r="D539" s="156"/>
      <c r="E539" s="106" t="s">
        <v>242</v>
      </c>
      <c r="F539" s="84"/>
      <c r="G539" s="84"/>
      <c r="H539" s="84"/>
      <c r="I539" s="85"/>
    </row>
    <row r="540" spans="1:9" ht="25" customHeight="1" x14ac:dyDescent="0.4">
      <c r="A540" s="131">
        <v>22020901</v>
      </c>
      <c r="B540" s="148" t="s">
        <v>640</v>
      </c>
      <c r="C540" s="6"/>
      <c r="D540" s="94">
        <v>31912900</v>
      </c>
      <c r="E540" s="102" t="s">
        <v>243</v>
      </c>
      <c r="F540" s="84">
        <v>430000</v>
      </c>
      <c r="G540" s="84">
        <v>500000</v>
      </c>
      <c r="H540" s="84">
        <v>200822</v>
      </c>
      <c r="I540" s="85">
        <v>500000</v>
      </c>
    </row>
    <row r="541" spans="1:9" ht="25" customHeight="1" x14ac:dyDescent="0.4">
      <c r="A541" s="131">
        <v>22020902</v>
      </c>
      <c r="B541" s="148"/>
      <c r="C541" s="6"/>
      <c r="D541" s="94"/>
      <c r="E541" s="102" t="s">
        <v>244</v>
      </c>
      <c r="F541" s="84"/>
      <c r="G541" s="84"/>
      <c r="H541" s="84"/>
      <c r="I541" s="85"/>
    </row>
    <row r="542" spans="1:9" ht="25" customHeight="1" x14ac:dyDescent="0.4">
      <c r="A542" s="155">
        <v>22021000</v>
      </c>
      <c r="B542" s="156"/>
      <c r="C542" s="17"/>
      <c r="D542" s="156"/>
      <c r="E542" s="106" t="s">
        <v>245</v>
      </c>
      <c r="F542" s="84"/>
      <c r="G542" s="84"/>
      <c r="H542" s="84"/>
      <c r="I542" s="85"/>
    </row>
    <row r="543" spans="1:9" ht="25" customHeight="1" x14ac:dyDescent="0.4">
      <c r="A543" s="131">
        <v>22021017</v>
      </c>
      <c r="B543" s="115" t="s">
        <v>640</v>
      </c>
      <c r="C543" s="6"/>
      <c r="D543" s="94">
        <v>31912900</v>
      </c>
      <c r="E543" s="102" t="s">
        <v>258</v>
      </c>
      <c r="F543" s="84">
        <v>250000</v>
      </c>
      <c r="G543" s="84">
        <v>3000000</v>
      </c>
      <c r="H543" s="84">
        <v>2384286</v>
      </c>
      <c r="I543" s="85">
        <v>3000000</v>
      </c>
    </row>
    <row r="544" spans="1:9" ht="25" customHeight="1" x14ac:dyDescent="0.4">
      <c r="A544" s="155">
        <v>22040000</v>
      </c>
      <c r="B544" s="156"/>
      <c r="C544" s="17"/>
      <c r="D544" s="156"/>
      <c r="E544" s="106" t="s">
        <v>259</v>
      </c>
      <c r="F544" s="84"/>
      <c r="G544" s="84"/>
      <c r="H544" s="84"/>
      <c r="I544" s="85"/>
    </row>
    <row r="545" spans="1:9" ht="25" customHeight="1" x14ac:dyDescent="0.4">
      <c r="A545" s="155">
        <v>22040100</v>
      </c>
      <c r="B545" s="156"/>
      <c r="C545" s="17"/>
      <c r="D545" s="156"/>
      <c r="E545" s="106" t="s">
        <v>260</v>
      </c>
      <c r="F545" s="84"/>
      <c r="G545" s="84"/>
      <c r="H545" s="84"/>
      <c r="I545" s="85"/>
    </row>
    <row r="546" spans="1:9" s="118" customFormat="1" ht="25" customHeight="1" thickBot="1" x14ac:dyDescent="0.4">
      <c r="A546" s="914">
        <v>22040109</v>
      </c>
      <c r="B546" s="915" t="s">
        <v>640</v>
      </c>
      <c r="C546" s="916"/>
      <c r="D546" s="266">
        <v>31912900</v>
      </c>
      <c r="E546" s="105" t="s">
        <v>1773</v>
      </c>
      <c r="F546" s="917">
        <v>1050000</v>
      </c>
      <c r="G546" s="917">
        <v>1500000</v>
      </c>
      <c r="H546" s="917">
        <v>550000</v>
      </c>
      <c r="I546" s="918"/>
    </row>
    <row r="547" spans="1:9" ht="25" customHeight="1" x14ac:dyDescent="0.4">
      <c r="A547" s="196"/>
      <c r="B547" s="906"/>
      <c r="C547" s="907"/>
      <c r="D547" s="906"/>
      <c r="E547" s="908" t="s">
        <v>164</v>
      </c>
      <c r="F547" s="919">
        <f>SUM(F493:F527)</f>
        <v>114016757.3</v>
      </c>
      <c r="G547" s="919">
        <f>SUM(G493:G526)</f>
        <v>19006995.550000001</v>
      </c>
      <c r="H547" s="919">
        <f>SUM(H493:H527)</f>
        <v>61198080.5</v>
      </c>
      <c r="I547" s="919">
        <f>SUM(I493:I527)</f>
        <v>231796145.93400002</v>
      </c>
    </row>
    <row r="548" spans="1:9" ht="25" customHeight="1" thickBot="1" x14ac:dyDescent="0.45">
      <c r="A548" s="911"/>
      <c r="B548" s="214"/>
      <c r="C548" s="34"/>
      <c r="D548" s="214"/>
      <c r="E548" s="215" t="s">
        <v>202</v>
      </c>
      <c r="F548" s="921">
        <f>SUM(F530:F546)</f>
        <v>1960990</v>
      </c>
      <c r="G548" s="921">
        <f>SUM(G530:G546)</f>
        <v>12000000</v>
      </c>
      <c r="H548" s="921">
        <f>SUM(H530:H546)</f>
        <v>7510265</v>
      </c>
      <c r="I548" s="922">
        <f>SUM(I530:I546)</f>
        <v>8700000</v>
      </c>
    </row>
    <row r="549" spans="1:9" ht="25" customHeight="1" thickBot="1" x14ac:dyDescent="0.45">
      <c r="A549" s="953"/>
      <c r="B549" s="948"/>
      <c r="C549" s="954"/>
      <c r="D549" s="950"/>
      <c r="E549" s="937" t="s">
        <v>293</v>
      </c>
      <c r="F549" s="938">
        <f>F547+F548</f>
        <v>115977747.3</v>
      </c>
      <c r="G549" s="938">
        <f>G547+G548</f>
        <v>31006995.550000001</v>
      </c>
      <c r="H549" s="938">
        <f>H547+H548</f>
        <v>68708345.5</v>
      </c>
      <c r="I549" s="938">
        <f>I547+I548</f>
        <v>240496145.93400002</v>
      </c>
    </row>
    <row r="550" spans="1:9" ht="22.5" x14ac:dyDescent="0.45">
      <c r="A550" s="1310" t="s">
        <v>1795</v>
      </c>
      <c r="B550" s="1311"/>
      <c r="C550" s="1311"/>
      <c r="D550" s="1311"/>
      <c r="E550" s="1311"/>
      <c r="F550" s="1311"/>
      <c r="G550" s="1311"/>
      <c r="H550" s="1311"/>
      <c r="I550" s="1312"/>
    </row>
    <row r="551" spans="1:9" ht="22.5" x14ac:dyDescent="0.45">
      <c r="A551" s="1301" t="s">
        <v>480</v>
      </c>
      <c r="B551" s="1302"/>
      <c r="C551" s="1302"/>
      <c r="D551" s="1302"/>
      <c r="E551" s="1302"/>
      <c r="F551" s="1302"/>
      <c r="G551" s="1302"/>
      <c r="H551" s="1302"/>
      <c r="I551" s="1303"/>
    </row>
    <row r="552" spans="1:9" ht="22.5" x14ac:dyDescent="0.45">
      <c r="A552" s="1301" t="s">
        <v>2465</v>
      </c>
      <c r="B552" s="1302"/>
      <c r="C552" s="1302"/>
      <c r="D552" s="1302"/>
      <c r="E552" s="1302"/>
      <c r="F552" s="1302"/>
      <c r="G552" s="1302"/>
      <c r="H552" s="1302"/>
      <c r="I552" s="1303"/>
    </row>
    <row r="553" spans="1:9" ht="27.75" customHeight="1" thickBot="1" x14ac:dyDescent="0.45">
      <c r="A553" s="1337" t="s">
        <v>275</v>
      </c>
      <c r="B553" s="1338"/>
      <c r="C553" s="1338"/>
      <c r="D553" s="1338"/>
      <c r="E553" s="1338"/>
      <c r="F553" s="1338"/>
      <c r="G553" s="1338"/>
      <c r="H553" s="1338"/>
      <c r="I553" s="1339"/>
    </row>
    <row r="554" spans="1:9" ht="18.5" thickBot="1" x14ac:dyDescent="0.45">
      <c r="A554" s="1307" t="s">
        <v>414</v>
      </c>
      <c r="B554" s="1308"/>
      <c r="C554" s="1308"/>
      <c r="D554" s="1308"/>
      <c r="E554" s="1308"/>
      <c r="F554" s="1308"/>
      <c r="G554" s="1308"/>
      <c r="H554" s="1308"/>
      <c r="I554" s="1309"/>
    </row>
    <row r="555" spans="1:9" s="118" customFormat="1" ht="36.5" thickBot="1" x14ac:dyDescent="0.4">
      <c r="A555" s="311" t="s">
        <v>459</v>
      </c>
      <c r="B555" s="222" t="s">
        <v>452</v>
      </c>
      <c r="C555" s="311" t="s">
        <v>448</v>
      </c>
      <c r="D555" s="222" t="s">
        <v>451</v>
      </c>
      <c r="E555" s="312" t="s">
        <v>1</v>
      </c>
      <c r="F555" s="222" t="s">
        <v>2460</v>
      </c>
      <c r="G555" s="222" t="s">
        <v>2474</v>
      </c>
      <c r="H555" s="89" t="s">
        <v>2475</v>
      </c>
      <c r="I555" s="222" t="s">
        <v>2464</v>
      </c>
    </row>
    <row r="556" spans="1:9" ht="25" customHeight="1" x14ac:dyDescent="0.4">
      <c r="A556" s="158">
        <v>20000000</v>
      </c>
      <c r="B556" s="159"/>
      <c r="C556" s="18"/>
      <c r="D556" s="159"/>
      <c r="E556" s="99" t="s">
        <v>163</v>
      </c>
      <c r="F556" s="160"/>
      <c r="G556" s="160"/>
      <c r="H556" s="160"/>
      <c r="I556" s="161"/>
    </row>
    <row r="557" spans="1:9" ht="25" customHeight="1" x14ac:dyDescent="0.4">
      <c r="A557" s="143">
        <v>21000000</v>
      </c>
      <c r="B557" s="144"/>
      <c r="C557" s="13"/>
      <c r="D557" s="144"/>
      <c r="E557" s="91" t="s">
        <v>164</v>
      </c>
      <c r="F557" s="145"/>
      <c r="G557" s="145"/>
      <c r="H557" s="145"/>
      <c r="I557" s="146"/>
    </row>
    <row r="558" spans="1:9" ht="25" customHeight="1" x14ac:dyDescent="0.4">
      <c r="A558" s="143">
        <v>21010000</v>
      </c>
      <c r="B558" s="144"/>
      <c r="C558" s="13"/>
      <c r="D558" s="144"/>
      <c r="E558" s="91" t="s">
        <v>165</v>
      </c>
      <c r="F558" s="145"/>
      <c r="G558" s="145"/>
      <c r="H558" s="145"/>
      <c r="I558" s="146"/>
    </row>
    <row r="559" spans="1:9" ht="25" customHeight="1" x14ac:dyDescent="0.4">
      <c r="A559" s="147">
        <v>21010103</v>
      </c>
      <c r="B559" s="148" t="s">
        <v>640</v>
      </c>
      <c r="C559" s="14"/>
      <c r="D559" s="94">
        <v>31912900</v>
      </c>
      <c r="E559" s="95" t="s">
        <v>168</v>
      </c>
      <c r="F559" s="84">
        <v>313835.34999999998</v>
      </c>
      <c r="G559" s="84">
        <v>330353</v>
      </c>
      <c r="H559" s="150">
        <v>247764.75</v>
      </c>
      <c r="I559" s="146"/>
    </row>
    <row r="560" spans="1:9" ht="25" customHeight="1" x14ac:dyDescent="0.4">
      <c r="A560" s="147">
        <v>21010104</v>
      </c>
      <c r="B560" s="148" t="s">
        <v>640</v>
      </c>
      <c r="C560" s="14"/>
      <c r="D560" s="94">
        <v>31912900</v>
      </c>
      <c r="E560" s="95" t="s">
        <v>169</v>
      </c>
      <c r="F560" s="84">
        <v>774552.1</v>
      </c>
      <c r="G560" s="84">
        <v>815318</v>
      </c>
      <c r="H560" s="150">
        <v>611488.5</v>
      </c>
      <c r="I560" s="146">
        <f>NROLL!E209</f>
        <v>1383462.48</v>
      </c>
    </row>
    <row r="561" spans="1:9" ht="25" customHeight="1" x14ac:dyDescent="0.4">
      <c r="A561" s="147">
        <v>21010105</v>
      </c>
      <c r="B561" s="148"/>
      <c r="C561" s="14"/>
      <c r="D561" s="94"/>
      <c r="E561" s="95" t="s">
        <v>170</v>
      </c>
      <c r="F561" s="84">
        <v>372423.75</v>
      </c>
      <c r="G561" s="84">
        <v>392025</v>
      </c>
      <c r="H561" s="150">
        <v>294018.75</v>
      </c>
      <c r="I561" s="146">
        <f>NROLL!E204</f>
        <v>781353.36</v>
      </c>
    </row>
    <row r="562" spans="1:9" ht="25" customHeight="1" x14ac:dyDescent="0.4">
      <c r="A562" s="147">
        <v>21010106</v>
      </c>
      <c r="B562" s="148"/>
      <c r="C562" s="14"/>
      <c r="D562" s="94"/>
      <c r="E562" s="95" t="s">
        <v>171</v>
      </c>
      <c r="F562" s="84"/>
      <c r="G562" s="84"/>
      <c r="H562" s="150"/>
      <c r="I562" s="146"/>
    </row>
    <row r="563" spans="1:9" ht="25" customHeight="1" x14ac:dyDescent="0.4">
      <c r="A563" s="147"/>
      <c r="B563" s="148"/>
      <c r="C563" s="14"/>
      <c r="D563" s="94"/>
      <c r="E563" s="102" t="s">
        <v>673</v>
      </c>
      <c r="F563" s="84"/>
      <c r="G563" s="84">
        <v>230654.4</v>
      </c>
      <c r="H563" s="150"/>
      <c r="I563" s="146">
        <f>NROLL!T204+NROLL!T209</f>
        <v>5760000</v>
      </c>
    </row>
    <row r="564" spans="1:9" ht="25" customHeight="1" x14ac:dyDescent="0.4">
      <c r="A564" s="143">
        <v>21020300</v>
      </c>
      <c r="B564" s="144"/>
      <c r="C564" s="13"/>
      <c r="D564" s="144"/>
      <c r="E564" s="91" t="s">
        <v>193</v>
      </c>
      <c r="F564" s="84"/>
      <c r="G564" s="84"/>
      <c r="H564" s="150"/>
      <c r="I564" s="146"/>
    </row>
    <row r="565" spans="1:9" ht="25" customHeight="1" x14ac:dyDescent="0.4">
      <c r="A565" s="147">
        <v>21020301</v>
      </c>
      <c r="B565" s="148" t="s">
        <v>640</v>
      </c>
      <c r="C565" s="14"/>
      <c r="D565" s="94">
        <v>31912900</v>
      </c>
      <c r="E565" s="102" t="s">
        <v>178</v>
      </c>
      <c r="F565" s="84">
        <v>120781.1</v>
      </c>
      <c r="G565" s="84">
        <v>127138</v>
      </c>
      <c r="H565" s="150">
        <v>95353.5</v>
      </c>
      <c r="I565" s="146"/>
    </row>
    <row r="566" spans="1:9" ht="25" customHeight="1" x14ac:dyDescent="0.4">
      <c r="A566" s="147">
        <v>21020302</v>
      </c>
      <c r="B566" s="148" t="s">
        <v>640</v>
      </c>
      <c r="C566" s="14"/>
      <c r="D566" s="94">
        <v>31912900</v>
      </c>
      <c r="E566" s="102" t="s">
        <v>179</v>
      </c>
      <c r="F566" s="84">
        <v>62763.65</v>
      </c>
      <c r="G566" s="84">
        <v>66067</v>
      </c>
      <c r="H566" s="150">
        <v>49550.25</v>
      </c>
      <c r="I566" s="146"/>
    </row>
    <row r="567" spans="1:9" ht="25" customHeight="1" x14ac:dyDescent="0.4">
      <c r="A567" s="147">
        <v>21020303</v>
      </c>
      <c r="B567" s="148" t="s">
        <v>640</v>
      </c>
      <c r="C567" s="14"/>
      <c r="D567" s="94">
        <v>31912900</v>
      </c>
      <c r="E567" s="102" t="s">
        <v>180</v>
      </c>
      <c r="F567" s="84">
        <v>8618.4</v>
      </c>
      <c r="G567" s="84">
        <v>9072</v>
      </c>
      <c r="H567" s="150">
        <v>6804</v>
      </c>
      <c r="I567" s="146"/>
    </row>
    <row r="568" spans="1:9" ht="25" customHeight="1" x14ac:dyDescent="0.4">
      <c r="A568" s="147">
        <v>21020304</v>
      </c>
      <c r="B568" s="148" t="s">
        <v>640</v>
      </c>
      <c r="C568" s="14"/>
      <c r="D568" s="94">
        <v>31912900</v>
      </c>
      <c r="E568" s="102" t="s">
        <v>181</v>
      </c>
      <c r="F568" s="84">
        <v>15691.15</v>
      </c>
      <c r="G568" s="84">
        <v>16517</v>
      </c>
      <c r="H568" s="150">
        <v>12387.75</v>
      </c>
      <c r="I568" s="146"/>
    </row>
    <row r="569" spans="1:9" ht="25" customHeight="1" x14ac:dyDescent="0.4">
      <c r="A569" s="147">
        <v>21020312</v>
      </c>
      <c r="B569" s="148"/>
      <c r="C569" s="14"/>
      <c r="D569" s="94"/>
      <c r="E569" s="102" t="s">
        <v>184</v>
      </c>
      <c r="F569" s="84"/>
      <c r="G569" s="84"/>
      <c r="H569" s="150"/>
      <c r="I569" s="146"/>
    </row>
    <row r="570" spans="1:9" ht="25" customHeight="1" x14ac:dyDescent="0.4">
      <c r="A570" s="147">
        <v>21020315</v>
      </c>
      <c r="B570" s="148" t="s">
        <v>640</v>
      </c>
      <c r="C570" s="14"/>
      <c r="D570" s="94">
        <v>31912900</v>
      </c>
      <c r="E570" s="102" t="s">
        <v>187</v>
      </c>
      <c r="F570" s="84">
        <v>43051.15</v>
      </c>
      <c r="G570" s="84">
        <v>45317</v>
      </c>
      <c r="H570" s="150">
        <v>33987.75</v>
      </c>
      <c r="I570" s="146"/>
    </row>
    <row r="571" spans="1:9" ht="25" customHeight="1" x14ac:dyDescent="0.4">
      <c r="A571" s="147">
        <v>21020314</v>
      </c>
      <c r="B571" s="148"/>
      <c r="C571" s="14"/>
      <c r="D571" s="94"/>
      <c r="E571" s="102" t="s">
        <v>513</v>
      </c>
      <c r="F571" s="84"/>
      <c r="G571" s="84"/>
      <c r="H571" s="150"/>
      <c r="I571" s="146"/>
    </row>
    <row r="572" spans="1:9" ht="25" customHeight="1" x14ac:dyDescent="0.4">
      <c r="A572" s="147">
        <v>21020305</v>
      </c>
      <c r="B572" s="148"/>
      <c r="C572" s="14"/>
      <c r="D572" s="94"/>
      <c r="E572" s="102" t="s">
        <v>514</v>
      </c>
      <c r="F572" s="84"/>
      <c r="G572" s="84"/>
      <c r="H572" s="150"/>
      <c r="I572" s="146"/>
    </row>
    <row r="573" spans="1:9" ht="25" customHeight="1" x14ac:dyDescent="0.4">
      <c r="A573" s="147">
        <v>21020306</v>
      </c>
      <c r="B573" s="148"/>
      <c r="C573" s="14"/>
      <c r="D573" s="94"/>
      <c r="E573" s="102" t="s">
        <v>515</v>
      </c>
      <c r="F573" s="84"/>
      <c r="G573" s="84"/>
      <c r="H573" s="150"/>
      <c r="I573" s="146"/>
    </row>
    <row r="574" spans="1:9" ht="25" customHeight="1" x14ac:dyDescent="0.4">
      <c r="A574" s="143">
        <v>21020400</v>
      </c>
      <c r="B574" s="144"/>
      <c r="C574" s="13"/>
      <c r="D574" s="144"/>
      <c r="E574" s="91" t="s">
        <v>194</v>
      </c>
      <c r="F574" s="84"/>
      <c r="G574" s="84"/>
      <c r="H574" s="150"/>
      <c r="I574" s="146"/>
    </row>
    <row r="575" spans="1:9" ht="25" customHeight="1" x14ac:dyDescent="0.4">
      <c r="A575" s="147">
        <v>21020401</v>
      </c>
      <c r="B575" s="148" t="s">
        <v>640</v>
      </c>
      <c r="C575" s="14"/>
      <c r="D575" s="94">
        <v>31912900</v>
      </c>
      <c r="E575" s="102" t="s">
        <v>178</v>
      </c>
      <c r="F575" s="84">
        <v>154884.20000000001</v>
      </c>
      <c r="G575" s="84">
        <v>163036</v>
      </c>
      <c r="H575" s="150">
        <v>122277</v>
      </c>
      <c r="I575" s="146">
        <f>NROLL!F209</f>
        <v>484211.86799999996</v>
      </c>
    </row>
    <row r="576" spans="1:9" ht="25" customHeight="1" x14ac:dyDescent="0.4">
      <c r="A576" s="147">
        <v>21020402</v>
      </c>
      <c r="B576" s="148" t="s">
        <v>640</v>
      </c>
      <c r="C576" s="14"/>
      <c r="D576" s="94">
        <v>31912900</v>
      </c>
      <c r="E576" s="102" t="s">
        <v>179</v>
      </c>
      <c r="F576" s="84">
        <v>14500.8</v>
      </c>
      <c r="G576" s="84">
        <v>15264</v>
      </c>
      <c r="H576" s="150">
        <v>11448</v>
      </c>
      <c r="I576" s="146">
        <f>NROLL!G209</f>
        <v>276692.49600000004</v>
      </c>
    </row>
    <row r="577" spans="1:9" ht="25" customHeight="1" x14ac:dyDescent="0.4">
      <c r="A577" s="147">
        <v>21020403</v>
      </c>
      <c r="B577" s="148" t="s">
        <v>640</v>
      </c>
      <c r="C577" s="14"/>
      <c r="D577" s="94">
        <v>31912900</v>
      </c>
      <c r="E577" s="102" t="s">
        <v>180</v>
      </c>
      <c r="F577" s="84">
        <v>38714.400000000001</v>
      </c>
      <c r="G577" s="84">
        <v>40752</v>
      </c>
      <c r="H577" s="150">
        <v>30564</v>
      </c>
      <c r="I577" s="146">
        <f>NROLL!I209</f>
        <v>30240</v>
      </c>
    </row>
    <row r="578" spans="1:9" ht="25" customHeight="1" x14ac:dyDescent="0.4">
      <c r="A578" s="147">
        <v>21020404</v>
      </c>
      <c r="B578" s="148" t="s">
        <v>640</v>
      </c>
      <c r="C578" s="14"/>
      <c r="D578" s="94">
        <v>31912900</v>
      </c>
      <c r="E578" s="102" t="s">
        <v>181</v>
      </c>
      <c r="F578" s="84">
        <v>93434.4</v>
      </c>
      <c r="G578" s="84">
        <v>98352</v>
      </c>
      <c r="H578" s="150">
        <v>73764</v>
      </c>
      <c r="I578" s="146">
        <f>NROLL!H209</f>
        <v>69173.124000000011</v>
      </c>
    </row>
    <row r="579" spans="1:9" ht="25" customHeight="1" x14ac:dyDescent="0.4">
      <c r="A579" s="147">
        <v>21020412</v>
      </c>
      <c r="B579" s="148"/>
      <c r="C579" s="14"/>
      <c r="D579" s="94"/>
      <c r="E579" s="102" t="s">
        <v>184</v>
      </c>
      <c r="F579" s="84"/>
      <c r="G579" s="84"/>
      <c r="H579" s="150"/>
      <c r="I579" s="146"/>
    </row>
    <row r="580" spans="1:9" ht="25" customHeight="1" x14ac:dyDescent="0.4">
      <c r="A580" s="147">
        <v>21020415</v>
      </c>
      <c r="B580" s="148"/>
      <c r="C580" s="14"/>
      <c r="D580" s="94"/>
      <c r="E580" s="102" t="s">
        <v>187</v>
      </c>
      <c r="F580" s="84">
        <v>575407.4</v>
      </c>
      <c r="G580" s="84">
        <v>605692</v>
      </c>
      <c r="H580" s="150">
        <v>454269</v>
      </c>
      <c r="I580" s="146">
        <f>NROLL!J209</f>
        <v>165173.12400000001</v>
      </c>
    </row>
    <row r="581" spans="1:9" ht="25" customHeight="1" x14ac:dyDescent="0.4">
      <c r="A581" s="143">
        <v>21020500</v>
      </c>
      <c r="B581" s="144"/>
      <c r="C581" s="13"/>
      <c r="D581" s="144"/>
      <c r="E581" s="91" t="s">
        <v>195</v>
      </c>
      <c r="F581" s="84"/>
      <c r="G581" s="84"/>
      <c r="H581" s="150"/>
      <c r="I581" s="146"/>
    </row>
    <row r="582" spans="1:9" ht="25" customHeight="1" x14ac:dyDescent="0.4">
      <c r="A582" s="147">
        <v>21020501</v>
      </c>
      <c r="B582" s="148"/>
      <c r="C582" s="14"/>
      <c r="D582" s="94"/>
      <c r="E582" s="102" t="s">
        <v>178</v>
      </c>
      <c r="F582" s="84">
        <v>130096.8</v>
      </c>
      <c r="G582" s="84">
        <v>136944</v>
      </c>
      <c r="H582" s="150">
        <v>102708</v>
      </c>
      <c r="I582" s="146">
        <f>NROLL!F204</f>
        <v>273473.67599999998</v>
      </c>
    </row>
    <row r="583" spans="1:9" ht="25" customHeight="1" x14ac:dyDescent="0.4">
      <c r="A583" s="187">
        <v>21020502</v>
      </c>
      <c r="B583" s="148"/>
      <c r="C583" s="16"/>
      <c r="D583" s="94"/>
      <c r="E583" s="102" t="s">
        <v>179</v>
      </c>
      <c r="F583" s="84">
        <v>74322.3</v>
      </c>
      <c r="G583" s="84">
        <v>78234</v>
      </c>
      <c r="H583" s="150">
        <v>58675.5</v>
      </c>
      <c r="I583" s="146">
        <f>NROLL!G204</f>
        <v>156270.67200000002</v>
      </c>
    </row>
    <row r="584" spans="1:9" ht="25" customHeight="1" x14ac:dyDescent="0.4">
      <c r="A584" s="187">
        <v>21020503</v>
      </c>
      <c r="B584" s="148"/>
      <c r="C584" s="16"/>
      <c r="D584" s="94"/>
      <c r="E584" s="102" t="s">
        <v>180</v>
      </c>
      <c r="F584" s="84">
        <v>18468</v>
      </c>
      <c r="G584" s="84">
        <v>19440</v>
      </c>
      <c r="H584" s="150">
        <v>14580</v>
      </c>
      <c r="I584" s="146">
        <f>NROLL!I204</f>
        <v>43200</v>
      </c>
    </row>
    <row r="585" spans="1:9" ht="25" customHeight="1" x14ac:dyDescent="0.4">
      <c r="A585" s="187">
        <v>21020504</v>
      </c>
      <c r="B585" s="148"/>
      <c r="C585" s="16"/>
      <c r="D585" s="94"/>
      <c r="E585" s="102" t="s">
        <v>181</v>
      </c>
      <c r="F585" s="84">
        <v>18547.8</v>
      </c>
      <c r="G585" s="84">
        <v>19524</v>
      </c>
      <c r="H585" s="150">
        <v>14643</v>
      </c>
      <c r="I585" s="146">
        <f>NROLL!H204</f>
        <v>39067.668000000005</v>
      </c>
    </row>
    <row r="586" spans="1:9" ht="25" customHeight="1" x14ac:dyDescent="0.4">
      <c r="A586" s="187">
        <v>21020512</v>
      </c>
      <c r="B586" s="148"/>
      <c r="C586" s="16"/>
      <c r="D586" s="94"/>
      <c r="E586" s="102" t="s">
        <v>184</v>
      </c>
      <c r="F586" s="84"/>
      <c r="G586" s="84"/>
      <c r="H586" s="150"/>
      <c r="I586" s="146"/>
    </row>
    <row r="587" spans="1:9" ht="25" customHeight="1" x14ac:dyDescent="0.4">
      <c r="A587" s="187">
        <v>21020515</v>
      </c>
      <c r="B587" s="148"/>
      <c r="C587" s="16"/>
      <c r="D587" s="94"/>
      <c r="E587" s="102" t="s">
        <v>187</v>
      </c>
      <c r="F587" s="84">
        <v>240574.2</v>
      </c>
      <c r="G587" s="84">
        <v>253236</v>
      </c>
      <c r="H587" s="150">
        <v>189927</v>
      </c>
      <c r="I587" s="146">
        <f>NROLL!J204</f>
        <v>558393.10800000012</v>
      </c>
    </row>
    <row r="588" spans="1:9" ht="25" customHeight="1" x14ac:dyDescent="0.4">
      <c r="A588" s="152">
        <v>21020600</v>
      </c>
      <c r="B588" s="153"/>
      <c r="C588" s="15"/>
      <c r="D588" s="153"/>
      <c r="E588" s="91" t="s">
        <v>196</v>
      </c>
      <c r="F588" s="84"/>
      <c r="G588" s="84"/>
      <c r="H588" s="84"/>
      <c r="I588" s="85"/>
    </row>
    <row r="589" spans="1:9" ht="25" customHeight="1" x14ac:dyDescent="0.4">
      <c r="A589" s="187">
        <v>21020605</v>
      </c>
      <c r="B589" s="148"/>
      <c r="C589" s="16"/>
      <c r="D589" s="94"/>
      <c r="E589" s="95" t="s">
        <v>199</v>
      </c>
      <c r="F589" s="84"/>
      <c r="G589" s="84"/>
      <c r="H589" s="84"/>
      <c r="I589" s="85"/>
    </row>
    <row r="590" spans="1:9" ht="25" customHeight="1" x14ac:dyDescent="0.4">
      <c r="A590" s="1053">
        <v>22000000</v>
      </c>
      <c r="B590" s="148"/>
      <c r="C590" s="39"/>
      <c r="D590" s="94"/>
      <c r="E590" s="1051" t="s">
        <v>201</v>
      </c>
      <c r="F590" s="826"/>
      <c r="G590" s="845"/>
      <c r="H590" s="590"/>
      <c r="I590" s="846"/>
    </row>
    <row r="591" spans="1:9" ht="25" customHeight="1" x14ac:dyDescent="0.4">
      <c r="A591" s="1050">
        <v>22010100</v>
      </c>
      <c r="B591" s="148" t="s">
        <v>2416</v>
      </c>
      <c r="C591" s="39"/>
      <c r="D591" s="94">
        <v>31912900</v>
      </c>
      <c r="E591" s="1052" t="s">
        <v>2453</v>
      </c>
      <c r="F591" s="826"/>
      <c r="G591" s="192">
        <v>1260000</v>
      </c>
      <c r="H591" s="590"/>
      <c r="I591" s="813"/>
    </row>
    <row r="592" spans="1:9" ht="25" customHeight="1" x14ac:dyDescent="0.4">
      <c r="A592" s="155">
        <v>22020000</v>
      </c>
      <c r="B592" s="156"/>
      <c r="C592" s="17"/>
      <c r="D592" s="156"/>
      <c r="E592" s="106" t="s">
        <v>202</v>
      </c>
      <c r="F592" s="84"/>
      <c r="G592" s="84"/>
      <c r="H592" s="84"/>
      <c r="I592" s="85"/>
    </row>
    <row r="593" spans="1:9" ht="25" customHeight="1" x14ac:dyDescent="0.4">
      <c r="A593" s="155">
        <v>22020100</v>
      </c>
      <c r="B593" s="156"/>
      <c r="C593" s="17"/>
      <c r="D593" s="156"/>
      <c r="E593" s="106" t="s">
        <v>203</v>
      </c>
      <c r="F593" s="84"/>
      <c r="G593" s="84"/>
      <c r="H593" s="84"/>
      <c r="I593" s="85"/>
    </row>
    <row r="594" spans="1:9" ht="25" customHeight="1" x14ac:dyDescent="0.4">
      <c r="A594" s="131">
        <v>22020102</v>
      </c>
      <c r="B594" s="148"/>
      <c r="C594" s="6"/>
      <c r="D594" s="94"/>
      <c r="E594" s="154" t="s">
        <v>205</v>
      </c>
      <c r="F594" s="84"/>
      <c r="G594" s="84"/>
      <c r="H594" s="84"/>
      <c r="I594" s="85"/>
    </row>
    <row r="595" spans="1:9" ht="25" customHeight="1" x14ac:dyDescent="0.4">
      <c r="A595" s="155">
        <v>22020300</v>
      </c>
      <c r="B595" s="156"/>
      <c r="C595" s="17"/>
      <c r="D595" s="156"/>
      <c r="E595" s="106" t="s">
        <v>210</v>
      </c>
      <c r="F595" s="84"/>
      <c r="G595" s="84"/>
      <c r="H595" s="84"/>
      <c r="I595" s="85"/>
    </row>
    <row r="596" spans="1:9" ht="25" customHeight="1" x14ac:dyDescent="0.4">
      <c r="A596" s="131">
        <v>22020301</v>
      </c>
      <c r="B596" s="148" t="s">
        <v>640</v>
      </c>
      <c r="C596" s="6"/>
      <c r="D596" s="94">
        <v>31912900</v>
      </c>
      <c r="E596" s="154" t="s">
        <v>431</v>
      </c>
      <c r="F596" s="84">
        <v>3465000</v>
      </c>
      <c r="G596" s="84">
        <v>5000000</v>
      </c>
      <c r="H596" s="84">
        <v>450000</v>
      </c>
      <c r="I596" s="85">
        <v>5000000</v>
      </c>
    </row>
    <row r="597" spans="1:9" ht="25" customHeight="1" x14ac:dyDescent="0.4">
      <c r="A597" s="131">
        <v>22020305</v>
      </c>
      <c r="B597" s="115"/>
      <c r="C597" s="6"/>
      <c r="D597" s="96"/>
      <c r="E597" s="116" t="s">
        <v>212</v>
      </c>
      <c r="F597" s="84"/>
      <c r="G597" s="84"/>
      <c r="H597" s="84"/>
      <c r="I597" s="85"/>
    </row>
    <row r="598" spans="1:9" ht="25" customHeight="1" x14ac:dyDescent="0.4">
      <c r="A598" s="155">
        <v>22021000</v>
      </c>
      <c r="B598" s="156"/>
      <c r="C598" s="17"/>
      <c r="D598" s="156"/>
      <c r="E598" s="106" t="s">
        <v>245</v>
      </c>
      <c r="F598" s="84"/>
      <c r="G598" s="84"/>
      <c r="H598" s="84"/>
      <c r="I598" s="85"/>
    </row>
    <row r="599" spans="1:9" ht="25" customHeight="1" thickBot="1" x14ac:dyDescent="0.45">
      <c r="A599" s="914">
        <v>22021017</v>
      </c>
      <c r="B599" s="915"/>
      <c r="C599" s="916"/>
      <c r="D599" s="266"/>
      <c r="E599" s="105" t="s">
        <v>656</v>
      </c>
      <c r="F599" s="917"/>
      <c r="G599" s="917"/>
      <c r="H599" s="917"/>
      <c r="I599" s="918"/>
    </row>
    <row r="600" spans="1:9" ht="25" customHeight="1" x14ac:dyDescent="0.4">
      <c r="A600" s="196"/>
      <c r="B600" s="906"/>
      <c r="C600" s="907"/>
      <c r="D600" s="906"/>
      <c r="E600" s="908" t="s">
        <v>330</v>
      </c>
      <c r="F600" s="920">
        <f>SUM(F559:F591)</f>
        <v>3070666.9499999993</v>
      </c>
      <c r="G600" s="920">
        <f>SUM(G559:G591)</f>
        <v>4722935.4000000004</v>
      </c>
      <c r="H600" s="920">
        <f>SUM(H559:H591)</f>
        <v>2424210.75</v>
      </c>
      <c r="I600" s="920">
        <f>SUM(I559:I591)</f>
        <v>10020711.575999999</v>
      </c>
    </row>
    <row r="601" spans="1:9" ht="25" customHeight="1" thickBot="1" x14ac:dyDescent="0.45">
      <c r="A601" s="911"/>
      <c r="B601" s="214"/>
      <c r="C601" s="34"/>
      <c r="D601" s="214"/>
      <c r="E601" s="215" t="s">
        <v>202</v>
      </c>
      <c r="F601" s="921">
        <f>SUM(F594:F599)</f>
        <v>3465000</v>
      </c>
      <c r="G601" s="921">
        <f>SUM(G594:G599)</f>
        <v>5000000</v>
      </c>
      <c r="H601" s="921">
        <f>SUM(H594:H599)</f>
        <v>450000</v>
      </c>
      <c r="I601" s="922">
        <f>SUM(I594:I599)</f>
        <v>5000000</v>
      </c>
    </row>
    <row r="602" spans="1:9" ht="25" customHeight="1" thickBot="1" x14ac:dyDescent="0.45">
      <c r="A602" s="956"/>
      <c r="B602" s="957"/>
      <c r="C602" s="958"/>
      <c r="D602" s="957"/>
      <c r="E602" s="959" t="s">
        <v>293</v>
      </c>
      <c r="F602" s="960">
        <f>F600+F601</f>
        <v>6535666.9499999993</v>
      </c>
      <c r="G602" s="960">
        <f>G600+G601</f>
        <v>9722935.4000000004</v>
      </c>
      <c r="H602" s="960">
        <f>H600+H601</f>
        <v>2874210.75</v>
      </c>
      <c r="I602" s="960">
        <f>I600+I601</f>
        <v>15020711.575999999</v>
      </c>
    </row>
    <row r="603" spans="1:9" ht="22.5" x14ac:dyDescent="0.45">
      <c r="A603" s="1310" t="s">
        <v>1795</v>
      </c>
      <c r="B603" s="1311"/>
      <c r="C603" s="1311"/>
      <c r="D603" s="1311"/>
      <c r="E603" s="1311"/>
      <c r="F603" s="1311"/>
      <c r="G603" s="1311"/>
      <c r="H603" s="1311"/>
      <c r="I603" s="1312"/>
    </row>
    <row r="604" spans="1:9" ht="22.5" x14ac:dyDescent="0.45">
      <c r="A604" s="1301" t="s">
        <v>480</v>
      </c>
      <c r="B604" s="1302"/>
      <c r="C604" s="1302"/>
      <c r="D604" s="1302"/>
      <c r="E604" s="1302"/>
      <c r="F604" s="1302"/>
      <c r="G604" s="1302"/>
      <c r="H604" s="1302"/>
      <c r="I604" s="1303"/>
    </row>
    <row r="605" spans="1:9" ht="22.5" x14ac:dyDescent="0.45">
      <c r="A605" s="1301" t="s">
        <v>2465</v>
      </c>
      <c r="B605" s="1302"/>
      <c r="C605" s="1302"/>
      <c r="D605" s="1302"/>
      <c r="E605" s="1302"/>
      <c r="F605" s="1302"/>
      <c r="G605" s="1302"/>
      <c r="H605" s="1302"/>
      <c r="I605" s="1303"/>
    </row>
    <row r="606" spans="1:9" ht="30.75" customHeight="1" thickBot="1" x14ac:dyDescent="0.45">
      <c r="A606" s="1337" t="s">
        <v>275</v>
      </c>
      <c r="B606" s="1338"/>
      <c r="C606" s="1338"/>
      <c r="D606" s="1338"/>
      <c r="E606" s="1338"/>
      <c r="F606" s="1338"/>
      <c r="G606" s="1338"/>
      <c r="H606" s="1338"/>
      <c r="I606" s="1339"/>
    </row>
    <row r="607" spans="1:9" ht="30" customHeight="1" thickBot="1" x14ac:dyDescent="0.45">
      <c r="A607" s="1319" t="s">
        <v>389</v>
      </c>
      <c r="B607" s="1320"/>
      <c r="C607" s="1320"/>
      <c r="D607" s="1320"/>
      <c r="E607" s="1320"/>
      <c r="F607" s="1320"/>
      <c r="G607" s="1320"/>
      <c r="H607" s="1320"/>
      <c r="I607" s="1321"/>
    </row>
    <row r="608" spans="1:9" s="118" customFormat="1" ht="46.5" customHeight="1" thickBot="1" x14ac:dyDescent="0.4">
      <c r="A608" s="4" t="s">
        <v>676</v>
      </c>
      <c r="B608" s="89" t="s">
        <v>452</v>
      </c>
      <c r="C608" s="4" t="s">
        <v>448</v>
      </c>
      <c r="D608" s="89" t="s">
        <v>451</v>
      </c>
      <c r="E608" s="127" t="s">
        <v>1</v>
      </c>
      <c r="F608" s="89" t="s">
        <v>2460</v>
      </c>
      <c r="G608" s="89" t="s">
        <v>2474</v>
      </c>
      <c r="H608" s="89" t="s">
        <v>2475</v>
      </c>
      <c r="I608" s="89" t="s">
        <v>2464</v>
      </c>
    </row>
    <row r="609" spans="1:9" ht="25" customHeight="1" x14ac:dyDescent="0.4">
      <c r="A609" s="188">
        <v>51702500000</v>
      </c>
      <c r="B609" s="181" t="s">
        <v>640</v>
      </c>
      <c r="C609" s="28"/>
      <c r="D609" s="94">
        <v>31912900</v>
      </c>
      <c r="E609" s="129" t="s">
        <v>675</v>
      </c>
      <c r="F609" s="130">
        <f>F687</f>
        <v>871840627.75</v>
      </c>
      <c r="G609" s="130">
        <f>G687</f>
        <v>1359290396.75</v>
      </c>
      <c r="H609" s="130">
        <f>H687</f>
        <v>724726575.20000005</v>
      </c>
      <c r="I609" s="130">
        <f>I687</f>
        <v>1318965778.8899999</v>
      </c>
    </row>
    <row r="610" spans="1:9" ht="25" customHeight="1" x14ac:dyDescent="0.4">
      <c r="A610" s="189">
        <v>505100300101</v>
      </c>
      <c r="B610" s="181" t="s">
        <v>640</v>
      </c>
      <c r="C610" s="29"/>
      <c r="D610" s="94">
        <v>31912900</v>
      </c>
      <c r="E610" s="102" t="s">
        <v>353</v>
      </c>
      <c r="F610" s="132">
        <f>F745</f>
        <v>46316278.699999996</v>
      </c>
      <c r="G610" s="132">
        <f>G745</f>
        <v>128045430.55</v>
      </c>
      <c r="H610" s="132">
        <f>H745</f>
        <v>29032282.219999999</v>
      </c>
      <c r="I610" s="132">
        <f>I745</f>
        <v>58682632.806000009</v>
      </c>
    </row>
    <row r="611" spans="1:9" ht="25" customHeight="1" x14ac:dyDescent="0.4">
      <c r="A611" s="189">
        <v>505100300102</v>
      </c>
      <c r="B611" s="181" t="s">
        <v>640</v>
      </c>
      <c r="C611" s="29"/>
      <c r="D611" s="94">
        <v>31912900</v>
      </c>
      <c r="E611" s="102" t="s">
        <v>373</v>
      </c>
      <c r="F611" s="132">
        <f>F813</f>
        <v>81397155.049999997</v>
      </c>
      <c r="G611" s="132">
        <f>G813</f>
        <v>129952157.05</v>
      </c>
      <c r="H611" s="132">
        <f>H813</f>
        <v>147979792.63</v>
      </c>
      <c r="I611" s="132">
        <f>I813</f>
        <v>248829766.176</v>
      </c>
    </row>
    <row r="612" spans="1:9" ht="25" customHeight="1" x14ac:dyDescent="0.4">
      <c r="A612" s="189">
        <v>505100300103</v>
      </c>
      <c r="B612" s="181" t="s">
        <v>640</v>
      </c>
      <c r="C612" s="29"/>
      <c r="D612" s="94">
        <v>31912900</v>
      </c>
      <c r="E612" s="102" t="s">
        <v>382</v>
      </c>
      <c r="F612" s="132">
        <f>F871</f>
        <v>6818632.1999999993</v>
      </c>
      <c r="G612" s="132">
        <f>G871</f>
        <v>34523986.649999999</v>
      </c>
      <c r="H612" s="132">
        <f>H871</f>
        <v>20575757</v>
      </c>
      <c r="I612" s="132">
        <f>I871</f>
        <v>38717834.356000006</v>
      </c>
    </row>
    <row r="613" spans="1:9" ht="25" customHeight="1" x14ac:dyDescent="0.4">
      <c r="A613" s="189">
        <v>505100300104</v>
      </c>
      <c r="B613" s="181" t="s">
        <v>640</v>
      </c>
      <c r="C613" s="29"/>
      <c r="D613" s="94">
        <v>31912900</v>
      </c>
      <c r="E613" s="102" t="s">
        <v>374</v>
      </c>
      <c r="F613" s="132">
        <f>F910</f>
        <v>0</v>
      </c>
      <c r="G613" s="132">
        <f>G910</f>
        <v>11000000</v>
      </c>
      <c r="H613" s="132">
        <f>H910</f>
        <v>7000000</v>
      </c>
      <c r="I613" s="132">
        <f>I910</f>
        <v>15000000</v>
      </c>
    </row>
    <row r="614" spans="1:9" ht="25" customHeight="1" x14ac:dyDescent="0.4">
      <c r="A614" s="189">
        <v>505100300105</v>
      </c>
      <c r="B614" s="181" t="s">
        <v>640</v>
      </c>
      <c r="C614" s="29"/>
      <c r="D614" s="94">
        <v>31912900</v>
      </c>
      <c r="E614" s="102" t="s">
        <v>375</v>
      </c>
      <c r="F614" s="132">
        <f>F963</f>
        <v>19882996.5</v>
      </c>
      <c r="G614" s="132">
        <f>G963</f>
        <v>27671778.149999999</v>
      </c>
      <c r="H614" s="132">
        <f>H963</f>
        <v>10339102.5</v>
      </c>
      <c r="I614" s="132">
        <f>I963</f>
        <v>35609259.644000001</v>
      </c>
    </row>
    <row r="615" spans="1:9" ht="25" customHeight="1" x14ac:dyDescent="0.4">
      <c r="A615" s="189">
        <v>505100300106</v>
      </c>
      <c r="B615" s="181" t="s">
        <v>640</v>
      </c>
      <c r="C615" s="29"/>
      <c r="D615" s="94">
        <v>31912900</v>
      </c>
      <c r="E615" s="102" t="s">
        <v>376</v>
      </c>
      <c r="F615" s="132">
        <f>F1018</f>
        <v>6339581.6999999993</v>
      </c>
      <c r="G615" s="132">
        <f>G1018</f>
        <v>9634759</v>
      </c>
      <c r="H615" s="132">
        <f>H1018</f>
        <v>4832564.5</v>
      </c>
      <c r="I615" s="132">
        <f>I1018</f>
        <v>20318066.695999999</v>
      </c>
    </row>
    <row r="616" spans="1:9" ht="25" customHeight="1" thickBot="1" x14ac:dyDescent="0.45">
      <c r="A616" s="190">
        <v>505100300107</v>
      </c>
      <c r="B616" s="265" t="s">
        <v>640</v>
      </c>
      <c r="C616" s="30"/>
      <c r="D616" s="266">
        <v>31912900</v>
      </c>
      <c r="E616" s="105" t="s">
        <v>390</v>
      </c>
      <c r="F616" s="191">
        <f>F1078</f>
        <v>4424069</v>
      </c>
      <c r="G616" s="191">
        <f>G1078</f>
        <v>12490147.050000001</v>
      </c>
      <c r="H616" s="191">
        <f>H1078</f>
        <v>3415551.75</v>
      </c>
      <c r="I616" s="191">
        <f>I1078</f>
        <v>50586027.122000001</v>
      </c>
    </row>
    <row r="617" spans="1:9" ht="25" customHeight="1" thickBot="1" x14ac:dyDescent="0.45">
      <c r="A617" s="8"/>
      <c r="B617" s="168"/>
      <c r="C617" s="20"/>
      <c r="D617" s="168"/>
      <c r="E617" s="117" t="s">
        <v>293</v>
      </c>
      <c r="F617" s="140">
        <f>SUM(F609:F616)</f>
        <v>1037019340.9000001</v>
      </c>
      <c r="G617" s="140">
        <f>SUM(G609:G616)</f>
        <v>1712608655.2</v>
      </c>
      <c r="H617" s="140">
        <f>SUM(H609:H616)</f>
        <v>947901625.80000007</v>
      </c>
      <c r="I617" s="140">
        <f>SUM(I609:I616)</f>
        <v>1786709365.6899998</v>
      </c>
    </row>
    <row r="618" spans="1:9" ht="25" customHeight="1" thickBot="1" x14ac:dyDescent="0.45">
      <c r="A618" s="1340" t="s">
        <v>499</v>
      </c>
      <c r="B618" s="1341"/>
      <c r="C618" s="1341"/>
      <c r="D618" s="1341"/>
      <c r="E618" s="1341"/>
      <c r="F618" s="1341"/>
      <c r="G618" s="1341"/>
      <c r="H618" s="1341"/>
      <c r="I618" s="1342"/>
    </row>
    <row r="619" spans="1:9" ht="25" customHeight="1" x14ac:dyDescent="0.4">
      <c r="A619" s="196"/>
      <c r="B619" s="906"/>
      <c r="C619" s="907"/>
      <c r="D619" s="906"/>
      <c r="E619" s="908" t="s">
        <v>164</v>
      </c>
      <c r="F619" s="909">
        <f t="shared" ref="F619:I620" si="6">F685+F743+F811+F869+F908+F961+F1016+F1076</f>
        <v>886968540.9000001</v>
      </c>
      <c r="G619" s="909">
        <f t="shared" si="6"/>
        <v>1309758655.2</v>
      </c>
      <c r="H619" s="909">
        <f t="shared" si="6"/>
        <v>699494603.25</v>
      </c>
      <c r="I619" s="910">
        <f t="shared" si="6"/>
        <v>1312359365.6899998</v>
      </c>
    </row>
    <row r="620" spans="1:9" ht="25" customHeight="1" thickBot="1" x14ac:dyDescent="0.45">
      <c r="A620" s="911"/>
      <c r="B620" s="214"/>
      <c r="C620" s="34"/>
      <c r="D620" s="214"/>
      <c r="E620" s="215" t="s">
        <v>497</v>
      </c>
      <c r="F620" s="912">
        <f t="shared" si="6"/>
        <v>150050800</v>
      </c>
      <c r="G620" s="912">
        <f t="shared" si="6"/>
        <v>402850000</v>
      </c>
      <c r="H620" s="912">
        <f t="shared" si="6"/>
        <v>248407022.55000001</v>
      </c>
      <c r="I620" s="913">
        <f t="shared" si="6"/>
        <v>474350000</v>
      </c>
    </row>
    <row r="621" spans="1:9" ht="25" customHeight="1" thickBot="1" x14ac:dyDescent="0.45">
      <c r="A621" s="904"/>
      <c r="B621" s="216"/>
      <c r="C621" s="35"/>
      <c r="D621" s="216"/>
      <c r="E621" s="231" t="s">
        <v>293</v>
      </c>
      <c r="F621" s="218">
        <f>F619+F620</f>
        <v>1037019340.9000001</v>
      </c>
      <c r="G621" s="218">
        <f>G619+G620</f>
        <v>1712608655.2</v>
      </c>
      <c r="H621" s="218">
        <f>H619+H620</f>
        <v>947901625.79999995</v>
      </c>
      <c r="I621" s="218">
        <f>I619+I620</f>
        <v>1786709365.6899998</v>
      </c>
    </row>
    <row r="622" spans="1:9" ht="22.5" x14ac:dyDescent="0.45">
      <c r="A622" s="1310" t="s">
        <v>1795</v>
      </c>
      <c r="B622" s="1311"/>
      <c r="C622" s="1311"/>
      <c r="D622" s="1311"/>
      <c r="E622" s="1311"/>
      <c r="F622" s="1311"/>
      <c r="G622" s="1311"/>
      <c r="H622" s="1311"/>
      <c r="I622" s="1312"/>
    </row>
    <row r="623" spans="1:9" ht="22.5" x14ac:dyDescent="0.45">
      <c r="A623" s="1301" t="s">
        <v>480</v>
      </c>
      <c r="B623" s="1302"/>
      <c r="C623" s="1302"/>
      <c r="D623" s="1302"/>
      <c r="E623" s="1302"/>
      <c r="F623" s="1302"/>
      <c r="G623" s="1302"/>
      <c r="H623" s="1302"/>
      <c r="I623" s="1303"/>
    </row>
    <row r="624" spans="1:9" ht="22.5" x14ac:dyDescent="0.45">
      <c r="A624" s="1301" t="s">
        <v>2465</v>
      </c>
      <c r="B624" s="1302"/>
      <c r="C624" s="1302"/>
      <c r="D624" s="1302"/>
      <c r="E624" s="1302"/>
      <c r="F624" s="1302"/>
      <c r="G624" s="1302"/>
      <c r="H624" s="1302"/>
      <c r="I624" s="1303"/>
    </row>
    <row r="625" spans="1:9" ht="23.25" customHeight="1" thickBot="1" x14ac:dyDescent="0.45">
      <c r="A625" s="1337" t="s">
        <v>275</v>
      </c>
      <c r="B625" s="1338"/>
      <c r="C625" s="1338"/>
      <c r="D625" s="1338"/>
      <c r="E625" s="1338"/>
      <c r="F625" s="1338"/>
      <c r="G625" s="1338"/>
      <c r="H625" s="1338"/>
      <c r="I625" s="1339"/>
    </row>
    <row r="626" spans="1:9" ht="18.5" thickBot="1" x14ac:dyDescent="0.45">
      <c r="A626" s="1328" t="s">
        <v>331</v>
      </c>
      <c r="B626" s="1329"/>
      <c r="C626" s="1329"/>
      <c r="D626" s="1329"/>
      <c r="E626" s="1329"/>
      <c r="F626" s="1329"/>
      <c r="G626" s="1329"/>
      <c r="H626" s="1329"/>
      <c r="I626" s="1330"/>
    </row>
    <row r="627" spans="1:9" ht="36.5" thickBot="1" x14ac:dyDescent="0.45">
      <c r="A627" s="311" t="s">
        <v>459</v>
      </c>
      <c r="B627" s="333" t="s">
        <v>452</v>
      </c>
      <c r="C627" s="311" t="s">
        <v>448</v>
      </c>
      <c r="D627" s="333" t="s">
        <v>451</v>
      </c>
      <c r="E627" s="312" t="s">
        <v>1</v>
      </c>
      <c r="F627" s="222" t="s">
        <v>2460</v>
      </c>
      <c r="G627" s="222" t="s">
        <v>2474</v>
      </c>
      <c r="H627" s="89" t="s">
        <v>2475</v>
      </c>
      <c r="I627" s="222" t="s">
        <v>2464</v>
      </c>
    </row>
    <row r="628" spans="1:9" ht="25" customHeight="1" x14ac:dyDescent="0.4">
      <c r="A628" s="158">
        <v>20000000</v>
      </c>
      <c r="B628" s="159"/>
      <c r="C628" s="18"/>
      <c r="D628" s="159"/>
      <c r="E628" s="99" t="s">
        <v>163</v>
      </c>
      <c r="F628" s="160"/>
      <c r="G628" s="160"/>
      <c r="H628" s="160"/>
      <c r="I628" s="161"/>
    </row>
    <row r="629" spans="1:9" ht="25" customHeight="1" x14ac:dyDescent="0.4">
      <c r="A629" s="143">
        <v>21000000</v>
      </c>
      <c r="B629" s="144"/>
      <c r="C629" s="13"/>
      <c r="D629" s="144"/>
      <c r="E629" s="91" t="s">
        <v>164</v>
      </c>
      <c r="F629" s="145"/>
      <c r="G629" s="145"/>
      <c r="H629" s="145"/>
      <c r="I629" s="146"/>
    </row>
    <row r="630" spans="1:9" ht="25" customHeight="1" x14ac:dyDescent="0.4">
      <c r="A630" s="143">
        <v>21010000</v>
      </c>
      <c r="B630" s="144"/>
      <c r="C630" s="13"/>
      <c r="D630" s="144"/>
      <c r="E630" s="91" t="s">
        <v>165</v>
      </c>
      <c r="F630" s="145"/>
      <c r="G630" s="145"/>
      <c r="H630" s="145"/>
      <c r="I630" s="146"/>
    </row>
    <row r="631" spans="1:9" ht="25" customHeight="1" x14ac:dyDescent="0.4">
      <c r="A631" s="147">
        <v>21010103</v>
      </c>
      <c r="B631" s="148" t="s">
        <v>640</v>
      </c>
      <c r="C631" s="14"/>
      <c r="D631" s="94">
        <v>31912900</v>
      </c>
      <c r="E631" s="95" t="s">
        <v>168</v>
      </c>
      <c r="F631" s="84">
        <v>856140327.75</v>
      </c>
      <c r="G631" s="145">
        <v>901200345</v>
      </c>
      <c r="H631" s="150">
        <v>675900258.75</v>
      </c>
      <c r="I631" s="146">
        <v>935665778.88999999</v>
      </c>
    </row>
    <row r="632" spans="1:9" ht="25" customHeight="1" x14ac:dyDescent="0.4">
      <c r="A632" s="147">
        <v>21010104</v>
      </c>
      <c r="B632" s="148"/>
      <c r="C632" s="14"/>
      <c r="D632" s="101"/>
      <c r="E632" s="95" t="s">
        <v>169</v>
      </c>
      <c r="F632" s="84"/>
      <c r="G632" s="84"/>
      <c r="H632" s="84"/>
      <c r="I632" s="85"/>
    </row>
    <row r="633" spans="1:9" ht="25" customHeight="1" x14ac:dyDescent="0.4">
      <c r="A633" s="147">
        <v>21010105</v>
      </c>
      <c r="B633" s="148"/>
      <c r="C633" s="14"/>
      <c r="D633" s="101"/>
      <c r="E633" s="95" t="s">
        <v>170</v>
      </c>
      <c r="F633" s="84"/>
      <c r="G633" s="84"/>
      <c r="H633" s="84"/>
      <c r="I633" s="85"/>
    </row>
    <row r="634" spans="1:9" ht="25" customHeight="1" x14ac:dyDescent="0.4">
      <c r="A634" s="147"/>
      <c r="B634" s="148"/>
      <c r="C634" s="14"/>
      <c r="D634" s="94"/>
      <c r="E634" s="102" t="s">
        <v>673</v>
      </c>
      <c r="F634" s="84"/>
      <c r="G634" s="84">
        <v>135180051.75</v>
      </c>
      <c r="H634" s="84"/>
      <c r="I634" s="146">
        <v>282800000</v>
      </c>
    </row>
    <row r="635" spans="1:9" ht="25" customHeight="1" x14ac:dyDescent="0.4">
      <c r="A635" s="143">
        <v>21020300</v>
      </c>
      <c r="B635" s="144"/>
      <c r="C635" s="13"/>
      <c r="D635" s="144"/>
      <c r="E635" s="91" t="s">
        <v>193</v>
      </c>
      <c r="F635" s="84"/>
      <c r="G635" s="84"/>
      <c r="H635" s="84"/>
      <c r="I635" s="85"/>
    </row>
    <row r="636" spans="1:9" ht="25" customHeight="1" x14ac:dyDescent="0.4">
      <c r="A636" s="147">
        <v>21020301</v>
      </c>
      <c r="B636" s="148"/>
      <c r="C636" s="14"/>
      <c r="D636" s="94"/>
      <c r="E636" s="102" t="s">
        <v>178</v>
      </c>
      <c r="F636" s="84"/>
      <c r="G636" s="84"/>
      <c r="H636" s="84"/>
      <c r="I636" s="85"/>
    </row>
    <row r="637" spans="1:9" ht="25" customHeight="1" x14ac:dyDescent="0.4">
      <c r="A637" s="147">
        <v>21020302</v>
      </c>
      <c r="B637" s="148"/>
      <c r="C637" s="14"/>
      <c r="D637" s="94"/>
      <c r="E637" s="102" t="s">
        <v>179</v>
      </c>
      <c r="F637" s="84"/>
      <c r="G637" s="84"/>
      <c r="H637" s="84"/>
      <c r="I637" s="85"/>
    </row>
    <row r="638" spans="1:9" ht="25" customHeight="1" x14ac:dyDescent="0.4">
      <c r="A638" s="147">
        <v>21020303</v>
      </c>
      <c r="B638" s="148"/>
      <c r="C638" s="14"/>
      <c r="D638" s="94"/>
      <c r="E638" s="102" t="s">
        <v>180</v>
      </c>
      <c r="F638" s="84"/>
      <c r="G638" s="84"/>
      <c r="H638" s="84"/>
      <c r="I638" s="85"/>
    </row>
    <row r="639" spans="1:9" ht="25" customHeight="1" x14ac:dyDescent="0.4">
      <c r="A639" s="147">
        <v>21020304</v>
      </c>
      <c r="B639" s="148"/>
      <c r="C639" s="14"/>
      <c r="D639" s="94"/>
      <c r="E639" s="102" t="s">
        <v>181</v>
      </c>
      <c r="F639" s="84"/>
      <c r="G639" s="84"/>
      <c r="H639" s="84"/>
      <c r="I639" s="85"/>
    </row>
    <row r="640" spans="1:9" ht="25" customHeight="1" x14ac:dyDescent="0.4">
      <c r="A640" s="147">
        <v>21020312</v>
      </c>
      <c r="B640" s="148"/>
      <c r="C640" s="14"/>
      <c r="D640" s="94"/>
      <c r="E640" s="102" t="s">
        <v>184</v>
      </c>
      <c r="F640" s="84"/>
      <c r="G640" s="84"/>
      <c r="H640" s="84"/>
      <c r="I640" s="85"/>
    </row>
    <row r="641" spans="1:9" ht="25" customHeight="1" x14ac:dyDescent="0.4">
      <c r="A641" s="147">
        <v>21020315</v>
      </c>
      <c r="B641" s="148"/>
      <c r="C641" s="14"/>
      <c r="D641" s="94"/>
      <c r="E641" s="102" t="s">
        <v>187</v>
      </c>
      <c r="F641" s="84"/>
      <c r="G641" s="84"/>
      <c r="H641" s="84"/>
      <c r="I641" s="85"/>
    </row>
    <row r="642" spans="1:9" ht="25" customHeight="1" x14ac:dyDescent="0.4">
      <c r="A642" s="147">
        <v>21020314</v>
      </c>
      <c r="B642" s="148"/>
      <c r="C642" s="14"/>
      <c r="D642" s="94"/>
      <c r="E642" s="102" t="s">
        <v>513</v>
      </c>
      <c r="F642" s="84"/>
      <c r="G642" s="84"/>
      <c r="H642" s="84"/>
      <c r="I642" s="85"/>
    </row>
    <row r="643" spans="1:9" ht="25" customHeight="1" x14ac:dyDescent="0.4">
      <c r="A643" s="147">
        <v>21020305</v>
      </c>
      <c r="B643" s="148"/>
      <c r="C643" s="14"/>
      <c r="D643" s="94"/>
      <c r="E643" s="102" t="s">
        <v>514</v>
      </c>
      <c r="F643" s="84"/>
      <c r="G643" s="84"/>
      <c r="H643" s="84"/>
      <c r="I643" s="85"/>
    </row>
    <row r="644" spans="1:9" ht="25" customHeight="1" x14ac:dyDescent="0.4">
      <c r="A644" s="147">
        <v>21020306</v>
      </c>
      <c r="B644" s="148"/>
      <c r="C644" s="14"/>
      <c r="D644" s="94"/>
      <c r="E644" s="102" t="s">
        <v>515</v>
      </c>
      <c r="F644" s="84"/>
      <c r="G644" s="84"/>
      <c r="H644" s="84"/>
      <c r="I644" s="85"/>
    </row>
    <row r="645" spans="1:9" ht="25" customHeight="1" x14ac:dyDescent="0.4">
      <c r="A645" s="143">
        <v>21020400</v>
      </c>
      <c r="B645" s="144"/>
      <c r="C645" s="13"/>
      <c r="D645" s="144"/>
      <c r="E645" s="91" t="s">
        <v>194</v>
      </c>
      <c r="F645" s="84"/>
      <c r="G645" s="84"/>
      <c r="H645" s="84"/>
      <c r="I645" s="85"/>
    </row>
    <row r="646" spans="1:9" ht="25" customHeight="1" x14ac:dyDescent="0.4">
      <c r="A646" s="147">
        <v>21020401</v>
      </c>
      <c r="B646" s="148"/>
      <c r="C646" s="14"/>
      <c r="D646" s="94"/>
      <c r="E646" s="102" t="s">
        <v>178</v>
      </c>
      <c r="F646" s="84"/>
      <c r="G646" s="84"/>
      <c r="H646" s="84"/>
      <c r="I646" s="85"/>
    </row>
    <row r="647" spans="1:9" ht="25" customHeight="1" x14ac:dyDescent="0.4">
      <c r="A647" s="147">
        <v>21020402</v>
      </c>
      <c r="B647" s="148"/>
      <c r="C647" s="14"/>
      <c r="D647" s="94"/>
      <c r="E647" s="102" t="s">
        <v>179</v>
      </c>
      <c r="F647" s="84"/>
      <c r="G647" s="84"/>
      <c r="H647" s="84"/>
      <c r="I647" s="85"/>
    </row>
    <row r="648" spans="1:9" ht="25" customHeight="1" x14ac:dyDescent="0.4">
      <c r="A648" s="147">
        <v>21020403</v>
      </c>
      <c r="B648" s="148"/>
      <c r="C648" s="14"/>
      <c r="D648" s="94"/>
      <c r="E648" s="102" t="s">
        <v>180</v>
      </c>
      <c r="F648" s="84"/>
      <c r="G648" s="84"/>
      <c r="H648" s="84"/>
      <c r="I648" s="85"/>
    </row>
    <row r="649" spans="1:9" ht="25" customHeight="1" x14ac:dyDescent="0.4">
      <c r="A649" s="147">
        <v>21020404</v>
      </c>
      <c r="B649" s="148"/>
      <c r="C649" s="14"/>
      <c r="D649" s="94"/>
      <c r="E649" s="102" t="s">
        <v>181</v>
      </c>
      <c r="F649" s="84"/>
      <c r="G649" s="84"/>
      <c r="H649" s="84"/>
      <c r="I649" s="85"/>
    </row>
    <row r="650" spans="1:9" ht="25" customHeight="1" x14ac:dyDescent="0.4">
      <c r="A650" s="147">
        <v>21020412</v>
      </c>
      <c r="B650" s="148"/>
      <c r="C650" s="14"/>
      <c r="D650" s="94"/>
      <c r="E650" s="102" t="s">
        <v>184</v>
      </c>
      <c r="F650" s="84"/>
      <c r="G650" s="84"/>
      <c r="H650" s="84"/>
      <c r="I650" s="85"/>
    </row>
    <row r="651" spans="1:9" ht="25" customHeight="1" x14ac:dyDescent="0.4">
      <c r="A651" s="147">
        <v>21020415</v>
      </c>
      <c r="B651" s="148"/>
      <c r="C651" s="14"/>
      <c r="D651" s="94"/>
      <c r="E651" s="102" t="s">
        <v>187</v>
      </c>
      <c r="F651" s="84"/>
      <c r="G651" s="84"/>
      <c r="H651" s="84"/>
      <c r="I651" s="85"/>
    </row>
    <row r="652" spans="1:9" ht="25" customHeight="1" x14ac:dyDescent="0.4">
      <c r="A652" s="143">
        <v>21020500</v>
      </c>
      <c r="B652" s="144"/>
      <c r="C652" s="13"/>
      <c r="D652" s="144"/>
      <c r="E652" s="91" t="s">
        <v>195</v>
      </c>
      <c r="F652" s="84"/>
      <c r="G652" s="84"/>
      <c r="H652" s="84"/>
      <c r="I652" s="85"/>
    </row>
    <row r="653" spans="1:9" ht="25" customHeight="1" x14ac:dyDescent="0.4">
      <c r="A653" s="147">
        <v>21020501</v>
      </c>
      <c r="B653" s="148"/>
      <c r="C653" s="14"/>
      <c r="D653" s="94"/>
      <c r="E653" s="102" t="s">
        <v>178</v>
      </c>
      <c r="F653" s="84"/>
      <c r="G653" s="84"/>
      <c r="H653" s="84"/>
      <c r="I653" s="85"/>
    </row>
    <row r="654" spans="1:9" ht="25" customHeight="1" x14ac:dyDescent="0.4">
      <c r="A654" s="187">
        <v>21020502</v>
      </c>
      <c r="B654" s="148"/>
      <c r="C654" s="16"/>
      <c r="D654" s="94"/>
      <c r="E654" s="102" t="s">
        <v>179</v>
      </c>
      <c r="F654" s="84"/>
      <c r="G654" s="84"/>
      <c r="H654" s="84"/>
      <c r="I654" s="85"/>
    </row>
    <row r="655" spans="1:9" ht="25" customHeight="1" x14ac:dyDescent="0.4">
      <c r="A655" s="187">
        <v>21020503</v>
      </c>
      <c r="B655" s="148"/>
      <c r="C655" s="16"/>
      <c r="D655" s="94"/>
      <c r="E655" s="102" t="s">
        <v>180</v>
      </c>
      <c r="F655" s="84"/>
      <c r="G655" s="84"/>
      <c r="H655" s="84"/>
      <c r="I655" s="85"/>
    </row>
    <row r="656" spans="1:9" ht="25" customHeight="1" x14ac:dyDescent="0.4">
      <c r="A656" s="187">
        <v>21020504</v>
      </c>
      <c r="B656" s="148"/>
      <c r="C656" s="16"/>
      <c r="D656" s="94"/>
      <c r="E656" s="102" t="s">
        <v>181</v>
      </c>
      <c r="F656" s="84"/>
      <c r="G656" s="84"/>
      <c r="H656" s="84"/>
      <c r="I656" s="85"/>
    </row>
    <row r="657" spans="1:9" ht="25" customHeight="1" x14ac:dyDescent="0.4">
      <c r="A657" s="187">
        <v>21020512</v>
      </c>
      <c r="B657" s="148"/>
      <c r="C657" s="16"/>
      <c r="D657" s="94"/>
      <c r="E657" s="102" t="s">
        <v>184</v>
      </c>
      <c r="F657" s="84"/>
      <c r="G657" s="84"/>
      <c r="H657" s="84"/>
      <c r="I657" s="85"/>
    </row>
    <row r="658" spans="1:9" ht="25" customHeight="1" x14ac:dyDescent="0.4">
      <c r="A658" s="187">
        <v>21020515</v>
      </c>
      <c r="B658" s="148"/>
      <c r="C658" s="16"/>
      <c r="D658" s="94"/>
      <c r="E658" s="102" t="s">
        <v>187</v>
      </c>
      <c r="F658" s="84"/>
      <c r="G658" s="84"/>
      <c r="H658" s="84"/>
      <c r="I658" s="85"/>
    </row>
    <row r="659" spans="1:9" ht="25" customHeight="1" x14ac:dyDescent="0.4">
      <c r="A659" s="152">
        <v>21020600</v>
      </c>
      <c r="B659" s="153"/>
      <c r="C659" s="15"/>
      <c r="D659" s="153"/>
      <c r="E659" s="91" t="s">
        <v>196</v>
      </c>
      <c r="F659" s="84"/>
      <c r="G659" s="84"/>
      <c r="H659" s="84"/>
      <c r="I659" s="85"/>
    </row>
    <row r="660" spans="1:9" ht="25" customHeight="1" x14ac:dyDescent="0.4">
      <c r="A660" s="187">
        <v>21020605</v>
      </c>
      <c r="B660" s="148"/>
      <c r="C660" s="16"/>
      <c r="D660" s="94"/>
      <c r="E660" s="95" t="s">
        <v>199</v>
      </c>
      <c r="F660" s="84"/>
      <c r="G660" s="84"/>
      <c r="H660" s="84"/>
      <c r="I660" s="85"/>
    </row>
    <row r="661" spans="1:9" ht="25" customHeight="1" x14ac:dyDescent="0.4">
      <c r="A661" s="1053">
        <v>22000000</v>
      </c>
      <c r="B661" s="148"/>
      <c r="C661" s="39"/>
      <c r="D661" s="94"/>
      <c r="E661" s="1051" t="s">
        <v>201</v>
      </c>
      <c r="F661" s="826"/>
      <c r="G661" s="846"/>
      <c r="H661" s="590"/>
      <c r="I661" s="846"/>
    </row>
    <row r="662" spans="1:9" ht="25" customHeight="1" x14ac:dyDescent="0.4">
      <c r="A662" s="1050">
        <v>22010100</v>
      </c>
      <c r="B662" s="148" t="s">
        <v>2416</v>
      </c>
      <c r="C662" s="39"/>
      <c r="D662" s="94">
        <v>31912900</v>
      </c>
      <c r="E662" s="1052" t="s">
        <v>2453</v>
      </c>
      <c r="F662" s="826"/>
      <c r="G662" s="1068">
        <v>224910000</v>
      </c>
      <c r="H662" s="590"/>
      <c r="I662" s="98"/>
    </row>
    <row r="663" spans="1:9" ht="25" customHeight="1" x14ac:dyDescent="0.4">
      <c r="A663" s="155">
        <v>22020000</v>
      </c>
      <c r="B663" s="156"/>
      <c r="C663" s="17"/>
      <c r="D663" s="156"/>
      <c r="E663" s="106" t="s">
        <v>202</v>
      </c>
      <c r="F663" s="84"/>
      <c r="G663" s="84"/>
      <c r="H663" s="84"/>
      <c r="I663" s="85"/>
    </row>
    <row r="664" spans="1:9" ht="25" customHeight="1" x14ac:dyDescent="0.4">
      <c r="A664" s="155">
        <v>22020100</v>
      </c>
      <c r="B664" s="156"/>
      <c r="C664" s="17"/>
      <c r="D664" s="156"/>
      <c r="E664" s="106" t="s">
        <v>203</v>
      </c>
      <c r="F664" s="84"/>
      <c r="G664" s="84"/>
      <c r="H664" s="84"/>
      <c r="I664" s="85"/>
    </row>
    <row r="665" spans="1:9" ht="25" customHeight="1" x14ac:dyDescent="0.4">
      <c r="A665" s="131">
        <v>22020102</v>
      </c>
      <c r="B665" s="148"/>
      <c r="C665" s="6"/>
      <c r="D665" s="94"/>
      <c r="E665" s="154" t="s">
        <v>205</v>
      </c>
      <c r="F665" s="84"/>
      <c r="G665" s="84"/>
      <c r="H665" s="84"/>
      <c r="I665" s="85"/>
    </row>
    <row r="666" spans="1:9" ht="25" customHeight="1" x14ac:dyDescent="0.4">
      <c r="A666" s="326">
        <v>22020102</v>
      </c>
      <c r="B666" s="115" t="s">
        <v>640</v>
      </c>
      <c r="C666" s="6"/>
      <c r="D666" s="94">
        <v>31912900</v>
      </c>
      <c r="E666" s="195" t="s">
        <v>205</v>
      </c>
      <c r="F666" s="84"/>
      <c r="G666" s="84"/>
      <c r="H666" s="84"/>
      <c r="I666" s="85"/>
    </row>
    <row r="667" spans="1:9" ht="25" customHeight="1" x14ac:dyDescent="0.4">
      <c r="A667" s="326">
        <v>22020103</v>
      </c>
      <c r="B667" s="148"/>
      <c r="C667" s="6"/>
      <c r="D667" s="94"/>
      <c r="E667" s="195" t="s">
        <v>206</v>
      </c>
      <c r="F667" s="84"/>
      <c r="G667" s="84"/>
      <c r="H667" s="84"/>
      <c r="I667" s="85"/>
    </row>
    <row r="668" spans="1:9" ht="25" customHeight="1" x14ac:dyDescent="0.4">
      <c r="A668" s="326">
        <v>22020104</v>
      </c>
      <c r="B668" s="148"/>
      <c r="C668" s="6"/>
      <c r="D668" s="94"/>
      <c r="E668" s="195" t="s">
        <v>207</v>
      </c>
      <c r="F668" s="84"/>
      <c r="G668" s="84"/>
      <c r="H668" s="84"/>
      <c r="I668" s="85"/>
    </row>
    <row r="669" spans="1:9" ht="25" customHeight="1" x14ac:dyDescent="0.4">
      <c r="A669" s="155">
        <v>22020300</v>
      </c>
      <c r="B669" s="156"/>
      <c r="C669" s="17"/>
      <c r="D669" s="156"/>
      <c r="E669" s="106" t="s">
        <v>210</v>
      </c>
      <c r="F669" s="84"/>
      <c r="G669" s="84"/>
      <c r="H669" s="84"/>
      <c r="I669" s="85"/>
    </row>
    <row r="670" spans="1:9" ht="25" customHeight="1" x14ac:dyDescent="0.4">
      <c r="A670" s="131">
        <v>22020302</v>
      </c>
      <c r="B670" s="148" t="s">
        <v>640</v>
      </c>
      <c r="C670" s="6"/>
      <c r="D670" s="156">
        <v>31912900</v>
      </c>
      <c r="E670" s="154" t="s">
        <v>2958</v>
      </c>
      <c r="F670" s="84"/>
      <c r="G670" s="84">
        <v>2500000</v>
      </c>
      <c r="H670" s="84">
        <v>1250000</v>
      </c>
      <c r="I670" s="84">
        <v>5000000</v>
      </c>
    </row>
    <row r="671" spans="1:9" ht="25" customHeight="1" x14ac:dyDescent="0.4">
      <c r="A671" s="193">
        <v>22020309</v>
      </c>
      <c r="B671" s="148" t="s">
        <v>640</v>
      </c>
      <c r="C671" s="6"/>
      <c r="D671" s="94">
        <v>31912900</v>
      </c>
      <c r="E671" s="125" t="s">
        <v>215</v>
      </c>
      <c r="F671" s="84"/>
      <c r="G671" s="84">
        <v>7000000</v>
      </c>
      <c r="H671" s="84">
        <v>3000000</v>
      </c>
      <c r="I671" s="84">
        <v>10000000</v>
      </c>
    </row>
    <row r="672" spans="1:9" s="118" customFormat="1" ht="66.75" customHeight="1" x14ac:dyDescent="0.35">
      <c r="A672" s="1145">
        <v>22020311</v>
      </c>
      <c r="B672" s="1150" t="s">
        <v>640</v>
      </c>
      <c r="C672" s="1151"/>
      <c r="D672" s="1150">
        <v>31912900</v>
      </c>
      <c r="E672" s="1165" t="s">
        <v>1839</v>
      </c>
      <c r="F672" s="1143"/>
      <c r="G672" s="1143">
        <v>20000000</v>
      </c>
      <c r="H672" s="1143">
        <v>10455000</v>
      </c>
      <c r="I672" s="1143">
        <v>20000000</v>
      </c>
    </row>
    <row r="673" spans="1:9" ht="25" customHeight="1" x14ac:dyDescent="0.4">
      <c r="A673" s="131">
        <v>22020310</v>
      </c>
      <c r="B673" s="148" t="s">
        <v>640</v>
      </c>
      <c r="C673" s="6"/>
      <c r="D673" s="94">
        <v>31912900</v>
      </c>
      <c r="E673" s="154" t="s">
        <v>677</v>
      </c>
      <c r="F673" s="84"/>
      <c r="G673" s="84"/>
      <c r="H673" s="84"/>
      <c r="I673" s="84"/>
    </row>
    <row r="674" spans="1:9" ht="25" customHeight="1" x14ac:dyDescent="0.4">
      <c r="A674" s="155">
        <v>22020500</v>
      </c>
      <c r="B674" s="148"/>
      <c r="C674" s="17"/>
      <c r="D674" s="94"/>
      <c r="E674" s="157" t="s">
        <v>332</v>
      </c>
      <c r="F674" s="84"/>
      <c r="G674" s="84"/>
      <c r="H674" s="84"/>
      <c r="I674" s="84"/>
    </row>
    <row r="675" spans="1:9" ht="25" customHeight="1" x14ac:dyDescent="0.4">
      <c r="A675" s="131">
        <v>22020503</v>
      </c>
      <c r="B675" s="148" t="s">
        <v>640</v>
      </c>
      <c r="C675" s="6"/>
      <c r="D675" s="94">
        <v>31912900</v>
      </c>
      <c r="E675" s="154" t="s">
        <v>1793</v>
      </c>
      <c r="F675" s="84">
        <v>5750000</v>
      </c>
      <c r="G675" s="84">
        <v>20000000</v>
      </c>
      <c r="H675" s="84">
        <v>16406316.449999999</v>
      </c>
      <c r="I675" s="84">
        <v>30000000</v>
      </c>
    </row>
    <row r="676" spans="1:9" ht="25" customHeight="1" x14ac:dyDescent="0.4">
      <c r="A676" s="131">
        <v>22020503</v>
      </c>
      <c r="B676" s="148" t="s">
        <v>640</v>
      </c>
      <c r="C676" s="6"/>
      <c r="D676" s="94">
        <v>31912900</v>
      </c>
      <c r="E676" s="154" t="s">
        <v>2450</v>
      </c>
      <c r="F676" s="84">
        <v>6500000</v>
      </c>
      <c r="G676" s="84">
        <v>30000000</v>
      </c>
      <c r="H676" s="84">
        <v>11345000</v>
      </c>
      <c r="I676" s="84">
        <v>20000000</v>
      </c>
    </row>
    <row r="677" spans="1:9" ht="25" customHeight="1" x14ac:dyDescent="0.4">
      <c r="A677" s="155">
        <v>22021000</v>
      </c>
      <c r="B677" s="148"/>
      <c r="C677" s="17"/>
      <c r="D677" s="94"/>
      <c r="E677" s="106" t="s">
        <v>245</v>
      </c>
      <c r="F677" s="84"/>
      <c r="G677" s="84"/>
      <c r="H677" s="84"/>
      <c r="I677" s="84"/>
    </row>
    <row r="678" spans="1:9" ht="25" customHeight="1" x14ac:dyDescent="0.4">
      <c r="A678" s="131">
        <v>22021003</v>
      </c>
      <c r="B678" s="148" t="s">
        <v>640</v>
      </c>
      <c r="C678" s="6"/>
      <c r="D678" s="94">
        <v>31912900</v>
      </c>
      <c r="E678" s="102" t="s">
        <v>248</v>
      </c>
      <c r="F678" s="84"/>
      <c r="G678" s="84"/>
      <c r="H678" s="84"/>
      <c r="I678" s="84"/>
    </row>
    <row r="679" spans="1:9" ht="25" customHeight="1" x14ac:dyDescent="0.4">
      <c r="A679" s="131">
        <v>22021010</v>
      </c>
      <c r="B679" s="148" t="s">
        <v>640</v>
      </c>
      <c r="C679" s="6"/>
      <c r="D679" s="94">
        <v>31912900</v>
      </c>
      <c r="E679" s="102" t="s">
        <v>253</v>
      </c>
      <c r="F679" s="84">
        <v>3450300</v>
      </c>
      <c r="G679" s="84">
        <v>6000000</v>
      </c>
      <c r="H679" s="84">
        <v>3000000</v>
      </c>
      <c r="I679" s="84">
        <v>5000000</v>
      </c>
    </row>
    <row r="680" spans="1:9" ht="25" customHeight="1" x14ac:dyDescent="0.4">
      <c r="A680" s="131">
        <v>22021011</v>
      </c>
      <c r="B680" s="148" t="s">
        <v>640</v>
      </c>
      <c r="C680" s="6"/>
      <c r="D680" s="94">
        <v>31912900</v>
      </c>
      <c r="E680" s="102" t="s">
        <v>254</v>
      </c>
      <c r="F680" s="84"/>
      <c r="G680" s="84"/>
      <c r="H680" s="84"/>
      <c r="I680" s="84">
        <v>5000000</v>
      </c>
    </row>
    <row r="681" spans="1:9" ht="25" customHeight="1" x14ac:dyDescent="0.4">
      <c r="A681" s="131">
        <v>22021017</v>
      </c>
      <c r="B681" s="148" t="s">
        <v>640</v>
      </c>
      <c r="C681" s="6"/>
      <c r="D681" s="94">
        <v>31912900</v>
      </c>
      <c r="E681" s="102" t="s">
        <v>258</v>
      </c>
      <c r="F681" s="84"/>
      <c r="G681" s="84">
        <v>10000000</v>
      </c>
      <c r="H681" s="84">
        <v>1520000</v>
      </c>
      <c r="I681" s="84">
        <v>2000000</v>
      </c>
    </row>
    <row r="682" spans="1:9" ht="25" customHeight="1" x14ac:dyDescent="0.4">
      <c r="A682" s="155">
        <v>22040100</v>
      </c>
      <c r="B682" s="156"/>
      <c r="C682" s="17"/>
      <c r="D682" s="156"/>
      <c r="E682" s="106" t="s">
        <v>260</v>
      </c>
      <c r="F682" s="84"/>
      <c r="G682" s="84"/>
      <c r="H682" s="84"/>
      <c r="I682" s="84"/>
    </row>
    <row r="683" spans="1:9" ht="25" customHeight="1" thickBot="1" x14ac:dyDescent="0.45">
      <c r="A683" s="314">
        <v>22040109</v>
      </c>
      <c r="B683" s="315" t="s">
        <v>640</v>
      </c>
      <c r="C683" s="316"/>
      <c r="D683" s="317">
        <v>31912900</v>
      </c>
      <c r="E683" s="328" t="s">
        <v>1790</v>
      </c>
      <c r="F683" s="318"/>
      <c r="G683" s="318">
        <v>2500000</v>
      </c>
      <c r="H683" s="318">
        <v>1850000</v>
      </c>
      <c r="I683" s="318">
        <v>2500000</v>
      </c>
    </row>
    <row r="684" spans="1:9" ht="48" customHeight="1" thickBot="1" x14ac:dyDescent="0.45">
      <c r="A684" s="1173">
        <v>22040109</v>
      </c>
      <c r="B684" s="1174" t="s">
        <v>640</v>
      </c>
      <c r="C684" s="1175"/>
      <c r="D684" s="1174">
        <v>31912900</v>
      </c>
      <c r="E684" s="1171" t="s">
        <v>2295</v>
      </c>
      <c r="F684" s="1172"/>
      <c r="G684" s="1172">
        <v>1000000</v>
      </c>
      <c r="H684" s="1172"/>
      <c r="I684" s="1172">
        <v>1000000</v>
      </c>
    </row>
    <row r="685" spans="1:9" ht="25" customHeight="1" x14ac:dyDescent="0.4">
      <c r="A685" s="196"/>
      <c r="B685" s="906"/>
      <c r="C685" s="907"/>
      <c r="D685" s="906"/>
      <c r="E685" s="908" t="s">
        <v>164</v>
      </c>
      <c r="F685" s="920">
        <f>SUM(F631:F662)</f>
        <v>856140327.75</v>
      </c>
      <c r="G685" s="920">
        <f>SUM(G631:G662)</f>
        <v>1261290396.75</v>
      </c>
      <c r="H685" s="920">
        <f>SUM(H631:H662)</f>
        <v>675900258.75</v>
      </c>
      <c r="I685" s="920">
        <f>SUM(I631:I662)</f>
        <v>1218465778.8899999</v>
      </c>
    </row>
    <row r="686" spans="1:9" ht="25" customHeight="1" thickBot="1" x14ac:dyDescent="0.45">
      <c r="A686" s="911"/>
      <c r="B686" s="214"/>
      <c r="C686" s="34"/>
      <c r="D686" s="214"/>
      <c r="E686" s="215" t="s">
        <v>202</v>
      </c>
      <c r="F686" s="921">
        <f>SUM(F670:F683)</f>
        <v>15700300</v>
      </c>
      <c r="G686" s="921">
        <f>SUM(G670:G683)</f>
        <v>98000000</v>
      </c>
      <c r="H686" s="921">
        <f>SUM(H670:H683)</f>
        <v>48826316.450000003</v>
      </c>
      <c r="I686" s="922">
        <f>SUM(I670:I684)</f>
        <v>100500000</v>
      </c>
    </row>
    <row r="687" spans="1:9" ht="25" customHeight="1" thickBot="1" x14ac:dyDescent="0.45">
      <c r="A687" s="953"/>
      <c r="B687" s="948"/>
      <c r="C687" s="954"/>
      <c r="D687" s="950"/>
      <c r="E687" s="231" t="s">
        <v>293</v>
      </c>
      <c r="F687" s="955">
        <f>F685+F686</f>
        <v>871840627.75</v>
      </c>
      <c r="G687" s="955">
        <f>G685+G686</f>
        <v>1359290396.75</v>
      </c>
      <c r="H687" s="955">
        <f>H685+H686</f>
        <v>724726575.20000005</v>
      </c>
      <c r="I687" s="955">
        <f>I685+I686</f>
        <v>1318965778.8899999</v>
      </c>
    </row>
    <row r="688" spans="1:9" ht="22.5" x14ac:dyDescent="0.45">
      <c r="A688" s="1310" t="s">
        <v>1795</v>
      </c>
      <c r="B688" s="1311"/>
      <c r="C688" s="1311"/>
      <c r="D688" s="1311"/>
      <c r="E688" s="1311"/>
      <c r="F688" s="1311"/>
      <c r="G688" s="1311"/>
      <c r="H688" s="1311"/>
      <c r="I688" s="1312"/>
    </row>
    <row r="689" spans="1:9" ht="22.5" x14ac:dyDescent="0.45">
      <c r="A689" s="1301" t="s">
        <v>480</v>
      </c>
      <c r="B689" s="1302"/>
      <c r="C689" s="1302"/>
      <c r="D689" s="1302"/>
      <c r="E689" s="1302"/>
      <c r="F689" s="1302"/>
      <c r="G689" s="1302"/>
      <c r="H689" s="1302"/>
      <c r="I689" s="1303"/>
    </row>
    <row r="690" spans="1:9" ht="22.5" x14ac:dyDescent="0.45">
      <c r="A690" s="1301" t="s">
        <v>2465</v>
      </c>
      <c r="B690" s="1302"/>
      <c r="C690" s="1302"/>
      <c r="D690" s="1302"/>
      <c r="E690" s="1302"/>
      <c r="F690" s="1302"/>
      <c r="G690" s="1302"/>
      <c r="H690" s="1302"/>
      <c r="I690" s="1303"/>
    </row>
    <row r="691" spans="1:9" ht="27.75" customHeight="1" thickBot="1" x14ac:dyDescent="0.45">
      <c r="A691" s="1337" t="s">
        <v>275</v>
      </c>
      <c r="B691" s="1338"/>
      <c r="C691" s="1338"/>
      <c r="D691" s="1338"/>
      <c r="E691" s="1338"/>
      <c r="F691" s="1338"/>
      <c r="G691" s="1338"/>
      <c r="H691" s="1338"/>
      <c r="I691" s="1339"/>
    </row>
    <row r="692" spans="1:9" ht="18.5" thickBot="1" x14ac:dyDescent="0.45">
      <c r="A692" s="1328" t="s">
        <v>391</v>
      </c>
      <c r="B692" s="1329"/>
      <c r="C692" s="1329"/>
      <c r="D692" s="1329"/>
      <c r="E692" s="1329"/>
      <c r="F692" s="1329"/>
      <c r="G692" s="1329"/>
      <c r="H692" s="1329"/>
      <c r="I692" s="1330"/>
    </row>
    <row r="693" spans="1:9" s="118" customFormat="1" ht="36.5" thickBot="1" x14ac:dyDescent="0.4">
      <c r="A693" s="311" t="s">
        <v>459</v>
      </c>
      <c r="B693" s="222" t="s">
        <v>452</v>
      </c>
      <c r="C693" s="311" t="s">
        <v>448</v>
      </c>
      <c r="D693" s="222" t="s">
        <v>451</v>
      </c>
      <c r="E693" s="312" t="s">
        <v>1</v>
      </c>
      <c r="F693" s="222" t="s">
        <v>2460</v>
      </c>
      <c r="G693" s="222" t="s">
        <v>2474</v>
      </c>
      <c r="H693" s="89" t="s">
        <v>2475</v>
      </c>
      <c r="I693" s="222" t="s">
        <v>2464</v>
      </c>
    </row>
    <row r="694" spans="1:9" ht="25" customHeight="1" x14ac:dyDescent="0.4">
      <c r="A694" s="158">
        <v>20000000</v>
      </c>
      <c r="B694" s="159"/>
      <c r="C694" s="18"/>
      <c r="D694" s="159"/>
      <c r="E694" s="99" t="s">
        <v>163</v>
      </c>
      <c r="F694" s="160"/>
      <c r="G694" s="160"/>
      <c r="H694" s="160"/>
      <c r="I694" s="161"/>
    </row>
    <row r="695" spans="1:9" ht="25" customHeight="1" x14ac:dyDescent="0.4">
      <c r="A695" s="143">
        <v>21000000</v>
      </c>
      <c r="B695" s="144"/>
      <c r="C695" s="13"/>
      <c r="D695" s="144"/>
      <c r="E695" s="91" t="s">
        <v>164</v>
      </c>
      <c r="F695" s="145"/>
      <c r="G695" s="145"/>
      <c r="H695" s="145"/>
      <c r="I695" s="146"/>
    </row>
    <row r="696" spans="1:9" ht="25" customHeight="1" x14ac:dyDescent="0.4">
      <c r="A696" s="143">
        <v>21010000</v>
      </c>
      <c r="B696" s="144"/>
      <c r="C696" s="13"/>
      <c r="D696" s="144"/>
      <c r="E696" s="91" t="s">
        <v>165</v>
      </c>
      <c r="F696" s="145"/>
      <c r="G696" s="145"/>
      <c r="H696" s="145"/>
      <c r="I696" s="146"/>
    </row>
    <row r="697" spans="1:9" ht="25" customHeight="1" x14ac:dyDescent="0.4">
      <c r="A697" s="147">
        <v>21010103</v>
      </c>
      <c r="B697" s="148" t="s">
        <v>640</v>
      </c>
      <c r="C697" s="14"/>
      <c r="D697" s="94">
        <v>31912900</v>
      </c>
      <c r="E697" s="95" t="s">
        <v>168</v>
      </c>
      <c r="F697" s="84">
        <v>2965398.4</v>
      </c>
      <c r="G697" s="84">
        <v>3121472</v>
      </c>
      <c r="H697" s="150">
        <v>2341104</v>
      </c>
      <c r="I697" s="146">
        <f>NROLL!E237</f>
        <v>1945422.04</v>
      </c>
    </row>
    <row r="698" spans="1:9" ht="25" customHeight="1" x14ac:dyDescent="0.4">
      <c r="A698" s="147">
        <v>21010104</v>
      </c>
      <c r="B698" s="148" t="s">
        <v>640</v>
      </c>
      <c r="C698" s="14"/>
      <c r="D698" s="94">
        <v>31912900</v>
      </c>
      <c r="E698" s="95" t="s">
        <v>169</v>
      </c>
      <c r="F698" s="84">
        <v>2575467.1</v>
      </c>
      <c r="G698" s="84">
        <v>2711018</v>
      </c>
      <c r="H698" s="150">
        <v>2033263.5</v>
      </c>
      <c r="I698" s="146">
        <f>NROLL!E233</f>
        <v>1278923.52</v>
      </c>
    </row>
    <row r="699" spans="1:9" ht="25" customHeight="1" x14ac:dyDescent="0.4">
      <c r="A699" s="147">
        <v>21010105</v>
      </c>
      <c r="B699" s="148" t="s">
        <v>640</v>
      </c>
      <c r="C699" s="14"/>
      <c r="D699" s="94">
        <v>31912900</v>
      </c>
      <c r="E699" s="95" t="s">
        <v>170</v>
      </c>
      <c r="F699" s="84">
        <v>1616336.65</v>
      </c>
      <c r="G699" s="84">
        <v>1701407</v>
      </c>
      <c r="H699" s="150">
        <v>1276055.25</v>
      </c>
      <c r="I699" s="146">
        <f>NROLL!E227</f>
        <v>1492699.6800000002</v>
      </c>
    </row>
    <row r="700" spans="1:9" ht="25" customHeight="1" x14ac:dyDescent="0.4">
      <c r="A700" s="187"/>
      <c r="B700" s="148"/>
      <c r="C700" s="14"/>
      <c r="D700" s="94"/>
      <c r="E700" s="102" t="s">
        <v>673</v>
      </c>
      <c r="F700" s="84"/>
      <c r="G700" s="84">
        <v>1130084.55</v>
      </c>
      <c r="H700" s="150"/>
      <c r="I700" s="146">
        <f>NROLL!T227+NROLL!T233+NROLL!T237</f>
        <v>9600000</v>
      </c>
    </row>
    <row r="701" spans="1:9" ht="25" customHeight="1" x14ac:dyDescent="0.4">
      <c r="A701" s="143">
        <v>21020300</v>
      </c>
      <c r="B701" s="144"/>
      <c r="C701" s="13"/>
      <c r="D701" s="144"/>
      <c r="E701" s="91" t="s">
        <v>193</v>
      </c>
      <c r="F701" s="84"/>
      <c r="G701" s="84"/>
      <c r="H701" s="150"/>
      <c r="I701" s="146"/>
    </row>
    <row r="702" spans="1:9" s="138" customFormat="1" ht="25" customHeight="1" x14ac:dyDescent="0.4">
      <c r="A702" s="147">
        <v>21020301</v>
      </c>
      <c r="B702" s="148" t="s">
        <v>640</v>
      </c>
      <c r="C702" s="14"/>
      <c r="D702" s="94">
        <v>31912900</v>
      </c>
      <c r="E702" s="102" t="s">
        <v>178</v>
      </c>
      <c r="F702" s="84">
        <v>676533.95</v>
      </c>
      <c r="G702" s="84">
        <v>712141</v>
      </c>
      <c r="H702" s="150">
        <v>534105.75</v>
      </c>
      <c r="I702" s="146">
        <f>NROLL!F237</f>
        <v>680897.71399999992</v>
      </c>
    </row>
    <row r="703" spans="1:9" s="138" customFormat="1" ht="25" customHeight="1" x14ac:dyDescent="0.4">
      <c r="A703" s="147">
        <v>21020302</v>
      </c>
      <c r="B703" s="148" t="s">
        <v>640</v>
      </c>
      <c r="C703" s="14"/>
      <c r="D703" s="94">
        <v>31912900</v>
      </c>
      <c r="E703" s="102" t="s">
        <v>179</v>
      </c>
      <c r="F703" s="84">
        <v>294611.15000000002</v>
      </c>
      <c r="G703" s="84">
        <v>310117</v>
      </c>
      <c r="H703" s="150">
        <v>232587.75</v>
      </c>
      <c r="I703" s="146">
        <f>NROLL!G237</f>
        <v>389084.40800000005</v>
      </c>
    </row>
    <row r="704" spans="1:9" s="138" customFormat="1" ht="25" customHeight="1" x14ac:dyDescent="0.4">
      <c r="A704" s="147">
        <v>21020303</v>
      </c>
      <c r="B704" s="148" t="s">
        <v>640</v>
      </c>
      <c r="C704" s="14"/>
      <c r="D704" s="94">
        <v>31912900</v>
      </c>
      <c r="E704" s="102" t="s">
        <v>180</v>
      </c>
      <c r="F704" s="84">
        <v>20824</v>
      </c>
      <c r="G704" s="84">
        <v>21920</v>
      </c>
      <c r="H704" s="150">
        <v>16440</v>
      </c>
      <c r="I704" s="146">
        <f>NROLL!I237</f>
        <v>25920</v>
      </c>
    </row>
    <row r="705" spans="1:9" s="138" customFormat="1" ht="25" customHeight="1" x14ac:dyDescent="0.4">
      <c r="A705" s="147">
        <v>21020304</v>
      </c>
      <c r="B705" s="148" t="s">
        <v>640</v>
      </c>
      <c r="C705" s="14"/>
      <c r="D705" s="94">
        <v>31912900</v>
      </c>
      <c r="E705" s="102" t="s">
        <v>181</v>
      </c>
      <c r="F705" s="84">
        <v>14433.35</v>
      </c>
      <c r="G705" s="84">
        <v>15193</v>
      </c>
      <c r="H705" s="150">
        <v>11394.75</v>
      </c>
      <c r="I705" s="146">
        <f>NROLL!H237</f>
        <v>97271.102000000014</v>
      </c>
    </row>
    <row r="706" spans="1:9" ht="25" customHeight="1" x14ac:dyDescent="0.4">
      <c r="A706" s="147">
        <v>21020312</v>
      </c>
      <c r="B706" s="148"/>
      <c r="C706" s="14"/>
      <c r="D706" s="94"/>
      <c r="E706" s="102" t="s">
        <v>184</v>
      </c>
      <c r="F706" s="84"/>
      <c r="G706" s="84"/>
      <c r="H706" s="150"/>
      <c r="I706" s="146"/>
    </row>
    <row r="707" spans="1:9" ht="25" customHeight="1" x14ac:dyDescent="0.4">
      <c r="A707" s="147">
        <v>21020315</v>
      </c>
      <c r="B707" s="148" t="s">
        <v>640</v>
      </c>
      <c r="C707" s="14"/>
      <c r="D707" s="94">
        <v>31912900</v>
      </c>
      <c r="E707" s="102" t="s">
        <v>187</v>
      </c>
      <c r="F707" s="84">
        <v>161614.95000000001</v>
      </c>
      <c r="G707" s="84">
        <v>170121</v>
      </c>
      <c r="H707" s="150">
        <v>127590.75</v>
      </c>
      <c r="I707" s="146">
        <f>NROLL!J237</f>
        <v>169271.10200000001</v>
      </c>
    </row>
    <row r="708" spans="1:9" ht="25" customHeight="1" x14ac:dyDescent="0.4">
      <c r="A708" s="147">
        <v>21020314</v>
      </c>
      <c r="B708" s="148"/>
      <c r="C708" s="14"/>
      <c r="D708" s="94"/>
      <c r="E708" s="102" t="s">
        <v>513</v>
      </c>
      <c r="F708" s="84"/>
      <c r="G708" s="84"/>
      <c r="H708" s="150"/>
      <c r="I708" s="146">
        <f>NROLL!M237</f>
        <v>0</v>
      </c>
    </row>
    <row r="709" spans="1:9" ht="25" customHeight="1" x14ac:dyDescent="0.4">
      <c r="A709" s="147">
        <v>21020305</v>
      </c>
      <c r="B709" s="148"/>
      <c r="C709" s="14"/>
      <c r="D709" s="94"/>
      <c r="E709" s="102" t="s">
        <v>514</v>
      </c>
      <c r="F709" s="84"/>
      <c r="G709" s="84"/>
      <c r="H709" s="150"/>
      <c r="I709" s="146"/>
    </row>
    <row r="710" spans="1:9" ht="25" customHeight="1" x14ac:dyDescent="0.4">
      <c r="A710" s="147">
        <v>21020306</v>
      </c>
      <c r="B710" s="148"/>
      <c r="C710" s="14"/>
      <c r="D710" s="94"/>
      <c r="E710" s="102" t="s">
        <v>515</v>
      </c>
      <c r="F710" s="84"/>
      <c r="G710" s="84"/>
      <c r="H710" s="150"/>
      <c r="I710" s="146"/>
    </row>
    <row r="711" spans="1:9" ht="25" customHeight="1" x14ac:dyDescent="0.4">
      <c r="A711" s="143">
        <v>21020400</v>
      </c>
      <c r="B711" s="144"/>
      <c r="C711" s="13"/>
      <c r="D711" s="144"/>
      <c r="E711" s="91" t="s">
        <v>333</v>
      </c>
      <c r="F711" s="84"/>
      <c r="G711" s="84"/>
      <c r="H711" s="150"/>
      <c r="I711" s="146"/>
    </row>
    <row r="712" spans="1:9" ht="25" customHeight="1" x14ac:dyDescent="0.4">
      <c r="A712" s="147">
        <v>21020401</v>
      </c>
      <c r="B712" s="148" t="s">
        <v>640</v>
      </c>
      <c r="C712" s="14"/>
      <c r="D712" s="94">
        <v>31912900</v>
      </c>
      <c r="E712" s="102" t="s">
        <v>178</v>
      </c>
      <c r="F712" s="84">
        <v>542623.85</v>
      </c>
      <c r="G712" s="84">
        <v>571183</v>
      </c>
      <c r="H712" s="150">
        <v>428387.25</v>
      </c>
      <c r="I712" s="146">
        <f>NROLL!F233</f>
        <v>447623.23199999996</v>
      </c>
    </row>
    <row r="713" spans="1:9" ht="25" customHeight="1" x14ac:dyDescent="0.4">
      <c r="A713" s="187">
        <v>21020402</v>
      </c>
      <c r="B713" s="148" t="s">
        <v>640</v>
      </c>
      <c r="C713" s="16"/>
      <c r="D713" s="94">
        <v>31912900</v>
      </c>
      <c r="E713" s="102" t="s">
        <v>179</v>
      </c>
      <c r="F713" s="84">
        <v>275664.34999999998</v>
      </c>
      <c r="G713" s="84">
        <v>290173</v>
      </c>
      <c r="H713" s="150">
        <v>217629.75</v>
      </c>
      <c r="I713" s="146">
        <f>NROLL!G233</f>
        <v>255784.70400000003</v>
      </c>
    </row>
    <row r="714" spans="1:9" ht="25" customHeight="1" x14ac:dyDescent="0.4">
      <c r="A714" s="187">
        <v>21020403</v>
      </c>
      <c r="B714" s="148" t="s">
        <v>640</v>
      </c>
      <c r="C714" s="16"/>
      <c r="D714" s="94">
        <v>31912900</v>
      </c>
      <c r="E714" s="102" t="s">
        <v>180</v>
      </c>
      <c r="F714" s="84">
        <v>25850.45</v>
      </c>
      <c r="G714" s="84">
        <v>27211</v>
      </c>
      <c r="H714" s="150">
        <v>20408.25</v>
      </c>
      <c r="I714" s="146">
        <f>NROLL!I233</f>
        <v>37800</v>
      </c>
    </row>
    <row r="715" spans="1:9" ht="25" customHeight="1" x14ac:dyDescent="0.4">
      <c r="A715" s="187">
        <v>21020404</v>
      </c>
      <c r="B715" s="148" t="s">
        <v>640</v>
      </c>
      <c r="C715" s="16"/>
      <c r="D715" s="94">
        <v>31912900</v>
      </c>
      <c r="E715" s="102" t="s">
        <v>181</v>
      </c>
      <c r="F715" s="84">
        <v>78033</v>
      </c>
      <c r="G715" s="84">
        <v>82140</v>
      </c>
      <c r="H715" s="150">
        <v>61605</v>
      </c>
      <c r="I715" s="146">
        <f>NROLL!H233</f>
        <v>63946.176000000007</v>
      </c>
    </row>
    <row r="716" spans="1:9" ht="25" customHeight="1" x14ac:dyDescent="0.4">
      <c r="A716" s="187">
        <v>21020412</v>
      </c>
      <c r="B716" s="148"/>
      <c r="C716" s="16"/>
      <c r="D716" s="94"/>
      <c r="E716" s="102" t="s">
        <v>184</v>
      </c>
      <c r="F716" s="84"/>
      <c r="G716" s="84"/>
      <c r="H716" s="150"/>
      <c r="I716" s="146"/>
    </row>
    <row r="717" spans="1:9" ht="25" customHeight="1" x14ac:dyDescent="0.4">
      <c r="A717" s="187">
        <v>21020415</v>
      </c>
      <c r="B717" s="148" t="s">
        <v>640</v>
      </c>
      <c r="C717" s="16"/>
      <c r="D717" s="94">
        <v>31912900</v>
      </c>
      <c r="E717" s="102" t="s">
        <v>187</v>
      </c>
      <c r="F717" s="84">
        <v>143374.95000000001</v>
      </c>
      <c r="G717" s="84">
        <v>150921</v>
      </c>
      <c r="H717" s="150">
        <v>113190.75</v>
      </c>
      <c r="I717" s="146">
        <f>NROLL!J233</f>
        <v>183946.17599999998</v>
      </c>
    </row>
    <row r="718" spans="1:9" ht="25" customHeight="1" x14ac:dyDescent="0.4">
      <c r="A718" s="152">
        <v>21020501</v>
      </c>
      <c r="B718" s="153"/>
      <c r="C718" s="15"/>
      <c r="D718" s="153"/>
      <c r="E718" s="108" t="s">
        <v>334</v>
      </c>
      <c r="F718" s="84"/>
      <c r="G718" s="84"/>
      <c r="H718" s="150"/>
      <c r="I718" s="146"/>
    </row>
    <row r="719" spans="1:9" ht="25" customHeight="1" x14ac:dyDescent="0.4">
      <c r="A719" s="147">
        <v>21020501</v>
      </c>
      <c r="B719" s="148" t="s">
        <v>640</v>
      </c>
      <c r="C719" s="14"/>
      <c r="D719" s="94">
        <v>31912900</v>
      </c>
      <c r="E719" s="102" t="s">
        <v>178</v>
      </c>
      <c r="F719" s="84">
        <v>219175.45</v>
      </c>
      <c r="G719" s="84">
        <v>230711</v>
      </c>
      <c r="H719" s="150">
        <v>173033.25</v>
      </c>
      <c r="I719" s="146">
        <f>NROLL!F227</f>
        <v>522444.88799999998</v>
      </c>
    </row>
    <row r="720" spans="1:9" ht="25" customHeight="1" x14ac:dyDescent="0.4">
      <c r="A720" s="187">
        <v>21020502</v>
      </c>
      <c r="B720" s="148" t="s">
        <v>640</v>
      </c>
      <c r="C720" s="16"/>
      <c r="D720" s="94">
        <v>31912900</v>
      </c>
      <c r="E720" s="102" t="s">
        <v>179</v>
      </c>
      <c r="F720" s="84">
        <v>127110.95</v>
      </c>
      <c r="G720" s="84">
        <v>133801</v>
      </c>
      <c r="H720" s="150">
        <v>100350.75</v>
      </c>
      <c r="I720" s="146">
        <f>NROLL!G227</f>
        <v>298539.93600000005</v>
      </c>
    </row>
    <row r="721" spans="1:9" ht="25" customHeight="1" x14ac:dyDescent="0.4">
      <c r="A721" s="187">
        <v>21020503</v>
      </c>
      <c r="B721" s="148" t="s">
        <v>640</v>
      </c>
      <c r="C721" s="16"/>
      <c r="D721" s="94">
        <v>31912900</v>
      </c>
      <c r="E721" s="102" t="s">
        <v>180</v>
      </c>
      <c r="F721" s="84">
        <v>24605</v>
      </c>
      <c r="G721" s="84">
        <v>25900</v>
      </c>
      <c r="H721" s="150">
        <v>19425</v>
      </c>
      <c r="I721" s="146">
        <f>NROLL!I227</f>
        <v>64800</v>
      </c>
    </row>
    <row r="722" spans="1:9" ht="25" customHeight="1" x14ac:dyDescent="0.4">
      <c r="A722" s="187">
        <v>21020504</v>
      </c>
      <c r="B722" s="148" t="s">
        <v>640</v>
      </c>
      <c r="C722" s="16"/>
      <c r="D722" s="94">
        <v>31912900</v>
      </c>
      <c r="E722" s="102" t="s">
        <v>181</v>
      </c>
      <c r="F722" s="84">
        <v>36784</v>
      </c>
      <c r="G722" s="84">
        <v>38720</v>
      </c>
      <c r="H722" s="150">
        <v>29040</v>
      </c>
      <c r="I722" s="146">
        <f>NROLL!H227</f>
        <v>74634.984000000011</v>
      </c>
    </row>
    <row r="723" spans="1:9" ht="25" customHeight="1" x14ac:dyDescent="0.4">
      <c r="A723" s="187">
        <v>21020512</v>
      </c>
      <c r="B723" s="148"/>
      <c r="C723" s="16"/>
      <c r="D723" s="94"/>
      <c r="E723" s="102" t="s">
        <v>184</v>
      </c>
      <c r="F723" s="84"/>
      <c r="G723" s="84"/>
      <c r="H723" s="150"/>
      <c r="I723" s="146"/>
    </row>
    <row r="724" spans="1:9" ht="25" customHeight="1" x14ac:dyDescent="0.4">
      <c r="A724" s="187">
        <v>21020515</v>
      </c>
      <c r="B724" s="148" t="s">
        <v>640</v>
      </c>
      <c r="C724" s="16"/>
      <c r="D724" s="94">
        <v>31912900</v>
      </c>
      <c r="E724" s="102" t="s">
        <v>187</v>
      </c>
      <c r="F724" s="84">
        <v>286137.15000000002</v>
      </c>
      <c r="G724" s="84">
        <v>301197</v>
      </c>
      <c r="H724" s="150">
        <v>225897.75</v>
      </c>
      <c r="I724" s="146">
        <f>NROLL!J227</f>
        <v>853623.14400000009</v>
      </c>
    </row>
    <row r="725" spans="1:9" ht="25" customHeight="1" x14ac:dyDescent="0.4">
      <c r="A725" s="152">
        <v>21020600</v>
      </c>
      <c r="B725" s="153"/>
      <c r="C725" s="15"/>
      <c r="D725" s="153"/>
      <c r="E725" s="91" t="s">
        <v>196</v>
      </c>
      <c r="F725" s="84"/>
      <c r="G725" s="84"/>
      <c r="H725" s="84"/>
      <c r="I725" s="85"/>
    </row>
    <row r="726" spans="1:9" ht="25" customHeight="1" x14ac:dyDescent="0.4">
      <c r="A726" s="187">
        <v>21020605</v>
      </c>
      <c r="B726" s="148" t="s">
        <v>640</v>
      </c>
      <c r="C726" s="16"/>
      <c r="D726" s="94">
        <v>31912900</v>
      </c>
      <c r="E726" s="95" t="s">
        <v>199</v>
      </c>
      <c r="F726" s="84"/>
      <c r="G726" s="84"/>
      <c r="H726" s="84"/>
      <c r="I726" s="85"/>
    </row>
    <row r="727" spans="1:9" ht="25" customHeight="1" x14ac:dyDescent="0.4">
      <c r="A727" s="187">
        <v>21020604</v>
      </c>
      <c r="B727" s="148" t="s">
        <v>640</v>
      </c>
      <c r="C727" s="16"/>
      <c r="D727" s="94">
        <v>31912900</v>
      </c>
      <c r="E727" s="95" t="s">
        <v>1785</v>
      </c>
      <c r="F727" s="84"/>
      <c r="G727" s="84"/>
      <c r="H727" s="84"/>
      <c r="I727" s="85">
        <v>5000000</v>
      </c>
    </row>
    <row r="728" spans="1:9" ht="25" customHeight="1" x14ac:dyDescent="0.4">
      <c r="A728" s="1053">
        <v>22000000</v>
      </c>
      <c r="B728" s="148"/>
      <c r="C728" s="39"/>
      <c r="D728" s="94"/>
      <c r="E728" s="1051" t="s">
        <v>201</v>
      </c>
      <c r="F728" s="826"/>
      <c r="G728" s="846"/>
      <c r="H728" s="590"/>
      <c r="I728" s="846"/>
    </row>
    <row r="729" spans="1:9" ht="25" customHeight="1" x14ac:dyDescent="0.4">
      <c r="A729" s="1050">
        <v>22010100</v>
      </c>
      <c r="B729" s="148" t="s">
        <v>2416</v>
      </c>
      <c r="C729" s="39"/>
      <c r="D729" s="94">
        <v>31912900</v>
      </c>
      <c r="E729" s="1052" t="s">
        <v>2453</v>
      </c>
      <c r="F729" s="826"/>
      <c r="G729" s="846">
        <v>2100000</v>
      </c>
      <c r="H729" s="590"/>
      <c r="I729" s="813"/>
    </row>
    <row r="730" spans="1:9" ht="25" customHeight="1" x14ac:dyDescent="0.4">
      <c r="A730" s="155">
        <v>22020000</v>
      </c>
      <c r="B730" s="156"/>
      <c r="C730" s="17"/>
      <c r="D730" s="156"/>
      <c r="E730" s="106" t="s">
        <v>202</v>
      </c>
      <c r="F730" s="84"/>
      <c r="G730" s="84"/>
      <c r="H730" s="84"/>
      <c r="I730" s="85"/>
    </row>
    <row r="731" spans="1:9" ht="25" customHeight="1" x14ac:dyDescent="0.4">
      <c r="A731" s="155">
        <v>22020100</v>
      </c>
      <c r="B731" s="156"/>
      <c r="C731" s="17"/>
      <c r="D731" s="156"/>
      <c r="E731" s="106" t="s">
        <v>203</v>
      </c>
      <c r="F731" s="84"/>
      <c r="G731" s="84"/>
      <c r="H731" s="84"/>
      <c r="I731" s="85"/>
    </row>
    <row r="732" spans="1:9" ht="25" customHeight="1" x14ac:dyDescent="0.4">
      <c r="A732" s="131">
        <v>22020102</v>
      </c>
      <c r="B732" s="148" t="s">
        <v>642</v>
      </c>
      <c r="C732" s="6"/>
      <c r="D732" s="94">
        <v>31912900</v>
      </c>
      <c r="E732" s="154" t="s">
        <v>205</v>
      </c>
      <c r="F732" s="84"/>
      <c r="G732" s="84">
        <v>200000</v>
      </c>
      <c r="H732" s="84">
        <v>50000</v>
      </c>
      <c r="I732" s="85">
        <v>200000</v>
      </c>
    </row>
    <row r="733" spans="1:9" ht="25" customHeight="1" x14ac:dyDescent="0.4">
      <c r="A733" s="155">
        <v>22020300</v>
      </c>
      <c r="B733" s="156"/>
      <c r="C733" s="17"/>
      <c r="D733" s="156"/>
      <c r="E733" s="106" t="s">
        <v>210</v>
      </c>
      <c r="F733" s="84"/>
      <c r="G733" s="84"/>
      <c r="H733" s="84"/>
      <c r="I733" s="85"/>
    </row>
    <row r="734" spans="1:9" ht="25" customHeight="1" x14ac:dyDescent="0.4">
      <c r="A734" s="131">
        <v>22020311</v>
      </c>
      <c r="B734" s="148"/>
      <c r="C734" s="6"/>
      <c r="D734" s="94"/>
      <c r="E734" s="113" t="s">
        <v>217</v>
      </c>
      <c r="F734" s="84"/>
      <c r="G734" s="84"/>
      <c r="H734" s="84"/>
      <c r="I734" s="85">
        <v>10000000</v>
      </c>
    </row>
    <row r="735" spans="1:9" ht="25" customHeight="1" x14ac:dyDescent="0.4">
      <c r="A735" s="131">
        <v>22020313</v>
      </c>
      <c r="B735" s="148" t="s">
        <v>640</v>
      </c>
      <c r="C735" s="6"/>
      <c r="D735" s="94">
        <v>31912900</v>
      </c>
      <c r="E735" s="113" t="s">
        <v>218</v>
      </c>
      <c r="F735" s="84">
        <v>32456700</v>
      </c>
      <c r="G735" s="84">
        <v>65000000</v>
      </c>
      <c r="H735" s="84">
        <v>8421000</v>
      </c>
      <c r="I735" s="85">
        <v>10000000</v>
      </c>
    </row>
    <row r="736" spans="1:9" ht="25" customHeight="1" x14ac:dyDescent="0.4">
      <c r="A736" s="155">
        <v>22020600</v>
      </c>
      <c r="B736" s="156"/>
      <c r="C736" s="17"/>
      <c r="D736" s="156"/>
      <c r="E736" s="108" t="s">
        <v>335</v>
      </c>
      <c r="F736" s="84"/>
      <c r="G736" s="84"/>
      <c r="H736" s="84"/>
      <c r="I736" s="85"/>
    </row>
    <row r="737" spans="1:9" ht="25" customHeight="1" x14ac:dyDescent="0.4">
      <c r="A737" s="131">
        <v>22020601</v>
      </c>
      <c r="B737" s="148"/>
      <c r="C737" s="6"/>
      <c r="D737" s="94"/>
      <c r="E737" s="154" t="s">
        <v>1792</v>
      </c>
      <c r="F737" s="84">
        <v>975000</v>
      </c>
      <c r="G737" s="84">
        <v>20000000</v>
      </c>
      <c r="H737" s="84"/>
      <c r="I737" s="85"/>
    </row>
    <row r="738" spans="1:9" ht="25" customHeight="1" x14ac:dyDescent="0.4">
      <c r="A738" s="155">
        <v>22021000</v>
      </c>
      <c r="B738" s="156"/>
      <c r="C738" s="17"/>
      <c r="D738" s="156"/>
      <c r="E738" s="106" t="s">
        <v>245</v>
      </c>
      <c r="F738" s="84"/>
      <c r="G738" s="84"/>
      <c r="H738" s="84"/>
      <c r="I738" s="85"/>
    </row>
    <row r="739" spans="1:9" ht="25" customHeight="1" x14ac:dyDescent="0.4">
      <c r="A739" s="131">
        <v>22021016</v>
      </c>
      <c r="B739" s="148" t="s">
        <v>640</v>
      </c>
      <c r="C739" s="6"/>
      <c r="D739" s="94">
        <v>31912900</v>
      </c>
      <c r="E739" s="102" t="s">
        <v>517</v>
      </c>
      <c r="F739" s="84"/>
      <c r="G739" s="84">
        <v>2000000</v>
      </c>
      <c r="H739" s="84">
        <v>1200500</v>
      </c>
      <c r="I739" s="85">
        <v>2000000</v>
      </c>
    </row>
    <row r="740" spans="1:9" ht="25" customHeight="1" x14ac:dyDescent="0.4">
      <c r="A740" s="131">
        <v>22021017</v>
      </c>
      <c r="B740" s="148" t="s">
        <v>640</v>
      </c>
      <c r="C740" s="6"/>
      <c r="D740" s="94">
        <v>31912900</v>
      </c>
      <c r="E740" s="113" t="s">
        <v>656</v>
      </c>
      <c r="F740" s="84"/>
      <c r="G740" s="84">
        <v>19000000</v>
      </c>
      <c r="H740" s="84">
        <v>3959636.36</v>
      </c>
      <c r="I740" s="85">
        <v>5000000</v>
      </c>
    </row>
    <row r="741" spans="1:9" ht="25" customHeight="1" x14ac:dyDescent="0.4">
      <c r="A741" s="155">
        <v>22040000</v>
      </c>
      <c r="B741" s="156"/>
      <c r="C741" s="17"/>
      <c r="D741" s="156"/>
      <c r="E741" s="106" t="s">
        <v>259</v>
      </c>
      <c r="F741" s="84"/>
      <c r="G741" s="84"/>
      <c r="H741" s="84"/>
      <c r="I741" s="85"/>
    </row>
    <row r="742" spans="1:9" s="118" customFormat="1" ht="25" customHeight="1" thickBot="1" x14ac:dyDescent="0.4">
      <c r="A742" s="914">
        <v>22040109</v>
      </c>
      <c r="B742" s="961" t="s">
        <v>640</v>
      </c>
      <c r="C742" s="916"/>
      <c r="D742" s="266">
        <v>31912900</v>
      </c>
      <c r="E742" s="105" t="s">
        <v>1786</v>
      </c>
      <c r="F742" s="917">
        <v>2800000</v>
      </c>
      <c r="G742" s="917">
        <v>8000000</v>
      </c>
      <c r="H742" s="962">
        <v>7439636.3600000003</v>
      </c>
      <c r="I742" s="963">
        <v>8000000</v>
      </c>
    </row>
    <row r="743" spans="1:9" ht="25" customHeight="1" x14ac:dyDescent="0.4">
      <c r="A743" s="196"/>
      <c r="B743" s="906"/>
      <c r="C743" s="907"/>
      <c r="D743" s="906"/>
      <c r="E743" s="908" t="s">
        <v>164</v>
      </c>
      <c r="F743" s="920">
        <f>SUM(F697:F729)</f>
        <v>10084578.699999997</v>
      </c>
      <c r="G743" s="920">
        <f>SUM(G697:G729)</f>
        <v>13845430.550000001</v>
      </c>
      <c r="H743" s="920">
        <f>SUM(H697:H729)</f>
        <v>7961509.5</v>
      </c>
      <c r="I743" s="920">
        <f>SUM(I697:I729)</f>
        <v>23482632.806000005</v>
      </c>
    </row>
    <row r="744" spans="1:9" ht="25" customHeight="1" thickBot="1" x14ac:dyDescent="0.45">
      <c r="A744" s="911"/>
      <c r="B744" s="214"/>
      <c r="C744" s="34"/>
      <c r="D744" s="214"/>
      <c r="E744" s="215" t="s">
        <v>202</v>
      </c>
      <c r="F744" s="921">
        <f>SUM(F732:F742)</f>
        <v>36231700</v>
      </c>
      <c r="G744" s="921">
        <f>SUM(G732:G742)</f>
        <v>114200000</v>
      </c>
      <c r="H744" s="921">
        <f>SUM(H732:H742)</f>
        <v>21070772.719999999</v>
      </c>
      <c r="I744" s="922">
        <f>SUM(I732:I742)</f>
        <v>35200000</v>
      </c>
    </row>
    <row r="745" spans="1:9" ht="25" customHeight="1" thickBot="1" x14ac:dyDescent="0.45">
      <c r="A745" s="953"/>
      <c r="B745" s="948"/>
      <c r="C745" s="954"/>
      <c r="D745" s="950"/>
      <c r="E745" s="231" t="s">
        <v>293</v>
      </c>
      <c r="F745" s="955">
        <f>F743+F744</f>
        <v>46316278.699999996</v>
      </c>
      <c r="G745" s="955">
        <f>G743+G744</f>
        <v>128045430.55</v>
      </c>
      <c r="H745" s="955">
        <f>H743+H744</f>
        <v>29032282.219999999</v>
      </c>
      <c r="I745" s="955">
        <f>I743+I744</f>
        <v>58682632.806000009</v>
      </c>
    </row>
    <row r="746" spans="1:9" ht="22.5" x14ac:dyDescent="0.45">
      <c r="A746" s="1310" t="s">
        <v>1795</v>
      </c>
      <c r="B746" s="1311"/>
      <c r="C746" s="1311"/>
      <c r="D746" s="1311"/>
      <c r="E746" s="1311"/>
      <c r="F746" s="1311"/>
      <c r="G746" s="1311"/>
      <c r="H746" s="1311"/>
      <c r="I746" s="1312"/>
    </row>
    <row r="747" spans="1:9" ht="22.5" x14ac:dyDescent="0.45">
      <c r="A747" s="1301" t="s">
        <v>480</v>
      </c>
      <c r="B747" s="1302"/>
      <c r="C747" s="1302"/>
      <c r="D747" s="1302"/>
      <c r="E747" s="1302"/>
      <c r="F747" s="1302"/>
      <c r="G747" s="1302"/>
      <c r="H747" s="1302"/>
      <c r="I747" s="1303"/>
    </row>
    <row r="748" spans="1:9" ht="22.5" x14ac:dyDescent="0.45">
      <c r="A748" s="1301" t="s">
        <v>2465</v>
      </c>
      <c r="B748" s="1302"/>
      <c r="C748" s="1302"/>
      <c r="D748" s="1302"/>
      <c r="E748" s="1302"/>
      <c r="F748" s="1302"/>
      <c r="G748" s="1302"/>
      <c r="H748" s="1302"/>
      <c r="I748" s="1303"/>
    </row>
    <row r="749" spans="1:9" ht="30" customHeight="1" thickBot="1" x14ac:dyDescent="0.45">
      <c r="A749" s="1337" t="s">
        <v>275</v>
      </c>
      <c r="B749" s="1338"/>
      <c r="C749" s="1338"/>
      <c r="D749" s="1338"/>
      <c r="E749" s="1338"/>
      <c r="F749" s="1338"/>
      <c r="G749" s="1338"/>
      <c r="H749" s="1338"/>
      <c r="I749" s="1339"/>
    </row>
    <row r="750" spans="1:9" ht="18.5" thickBot="1" x14ac:dyDescent="0.45">
      <c r="A750" s="1328" t="s">
        <v>392</v>
      </c>
      <c r="B750" s="1329"/>
      <c r="C750" s="1329"/>
      <c r="D750" s="1329"/>
      <c r="E750" s="1329"/>
      <c r="F750" s="1329"/>
      <c r="G750" s="1329"/>
      <c r="H750" s="1329"/>
      <c r="I750" s="1330"/>
    </row>
    <row r="751" spans="1:9" s="118" customFormat="1" ht="36.5" thickBot="1" x14ac:dyDescent="0.4">
      <c r="A751" s="311" t="s">
        <v>459</v>
      </c>
      <c r="B751" s="222" t="s">
        <v>452</v>
      </c>
      <c r="C751" s="311" t="s">
        <v>448</v>
      </c>
      <c r="D751" s="222" t="s">
        <v>451</v>
      </c>
      <c r="E751" s="312" t="s">
        <v>1</v>
      </c>
      <c r="F751" s="222" t="s">
        <v>2460</v>
      </c>
      <c r="G751" s="222" t="s">
        <v>2474</v>
      </c>
      <c r="H751" s="89" t="s">
        <v>2475</v>
      </c>
      <c r="I751" s="222" t="s">
        <v>2464</v>
      </c>
    </row>
    <row r="752" spans="1:9" ht="25" customHeight="1" x14ac:dyDescent="0.4">
      <c r="A752" s="158">
        <v>20000000</v>
      </c>
      <c r="B752" s="159"/>
      <c r="C752" s="18"/>
      <c r="D752" s="159"/>
      <c r="E752" s="99" t="s">
        <v>163</v>
      </c>
      <c r="F752" s="160"/>
      <c r="G752" s="160"/>
      <c r="H752" s="160"/>
      <c r="I752" s="161"/>
    </row>
    <row r="753" spans="1:9" ht="25" customHeight="1" x14ac:dyDescent="0.4">
      <c r="A753" s="143">
        <v>21000000</v>
      </c>
      <c r="B753" s="144"/>
      <c r="C753" s="13"/>
      <c r="D753" s="144"/>
      <c r="E753" s="91" t="s">
        <v>164</v>
      </c>
      <c r="F753" s="145"/>
      <c r="G753" s="145"/>
      <c r="H753" s="145"/>
      <c r="I753" s="146"/>
    </row>
    <row r="754" spans="1:9" ht="25" customHeight="1" x14ac:dyDescent="0.4">
      <c r="A754" s="143">
        <v>21010000</v>
      </c>
      <c r="B754" s="144"/>
      <c r="C754" s="13"/>
      <c r="D754" s="144"/>
      <c r="E754" s="91" t="s">
        <v>165</v>
      </c>
      <c r="F754" s="305"/>
      <c r="G754" s="305"/>
      <c r="H754" s="145"/>
      <c r="I754" s="146"/>
    </row>
    <row r="755" spans="1:9" ht="25" customHeight="1" x14ac:dyDescent="0.4">
      <c r="A755" s="147">
        <v>21010103</v>
      </c>
      <c r="B755" s="148"/>
      <c r="C755" s="14"/>
      <c r="D755" s="94"/>
      <c r="E755" s="95" t="s">
        <v>168</v>
      </c>
      <c r="F755" s="145"/>
      <c r="G755" s="145"/>
      <c r="H755" s="145"/>
      <c r="I755" s="146">
        <f>NROLL!E257</f>
        <v>3364406</v>
      </c>
    </row>
    <row r="756" spans="1:9" ht="25" customHeight="1" x14ac:dyDescent="0.4">
      <c r="A756" s="147">
        <v>21010104</v>
      </c>
      <c r="B756" s="148" t="s">
        <v>640</v>
      </c>
      <c r="C756" s="14"/>
      <c r="D756" s="94">
        <v>31912900</v>
      </c>
      <c r="E756" s="95" t="s">
        <v>169</v>
      </c>
      <c r="F756" s="84">
        <v>2062627.65</v>
      </c>
      <c r="G756" s="84">
        <v>2171187</v>
      </c>
      <c r="H756" s="150">
        <v>1628390.25</v>
      </c>
      <c r="I756" s="146">
        <f>NROLL!E251</f>
        <v>1024537.7999999999</v>
      </c>
    </row>
    <row r="757" spans="1:9" ht="25" customHeight="1" x14ac:dyDescent="0.4">
      <c r="A757" s="147">
        <v>21010105</v>
      </c>
      <c r="B757" s="148"/>
      <c r="C757" s="14"/>
      <c r="D757" s="94"/>
      <c r="E757" s="95" t="s">
        <v>170</v>
      </c>
      <c r="F757" s="84"/>
      <c r="G757" s="84"/>
      <c r="H757" s="150"/>
      <c r="I757" s="146">
        <f>NROLL!E247</f>
        <v>859460.64</v>
      </c>
    </row>
    <row r="758" spans="1:9" ht="25" customHeight="1" x14ac:dyDescent="0.4">
      <c r="A758" s="147">
        <v>21010106</v>
      </c>
      <c r="B758" s="148"/>
      <c r="C758" s="14"/>
      <c r="D758" s="96"/>
      <c r="E758" s="95" t="s">
        <v>171</v>
      </c>
      <c r="F758" s="84"/>
      <c r="G758" s="84"/>
      <c r="H758" s="150"/>
      <c r="I758" s="146"/>
    </row>
    <row r="759" spans="1:9" ht="25" customHeight="1" x14ac:dyDescent="0.4">
      <c r="A759" s="187"/>
      <c r="B759" s="148"/>
      <c r="C759" s="14"/>
      <c r="D759" s="94"/>
      <c r="E759" s="102" t="s">
        <v>673</v>
      </c>
      <c r="F759" s="84"/>
      <c r="G759" s="84">
        <v>325678.05</v>
      </c>
      <c r="H759" s="150"/>
      <c r="I759" s="146">
        <f>NROLL!T247+NROLL!T251+NROLL!T257</f>
        <v>7200000</v>
      </c>
    </row>
    <row r="760" spans="1:9" ht="25" customHeight="1" x14ac:dyDescent="0.4">
      <c r="A760" s="143">
        <v>21020000</v>
      </c>
      <c r="B760" s="144"/>
      <c r="C760" s="13"/>
      <c r="D760" s="90"/>
      <c r="E760" s="91" t="s">
        <v>177</v>
      </c>
      <c r="F760" s="84"/>
      <c r="G760" s="84"/>
      <c r="H760" s="150"/>
      <c r="I760" s="146"/>
    </row>
    <row r="761" spans="1:9" ht="25" customHeight="1" x14ac:dyDescent="0.4">
      <c r="A761" s="143">
        <v>21020300</v>
      </c>
      <c r="B761" s="144"/>
      <c r="C761" s="13"/>
      <c r="D761" s="90"/>
      <c r="E761" s="91" t="s">
        <v>193</v>
      </c>
      <c r="F761" s="84"/>
      <c r="G761" s="84"/>
      <c r="H761" s="150"/>
      <c r="I761" s="146"/>
    </row>
    <row r="762" spans="1:9" ht="25" customHeight="1" x14ac:dyDescent="0.4">
      <c r="A762" s="147">
        <v>21020301</v>
      </c>
      <c r="B762" s="148"/>
      <c r="C762" s="14"/>
      <c r="D762" s="94"/>
      <c r="E762" s="102" t="s">
        <v>178</v>
      </c>
      <c r="F762" s="84"/>
      <c r="G762" s="84"/>
      <c r="H762" s="150"/>
      <c r="I762" s="146">
        <f>NROLL!F257</f>
        <v>1177542.1000000001</v>
      </c>
    </row>
    <row r="763" spans="1:9" ht="25" customHeight="1" x14ac:dyDescent="0.4">
      <c r="A763" s="147">
        <v>21020302</v>
      </c>
      <c r="B763" s="148"/>
      <c r="C763" s="14"/>
      <c r="D763" s="94"/>
      <c r="E763" s="102" t="s">
        <v>179</v>
      </c>
      <c r="F763" s="84"/>
      <c r="G763" s="84"/>
      <c r="H763" s="150"/>
      <c r="I763" s="146">
        <f>NROLL!G257</f>
        <v>672881.2</v>
      </c>
    </row>
    <row r="764" spans="1:9" ht="25" customHeight="1" x14ac:dyDescent="0.4">
      <c r="A764" s="147">
        <v>21020303</v>
      </c>
      <c r="B764" s="148"/>
      <c r="C764" s="14"/>
      <c r="D764" s="94"/>
      <c r="E764" s="102" t="s">
        <v>180</v>
      </c>
      <c r="F764" s="84"/>
      <c r="G764" s="84"/>
      <c r="H764" s="150"/>
      <c r="I764" s="146">
        <f>NROLL!I257</f>
        <v>44280</v>
      </c>
    </row>
    <row r="765" spans="1:9" ht="25" customHeight="1" x14ac:dyDescent="0.4">
      <c r="A765" s="147">
        <v>21020304</v>
      </c>
      <c r="B765" s="148"/>
      <c r="C765" s="14"/>
      <c r="D765" s="94"/>
      <c r="E765" s="102" t="s">
        <v>181</v>
      </c>
      <c r="F765" s="84"/>
      <c r="G765" s="84"/>
      <c r="H765" s="150"/>
      <c r="I765" s="146">
        <f>NROLL!H257</f>
        <v>168220.3</v>
      </c>
    </row>
    <row r="766" spans="1:9" ht="25" customHeight="1" x14ac:dyDescent="0.4">
      <c r="A766" s="147">
        <v>21020312</v>
      </c>
      <c r="B766" s="148"/>
      <c r="C766" s="14"/>
      <c r="D766" s="94"/>
      <c r="E766" s="102" t="s">
        <v>184</v>
      </c>
      <c r="F766" s="84"/>
      <c r="G766" s="84"/>
      <c r="H766" s="150"/>
      <c r="I766" s="146"/>
    </row>
    <row r="767" spans="1:9" ht="25" customHeight="1" x14ac:dyDescent="0.4">
      <c r="A767" s="147">
        <v>21020315</v>
      </c>
      <c r="B767" s="148"/>
      <c r="C767" s="14"/>
      <c r="D767" s="94"/>
      <c r="E767" s="102" t="s">
        <v>187</v>
      </c>
      <c r="F767" s="84"/>
      <c r="G767" s="84"/>
      <c r="H767" s="150"/>
      <c r="I767" s="146">
        <f>NROLL!J257</f>
        <v>288220.3</v>
      </c>
    </row>
    <row r="768" spans="1:9" ht="25" customHeight="1" x14ac:dyDescent="0.4">
      <c r="A768" s="147">
        <v>21020314</v>
      </c>
      <c r="B768" s="148"/>
      <c r="C768" s="14"/>
      <c r="D768" s="96"/>
      <c r="E768" s="102" t="s">
        <v>513</v>
      </c>
      <c r="F768" s="84"/>
      <c r="G768" s="84"/>
      <c r="H768" s="150"/>
      <c r="I768" s="146">
        <f>NROLL!M257</f>
        <v>11469.09</v>
      </c>
    </row>
    <row r="769" spans="1:9" ht="25" customHeight="1" x14ac:dyDescent="0.4">
      <c r="A769" s="147">
        <v>21020305</v>
      </c>
      <c r="B769" s="148"/>
      <c r="C769" s="14"/>
      <c r="D769" s="96"/>
      <c r="E769" s="102" t="s">
        <v>514</v>
      </c>
      <c r="F769" s="84"/>
      <c r="G769" s="84"/>
      <c r="H769" s="150"/>
      <c r="I769" s="146"/>
    </row>
    <row r="770" spans="1:9" ht="25" customHeight="1" x14ac:dyDescent="0.4">
      <c r="A770" s="147">
        <v>21020306</v>
      </c>
      <c r="B770" s="148"/>
      <c r="C770" s="14"/>
      <c r="D770" s="96"/>
      <c r="E770" s="102" t="s">
        <v>515</v>
      </c>
      <c r="F770" s="84"/>
      <c r="G770" s="84"/>
      <c r="H770" s="150"/>
      <c r="I770" s="146">
        <f>NROLL!K257</f>
        <v>7260</v>
      </c>
    </row>
    <row r="771" spans="1:9" ht="25" customHeight="1" x14ac:dyDescent="0.4">
      <c r="A771" s="143">
        <v>21020400</v>
      </c>
      <c r="B771" s="144"/>
      <c r="C771" s="13"/>
      <c r="D771" s="90"/>
      <c r="E771" s="91" t="s">
        <v>194</v>
      </c>
      <c r="F771" s="84"/>
      <c r="G771" s="84"/>
      <c r="H771" s="150"/>
      <c r="I771" s="146"/>
    </row>
    <row r="772" spans="1:9" ht="25" customHeight="1" x14ac:dyDescent="0.4">
      <c r="A772" s="147">
        <v>21020401</v>
      </c>
      <c r="B772" s="148" t="s">
        <v>640</v>
      </c>
      <c r="C772" s="14"/>
      <c r="D772" s="94">
        <v>31912900</v>
      </c>
      <c r="E772" s="102" t="s">
        <v>178</v>
      </c>
      <c r="F772" s="84">
        <v>567323.85</v>
      </c>
      <c r="G772" s="84">
        <v>597183</v>
      </c>
      <c r="H772" s="150">
        <v>447887.25</v>
      </c>
      <c r="I772" s="146">
        <f>NROLL!F251</f>
        <v>358588.23</v>
      </c>
    </row>
    <row r="773" spans="1:9" ht="25" customHeight="1" x14ac:dyDescent="0.4">
      <c r="A773" s="147">
        <v>21020402</v>
      </c>
      <c r="B773" s="148" t="s">
        <v>640</v>
      </c>
      <c r="C773" s="14"/>
      <c r="D773" s="94">
        <v>31912900</v>
      </c>
      <c r="E773" s="102" t="s">
        <v>179</v>
      </c>
      <c r="F773" s="84">
        <v>275500</v>
      </c>
      <c r="G773" s="84">
        <v>290000</v>
      </c>
      <c r="H773" s="150">
        <v>217500</v>
      </c>
      <c r="I773" s="146">
        <f>NROLL!G251</f>
        <v>204907.56</v>
      </c>
    </row>
    <row r="774" spans="1:9" ht="25" customHeight="1" x14ac:dyDescent="0.4">
      <c r="A774" s="147">
        <v>21020403</v>
      </c>
      <c r="B774" s="148" t="s">
        <v>640</v>
      </c>
      <c r="C774" s="14"/>
      <c r="D774" s="94">
        <v>31912900</v>
      </c>
      <c r="E774" s="102" t="s">
        <v>180</v>
      </c>
      <c r="F774" s="84">
        <v>24035</v>
      </c>
      <c r="G774" s="84">
        <v>25300</v>
      </c>
      <c r="H774" s="150">
        <v>18975</v>
      </c>
      <c r="I774" s="146">
        <f>NROLL!I251</f>
        <v>22680</v>
      </c>
    </row>
    <row r="775" spans="1:9" ht="25" customHeight="1" x14ac:dyDescent="0.4">
      <c r="A775" s="147">
        <v>21020404</v>
      </c>
      <c r="B775" s="148" t="s">
        <v>640</v>
      </c>
      <c r="C775" s="14"/>
      <c r="D775" s="94">
        <v>31912900</v>
      </c>
      <c r="E775" s="102" t="s">
        <v>181</v>
      </c>
      <c r="F775" s="84">
        <v>68313.55</v>
      </c>
      <c r="G775" s="84">
        <v>71909</v>
      </c>
      <c r="H775" s="150">
        <v>53931.75</v>
      </c>
      <c r="I775" s="146">
        <f>NROLL!H251</f>
        <v>51226.89</v>
      </c>
    </row>
    <row r="776" spans="1:9" ht="25" customHeight="1" x14ac:dyDescent="0.4">
      <c r="A776" s="147">
        <v>21020412</v>
      </c>
      <c r="B776" s="148"/>
      <c r="C776" s="14"/>
      <c r="D776" s="94"/>
      <c r="E776" s="102" t="s">
        <v>184</v>
      </c>
      <c r="F776" s="84"/>
      <c r="G776" s="84"/>
      <c r="H776" s="150"/>
      <c r="I776" s="146"/>
    </row>
    <row r="777" spans="1:9" ht="25" customHeight="1" x14ac:dyDescent="0.4">
      <c r="A777" s="147">
        <v>21020415</v>
      </c>
      <c r="B777" s="148" t="s">
        <v>640</v>
      </c>
      <c r="C777" s="14"/>
      <c r="D777" s="94">
        <v>31912900</v>
      </c>
      <c r="E777" s="102" t="s">
        <v>187</v>
      </c>
      <c r="F777" s="84">
        <v>162355</v>
      </c>
      <c r="G777" s="84">
        <v>170900</v>
      </c>
      <c r="H777" s="150">
        <v>128175</v>
      </c>
      <c r="I777" s="146">
        <f>NROLL!J251</f>
        <v>123226.89</v>
      </c>
    </row>
    <row r="778" spans="1:9" ht="25" customHeight="1" x14ac:dyDescent="0.4">
      <c r="A778" s="143">
        <v>21020500</v>
      </c>
      <c r="B778" s="144"/>
      <c r="C778" s="13"/>
      <c r="D778" s="90"/>
      <c r="E778" s="91" t="s">
        <v>195</v>
      </c>
      <c r="F778" s="84"/>
      <c r="G778" s="84"/>
      <c r="H778" s="84"/>
      <c r="I778" s="85"/>
    </row>
    <row r="779" spans="1:9" ht="25" customHeight="1" x14ac:dyDescent="0.4">
      <c r="A779" s="147">
        <v>21020501</v>
      </c>
      <c r="B779" s="148"/>
      <c r="C779" s="14"/>
      <c r="D779" s="94"/>
      <c r="E779" s="102" t="s">
        <v>178</v>
      </c>
      <c r="F779" s="192"/>
      <c r="G779" s="84"/>
      <c r="H779" s="145"/>
      <c r="I779" s="85">
        <f>NROLL!F247</f>
        <v>300811.22399999999</v>
      </c>
    </row>
    <row r="780" spans="1:9" ht="25" customHeight="1" x14ac:dyDescent="0.4">
      <c r="A780" s="187">
        <v>21020502</v>
      </c>
      <c r="B780" s="148"/>
      <c r="C780" s="16"/>
      <c r="D780" s="94"/>
      <c r="E780" s="102" t="s">
        <v>179</v>
      </c>
      <c r="F780" s="192"/>
      <c r="G780" s="84"/>
      <c r="H780" s="145"/>
      <c r="I780" s="85">
        <f>NROLL!G247</f>
        <v>171892.128</v>
      </c>
    </row>
    <row r="781" spans="1:9" ht="25" customHeight="1" x14ac:dyDescent="0.4">
      <c r="A781" s="187">
        <v>21020503</v>
      </c>
      <c r="B781" s="148"/>
      <c r="C781" s="16"/>
      <c r="D781" s="94"/>
      <c r="E781" s="102" t="s">
        <v>180</v>
      </c>
      <c r="F781" s="192"/>
      <c r="G781" s="84"/>
      <c r="H781" s="145"/>
      <c r="I781" s="85">
        <f>NROLL!I247</f>
        <v>37800</v>
      </c>
    </row>
    <row r="782" spans="1:9" ht="25" customHeight="1" x14ac:dyDescent="0.4">
      <c r="A782" s="187">
        <v>21020504</v>
      </c>
      <c r="B782" s="148"/>
      <c r="C782" s="16"/>
      <c r="D782" s="94"/>
      <c r="E782" s="102" t="s">
        <v>181</v>
      </c>
      <c r="F782" s="192"/>
      <c r="G782" s="84"/>
      <c r="H782" s="145"/>
      <c r="I782" s="85">
        <f>NROLL!H247</f>
        <v>42973.031999999999</v>
      </c>
    </row>
    <row r="783" spans="1:9" ht="25" customHeight="1" x14ac:dyDescent="0.4">
      <c r="A783" s="187">
        <v>21020512</v>
      </c>
      <c r="B783" s="148"/>
      <c r="C783" s="16"/>
      <c r="D783" s="94"/>
      <c r="E783" s="102" t="s">
        <v>184</v>
      </c>
      <c r="F783" s="192"/>
      <c r="G783" s="84"/>
      <c r="H783" s="192"/>
      <c r="I783" s="85"/>
    </row>
    <row r="784" spans="1:9" ht="25" customHeight="1" x14ac:dyDescent="0.4">
      <c r="A784" s="187">
        <v>21020515</v>
      </c>
      <c r="B784" s="148"/>
      <c r="C784" s="16"/>
      <c r="D784" s="94"/>
      <c r="E784" s="102" t="s">
        <v>187</v>
      </c>
      <c r="F784" s="192"/>
      <c r="G784" s="84"/>
      <c r="H784" s="145"/>
      <c r="I784" s="85">
        <f>NROLL!J247</f>
        <v>497382.79199999996</v>
      </c>
    </row>
    <row r="785" spans="1:9" ht="25" customHeight="1" x14ac:dyDescent="0.4">
      <c r="A785" s="152">
        <v>21020600</v>
      </c>
      <c r="B785" s="153"/>
      <c r="C785" s="15"/>
      <c r="D785" s="94"/>
      <c r="E785" s="91" t="s">
        <v>196</v>
      </c>
      <c r="F785" s="84"/>
      <c r="G785" s="84"/>
      <c r="H785" s="84"/>
      <c r="I785" s="85"/>
    </row>
    <row r="786" spans="1:9" ht="25" customHeight="1" x14ac:dyDescent="0.4">
      <c r="A786" s="193">
        <v>21020307</v>
      </c>
      <c r="B786" s="148"/>
      <c r="C786" s="16"/>
      <c r="D786" s="94"/>
      <c r="E786" s="194" t="s">
        <v>678</v>
      </c>
      <c r="F786" s="84"/>
      <c r="G786" s="84"/>
      <c r="H786" s="84"/>
      <c r="I786" s="85">
        <v>2000000</v>
      </c>
    </row>
    <row r="787" spans="1:9" ht="25" customHeight="1" x14ac:dyDescent="0.4">
      <c r="A787" s="187">
        <v>21020605</v>
      </c>
      <c r="B787" s="148"/>
      <c r="C787" s="16"/>
      <c r="D787" s="94"/>
      <c r="E787" s="95" t="s">
        <v>199</v>
      </c>
      <c r="F787" s="84"/>
      <c r="G787" s="84"/>
      <c r="H787" s="84"/>
      <c r="I787" s="85"/>
    </row>
    <row r="788" spans="1:9" ht="25" customHeight="1" x14ac:dyDescent="0.4">
      <c r="A788" s="1053">
        <v>22000000</v>
      </c>
      <c r="B788" s="148"/>
      <c r="C788" s="39"/>
      <c r="D788" s="94"/>
      <c r="E788" s="1051" t="s">
        <v>201</v>
      </c>
      <c r="F788" s="826"/>
      <c r="G788" s="846"/>
      <c r="H788" s="590"/>
      <c r="I788" s="846"/>
    </row>
    <row r="789" spans="1:9" ht="25" customHeight="1" x14ac:dyDescent="0.4">
      <c r="A789" s="1050">
        <v>22010100</v>
      </c>
      <c r="B789" s="148" t="s">
        <v>2416</v>
      </c>
      <c r="C789" s="39"/>
      <c r="D789" s="94">
        <v>31912900</v>
      </c>
      <c r="E789" s="1052" t="s">
        <v>2453</v>
      </c>
      <c r="F789" s="826"/>
      <c r="G789" s="1094">
        <v>2100000</v>
      </c>
      <c r="H789" s="590"/>
      <c r="I789" s="813"/>
    </row>
    <row r="790" spans="1:9" ht="25" customHeight="1" x14ac:dyDescent="0.4">
      <c r="A790" s="155">
        <v>22020000</v>
      </c>
      <c r="B790" s="156"/>
      <c r="C790" s="17"/>
      <c r="D790" s="94"/>
      <c r="E790" s="106" t="s">
        <v>202</v>
      </c>
      <c r="F790" s="84"/>
      <c r="G790" s="84"/>
      <c r="H790" s="84"/>
      <c r="I790" s="85"/>
    </row>
    <row r="791" spans="1:9" ht="25" customHeight="1" x14ac:dyDescent="0.4">
      <c r="A791" s="155">
        <v>22020100</v>
      </c>
      <c r="B791" s="156"/>
      <c r="C791" s="17"/>
      <c r="D791" s="94"/>
      <c r="E791" s="106" t="s">
        <v>203</v>
      </c>
      <c r="F791" s="84"/>
      <c r="G791" s="84"/>
      <c r="H791" s="84"/>
      <c r="I791" s="85"/>
    </row>
    <row r="792" spans="1:9" ht="25" customHeight="1" x14ac:dyDescent="0.4">
      <c r="A792" s="326">
        <v>22020101</v>
      </c>
      <c r="B792" s="148"/>
      <c r="C792" s="6"/>
      <c r="D792" s="94"/>
      <c r="E792" s="195" t="s">
        <v>204</v>
      </c>
      <c r="F792" s="84"/>
      <c r="G792" s="84"/>
      <c r="H792" s="84"/>
      <c r="I792" s="85"/>
    </row>
    <row r="793" spans="1:9" ht="25" customHeight="1" x14ac:dyDescent="0.4">
      <c r="A793" s="326">
        <v>22020102</v>
      </c>
      <c r="B793" s="115" t="s">
        <v>640</v>
      </c>
      <c r="C793" s="6"/>
      <c r="D793" s="94">
        <v>31912900</v>
      </c>
      <c r="E793" s="195" t="s">
        <v>205</v>
      </c>
      <c r="F793" s="84"/>
      <c r="G793" s="84">
        <v>200000</v>
      </c>
      <c r="H793" s="84"/>
      <c r="I793" s="85">
        <v>200000</v>
      </c>
    </row>
    <row r="794" spans="1:9" ht="25" customHeight="1" x14ac:dyDescent="0.4">
      <c r="A794" s="326">
        <v>22020103</v>
      </c>
      <c r="B794" s="148"/>
      <c r="C794" s="6"/>
      <c r="D794" s="94"/>
      <c r="E794" s="195" t="s">
        <v>206</v>
      </c>
      <c r="F794" s="84"/>
      <c r="G794" s="84"/>
      <c r="H794" s="84"/>
      <c r="I794" s="85"/>
    </row>
    <row r="795" spans="1:9" ht="25" customHeight="1" x14ac:dyDescent="0.4">
      <c r="A795" s="326">
        <v>22020104</v>
      </c>
      <c r="B795" s="148"/>
      <c r="C795" s="6"/>
      <c r="D795" s="94"/>
      <c r="E795" s="195" t="s">
        <v>207</v>
      </c>
      <c r="F795" s="84"/>
      <c r="G795" s="84"/>
      <c r="H795" s="84"/>
      <c r="I795" s="85"/>
    </row>
    <row r="796" spans="1:9" ht="25" customHeight="1" x14ac:dyDescent="0.4">
      <c r="A796" s="155">
        <v>22020300</v>
      </c>
      <c r="B796" s="156"/>
      <c r="C796" s="17"/>
      <c r="D796" s="94"/>
      <c r="E796" s="106" t="s">
        <v>210</v>
      </c>
      <c r="F796" s="84"/>
      <c r="G796" s="84"/>
      <c r="H796" s="84"/>
      <c r="I796" s="85"/>
    </row>
    <row r="797" spans="1:9" s="118" customFormat="1" ht="40.5" customHeight="1" x14ac:dyDescent="0.35">
      <c r="A797" s="131">
        <v>22020311</v>
      </c>
      <c r="B797" s="115" t="s">
        <v>640</v>
      </c>
      <c r="C797" s="6"/>
      <c r="D797" s="94">
        <v>31912900</v>
      </c>
      <c r="E797" s="154" t="s">
        <v>442</v>
      </c>
      <c r="F797" s="84">
        <v>22546000</v>
      </c>
      <c r="G797" s="84">
        <v>19000000</v>
      </c>
      <c r="H797" s="84">
        <v>18549000</v>
      </c>
      <c r="I797" s="85">
        <v>40000000</v>
      </c>
    </row>
    <row r="798" spans="1:9" ht="25" customHeight="1" x14ac:dyDescent="0.4">
      <c r="A798" s="131">
        <v>22020313</v>
      </c>
      <c r="B798" s="148"/>
      <c r="C798" s="6"/>
      <c r="D798" s="94"/>
      <c r="E798" s="154" t="s">
        <v>218</v>
      </c>
      <c r="F798" s="84"/>
      <c r="G798" s="84"/>
      <c r="H798" s="84"/>
      <c r="I798" s="85"/>
    </row>
    <row r="799" spans="1:9" ht="25" customHeight="1" x14ac:dyDescent="0.4">
      <c r="A799" s="155">
        <v>22021000</v>
      </c>
      <c r="B799" s="156"/>
      <c r="C799" s="17"/>
      <c r="D799" s="94"/>
      <c r="E799" s="157" t="s">
        <v>336</v>
      </c>
      <c r="F799" s="84"/>
      <c r="G799" s="84"/>
      <c r="H799" s="84"/>
      <c r="I799" s="85"/>
    </row>
    <row r="800" spans="1:9" ht="25" customHeight="1" x14ac:dyDescent="0.4">
      <c r="A800" s="131">
        <v>22021003</v>
      </c>
      <c r="B800" s="148"/>
      <c r="C800" s="6"/>
      <c r="D800" s="94"/>
      <c r="E800" s="102" t="s">
        <v>248</v>
      </c>
      <c r="F800" s="84"/>
      <c r="G800" s="84"/>
      <c r="H800" s="84"/>
      <c r="I800" s="85"/>
    </row>
    <row r="801" spans="1:9" ht="25" customHeight="1" x14ac:dyDescent="0.4">
      <c r="A801" s="131">
        <v>22021005</v>
      </c>
      <c r="B801" s="148"/>
      <c r="C801" s="6"/>
      <c r="D801" s="94"/>
      <c r="E801" s="102" t="s">
        <v>250</v>
      </c>
      <c r="F801" s="84"/>
      <c r="G801" s="84"/>
      <c r="H801" s="84"/>
      <c r="I801" s="85">
        <v>10000000</v>
      </c>
    </row>
    <row r="802" spans="1:9" ht="25" customHeight="1" x14ac:dyDescent="0.4">
      <c r="A802" s="131">
        <v>22021007</v>
      </c>
      <c r="B802" s="148" t="s">
        <v>640</v>
      </c>
      <c r="C802" s="6"/>
      <c r="D802" s="94">
        <v>31912900</v>
      </c>
      <c r="E802" s="102" t="s">
        <v>251</v>
      </c>
      <c r="F802" s="84">
        <v>13900000</v>
      </c>
      <c r="G802" s="84">
        <v>30000000</v>
      </c>
      <c r="H802" s="84">
        <v>10450000</v>
      </c>
      <c r="I802" s="85">
        <v>20000000</v>
      </c>
    </row>
    <row r="803" spans="1:9" ht="25" customHeight="1" x14ac:dyDescent="0.4">
      <c r="A803" s="131">
        <v>22021007</v>
      </c>
      <c r="B803" s="148" t="s">
        <v>640</v>
      </c>
      <c r="C803" s="6"/>
      <c r="D803" s="94">
        <v>31912900</v>
      </c>
      <c r="E803" s="102" t="s">
        <v>2452</v>
      </c>
      <c r="F803" s="84">
        <v>21900800</v>
      </c>
      <c r="G803" s="84">
        <v>35000000</v>
      </c>
      <c r="H803" s="84"/>
      <c r="I803" s="85">
        <v>5000000</v>
      </c>
    </row>
    <row r="804" spans="1:9" ht="25" customHeight="1" x14ac:dyDescent="0.4">
      <c r="A804" s="131">
        <v>22021015</v>
      </c>
      <c r="B804" s="148"/>
      <c r="C804" s="6"/>
      <c r="D804" s="94"/>
      <c r="E804" s="102" t="s">
        <v>256</v>
      </c>
      <c r="F804" s="84"/>
      <c r="G804" s="84"/>
      <c r="H804" s="84"/>
      <c r="I804" s="85">
        <v>10000000</v>
      </c>
    </row>
    <row r="805" spans="1:9" ht="25" customHeight="1" x14ac:dyDescent="0.4">
      <c r="A805" s="131">
        <v>22021017</v>
      </c>
      <c r="B805" s="148"/>
      <c r="C805" s="6"/>
      <c r="D805" s="94"/>
      <c r="E805" s="102" t="s">
        <v>656</v>
      </c>
      <c r="F805" s="84"/>
      <c r="G805" s="84"/>
      <c r="H805" s="84"/>
      <c r="I805" s="85"/>
    </row>
    <row r="806" spans="1:9" ht="25" customHeight="1" x14ac:dyDescent="0.4">
      <c r="A806" s="325">
        <v>22020600</v>
      </c>
      <c r="B806" s="148"/>
      <c r="C806" s="6"/>
      <c r="D806" s="94"/>
      <c r="E806" s="175" t="s">
        <v>335</v>
      </c>
      <c r="F806" s="84"/>
      <c r="G806" s="84"/>
      <c r="H806" s="84"/>
      <c r="I806" s="85"/>
    </row>
    <row r="807" spans="1:9" ht="25" customHeight="1" x14ac:dyDescent="0.5">
      <c r="A807" s="1149">
        <v>22020606</v>
      </c>
      <c r="B807" s="1150" t="s">
        <v>640</v>
      </c>
      <c r="C807" s="1151"/>
      <c r="D807" s="1150">
        <v>31912900</v>
      </c>
      <c r="E807" s="1152" t="s">
        <v>679</v>
      </c>
      <c r="F807" s="1143">
        <v>19890200</v>
      </c>
      <c r="G807" s="1143">
        <v>30000000</v>
      </c>
      <c r="H807" s="1143">
        <v>109646297.08</v>
      </c>
      <c r="I807" s="1144">
        <v>110000000</v>
      </c>
    </row>
    <row r="808" spans="1:9" ht="25" customHeight="1" x14ac:dyDescent="0.4">
      <c r="A808" s="155">
        <v>22040000</v>
      </c>
      <c r="B808" s="156"/>
      <c r="C808" s="17"/>
      <c r="D808" s="87"/>
      <c r="E808" s="106" t="s">
        <v>259</v>
      </c>
      <c r="F808" s="84"/>
      <c r="G808" s="84"/>
      <c r="H808" s="84"/>
      <c r="I808" s="85"/>
    </row>
    <row r="809" spans="1:9" ht="25" customHeight="1" x14ac:dyDescent="0.4">
      <c r="A809" s="155">
        <v>22040100</v>
      </c>
      <c r="B809" s="156"/>
      <c r="C809" s="17"/>
      <c r="D809" s="87"/>
      <c r="E809" s="106" t="s">
        <v>260</v>
      </c>
      <c r="F809" s="84"/>
      <c r="G809" s="84"/>
      <c r="H809" s="84"/>
      <c r="I809" s="85"/>
    </row>
    <row r="810" spans="1:9" ht="25" customHeight="1" thickBot="1" x14ac:dyDescent="0.45">
      <c r="A810" s="914">
        <v>22040109</v>
      </c>
      <c r="B810" s="915" t="s">
        <v>640</v>
      </c>
      <c r="C810" s="916"/>
      <c r="D810" s="266">
        <v>31912900</v>
      </c>
      <c r="E810" s="105" t="s">
        <v>432</v>
      </c>
      <c r="F810" s="917"/>
      <c r="G810" s="917">
        <v>10000000</v>
      </c>
      <c r="H810" s="917">
        <v>6839636.2999999998</v>
      </c>
      <c r="I810" s="918">
        <v>35000000</v>
      </c>
    </row>
    <row r="811" spans="1:9" ht="25" customHeight="1" x14ac:dyDescent="0.4">
      <c r="A811" s="196"/>
      <c r="B811" s="906"/>
      <c r="C811" s="907"/>
      <c r="D811" s="964"/>
      <c r="E811" s="908" t="s">
        <v>164</v>
      </c>
      <c r="F811" s="919">
        <f>SUM(F755:F787)</f>
        <v>3160155.05</v>
      </c>
      <c r="G811" s="919">
        <f>SUM(G755:G789)</f>
        <v>5752157.0499999998</v>
      </c>
      <c r="H811" s="919">
        <f>SUM(H755:H787)</f>
        <v>2494859.25</v>
      </c>
      <c r="I811" s="920">
        <f>SUM(I755:I789)</f>
        <v>18629766.175999999</v>
      </c>
    </row>
    <row r="812" spans="1:9" ht="25" customHeight="1" thickBot="1" x14ac:dyDescent="0.45">
      <c r="A812" s="911"/>
      <c r="B812" s="214"/>
      <c r="C812" s="34"/>
      <c r="D812" s="214"/>
      <c r="E812" s="215" t="s">
        <v>202</v>
      </c>
      <c r="F812" s="921">
        <f>SUM(F792:F810)</f>
        <v>78237000</v>
      </c>
      <c r="G812" s="921">
        <f>SUM(G792:G810)</f>
        <v>124200000</v>
      </c>
      <c r="H812" s="921">
        <f>SUM(H792:H810)</f>
        <v>145484933.38</v>
      </c>
      <c r="I812" s="922">
        <f>SUM(I792:I810)</f>
        <v>230200000</v>
      </c>
    </row>
    <row r="813" spans="1:9" ht="25" customHeight="1" thickBot="1" x14ac:dyDescent="0.45">
      <c r="A813" s="953"/>
      <c r="B813" s="948"/>
      <c r="C813" s="954"/>
      <c r="D813" s="950"/>
      <c r="E813" s="231" t="s">
        <v>293</v>
      </c>
      <c r="F813" s="955">
        <f>F811+F812</f>
        <v>81397155.049999997</v>
      </c>
      <c r="G813" s="955">
        <f>G811+G812</f>
        <v>129952157.05</v>
      </c>
      <c r="H813" s="955">
        <f>H811+H812</f>
        <v>147979792.63</v>
      </c>
      <c r="I813" s="955">
        <f>I811+I812</f>
        <v>248829766.176</v>
      </c>
    </row>
    <row r="814" spans="1:9" ht="22.5" x14ac:dyDescent="0.45">
      <c r="A814" s="1310" t="s">
        <v>1795</v>
      </c>
      <c r="B814" s="1311"/>
      <c r="C814" s="1311"/>
      <c r="D814" s="1311"/>
      <c r="E814" s="1311"/>
      <c r="F814" s="1311"/>
      <c r="G814" s="1311"/>
      <c r="H814" s="1311"/>
      <c r="I814" s="1312"/>
    </row>
    <row r="815" spans="1:9" ht="22.5" x14ac:dyDescent="0.45">
      <c r="A815" s="1301" t="s">
        <v>480</v>
      </c>
      <c r="B815" s="1302"/>
      <c r="C815" s="1302"/>
      <c r="D815" s="1302"/>
      <c r="E815" s="1302"/>
      <c r="F815" s="1302"/>
      <c r="G815" s="1302"/>
      <c r="H815" s="1302"/>
      <c r="I815" s="1303"/>
    </row>
    <row r="816" spans="1:9" ht="24" customHeight="1" x14ac:dyDescent="0.45">
      <c r="A816" s="1301" t="s">
        <v>2465</v>
      </c>
      <c r="B816" s="1302"/>
      <c r="C816" s="1302"/>
      <c r="D816" s="1302"/>
      <c r="E816" s="1302"/>
      <c r="F816" s="1302"/>
      <c r="G816" s="1302"/>
      <c r="H816" s="1302"/>
      <c r="I816" s="1303"/>
    </row>
    <row r="817" spans="1:9" ht="25.5" customHeight="1" thickBot="1" x14ac:dyDescent="0.45">
      <c r="A817" s="1337" t="s">
        <v>275</v>
      </c>
      <c r="B817" s="1338"/>
      <c r="C817" s="1338"/>
      <c r="D817" s="1338"/>
      <c r="E817" s="1338"/>
      <c r="F817" s="1338"/>
      <c r="G817" s="1338"/>
      <c r="H817" s="1338"/>
      <c r="I817" s="1339"/>
    </row>
    <row r="818" spans="1:9" ht="18.5" thickBot="1" x14ac:dyDescent="0.45">
      <c r="A818" s="1328" t="s">
        <v>393</v>
      </c>
      <c r="B818" s="1329"/>
      <c r="C818" s="1329"/>
      <c r="D818" s="1329"/>
      <c r="E818" s="1329"/>
      <c r="F818" s="1329"/>
      <c r="G818" s="1329"/>
      <c r="H818" s="1329"/>
      <c r="I818" s="1330"/>
    </row>
    <row r="819" spans="1:9" ht="36.5" thickBot="1" x14ac:dyDescent="0.45">
      <c r="A819" s="311" t="s">
        <v>459</v>
      </c>
      <c r="B819" s="333" t="s">
        <v>452</v>
      </c>
      <c r="C819" s="311" t="s">
        <v>448</v>
      </c>
      <c r="D819" s="333" t="s">
        <v>451</v>
      </c>
      <c r="E819" s="312" t="s">
        <v>1</v>
      </c>
      <c r="F819" s="222" t="s">
        <v>2460</v>
      </c>
      <c r="G819" s="222" t="s">
        <v>2474</v>
      </c>
      <c r="H819" s="89" t="s">
        <v>2475</v>
      </c>
      <c r="I819" s="222" t="s">
        <v>2464</v>
      </c>
    </row>
    <row r="820" spans="1:9" ht="25" customHeight="1" x14ac:dyDescent="0.4">
      <c r="A820" s="158">
        <v>20000000</v>
      </c>
      <c r="B820" s="159"/>
      <c r="C820" s="18"/>
      <c r="D820" s="159"/>
      <c r="E820" s="99" t="s">
        <v>163</v>
      </c>
      <c r="F820" s="160"/>
      <c r="G820" s="160"/>
      <c r="H820" s="160"/>
      <c r="I820" s="161"/>
    </row>
    <row r="821" spans="1:9" ht="25" customHeight="1" x14ac:dyDescent="0.4">
      <c r="A821" s="143">
        <v>21000000</v>
      </c>
      <c r="B821" s="144"/>
      <c r="C821" s="13"/>
      <c r="D821" s="144"/>
      <c r="E821" s="91" t="s">
        <v>164</v>
      </c>
      <c r="F821" s="145"/>
      <c r="G821" s="145"/>
      <c r="H821" s="145"/>
      <c r="I821" s="146"/>
    </row>
    <row r="822" spans="1:9" ht="25" customHeight="1" x14ac:dyDescent="0.4">
      <c r="A822" s="143">
        <v>21010000</v>
      </c>
      <c r="B822" s="144"/>
      <c r="C822" s="13"/>
      <c r="D822" s="144"/>
      <c r="E822" s="91" t="s">
        <v>165</v>
      </c>
      <c r="F822" s="145"/>
      <c r="G822" s="145"/>
      <c r="H822" s="145"/>
      <c r="I822" s="146"/>
    </row>
    <row r="823" spans="1:9" ht="25" customHeight="1" x14ac:dyDescent="0.4">
      <c r="A823" s="147">
        <v>21010103</v>
      </c>
      <c r="B823" s="148" t="s">
        <v>640</v>
      </c>
      <c r="C823" s="14"/>
      <c r="D823" s="94">
        <v>31912900</v>
      </c>
      <c r="E823" s="95" t="s">
        <v>168</v>
      </c>
      <c r="F823" s="84"/>
      <c r="G823" s="84"/>
      <c r="H823" s="145"/>
      <c r="I823" s="85">
        <f>NROLL!E272</f>
        <v>573789</v>
      </c>
    </row>
    <row r="824" spans="1:9" ht="25" customHeight="1" x14ac:dyDescent="0.4">
      <c r="A824" s="147">
        <v>21010104</v>
      </c>
      <c r="B824" s="148" t="s">
        <v>640</v>
      </c>
      <c r="C824" s="14"/>
      <c r="D824" s="94">
        <v>31912900</v>
      </c>
      <c r="E824" s="95" t="s">
        <v>169</v>
      </c>
      <c r="F824" s="84">
        <v>1619883.95</v>
      </c>
      <c r="G824" s="84">
        <v>1705141</v>
      </c>
      <c r="H824" s="150">
        <v>1278855.75</v>
      </c>
      <c r="I824" s="146">
        <f>NROLL!E270</f>
        <v>881567.52</v>
      </c>
    </row>
    <row r="825" spans="1:9" ht="25" customHeight="1" x14ac:dyDescent="0.4">
      <c r="A825" s="147">
        <v>21010105</v>
      </c>
      <c r="B825" s="148"/>
      <c r="C825" s="14"/>
      <c r="D825" s="94"/>
      <c r="E825" s="95" t="s">
        <v>170</v>
      </c>
      <c r="F825" s="84">
        <v>228883.5</v>
      </c>
      <c r="G825" s="84">
        <v>240930</v>
      </c>
      <c r="H825" s="150">
        <v>180697.5</v>
      </c>
      <c r="I825" s="146">
        <f>NROLL!E267</f>
        <v>1047591.7199999999</v>
      </c>
    </row>
    <row r="826" spans="1:9" ht="25" customHeight="1" x14ac:dyDescent="0.4">
      <c r="A826" s="147">
        <v>21010106</v>
      </c>
      <c r="B826" s="148"/>
      <c r="C826" s="14"/>
      <c r="D826" s="94"/>
      <c r="E826" s="95" t="s">
        <v>171</v>
      </c>
      <c r="F826" s="84"/>
      <c r="G826" s="84"/>
      <c r="H826" s="150"/>
      <c r="I826" s="146"/>
    </row>
    <row r="827" spans="1:9" s="118" customFormat="1" ht="25" customHeight="1" x14ac:dyDescent="0.35">
      <c r="A827" s="147"/>
      <c r="B827" s="115"/>
      <c r="C827" s="14"/>
      <c r="D827" s="94"/>
      <c r="E827" s="102" t="s">
        <v>673</v>
      </c>
      <c r="F827" s="84"/>
      <c r="G827" s="84">
        <v>291910.64999999997</v>
      </c>
      <c r="H827" s="150"/>
      <c r="I827" s="146">
        <f>NROLL!T267+NROLL!T270+NROLL!T272</f>
        <v>4800000</v>
      </c>
    </row>
    <row r="828" spans="1:9" ht="25" customHeight="1" x14ac:dyDescent="0.4">
      <c r="A828" s="143">
        <v>21020000</v>
      </c>
      <c r="B828" s="144"/>
      <c r="C828" s="13"/>
      <c r="D828" s="144"/>
      <c r="E828" s="91" t="s">
        <v>177</v>
      </c>
      <c r="F828" s="84"/>
      <c r="G828" s="84"/>
      <c r="H828" s="150"/>
      <c r="I828" s="146"/>
    </row>
    <row r="829" spans="1:9" ht="25" customHeight="1" x14ac:dyDescent="0.4">
      <c r="A829" s="143">
        <v>21020300</v>
      </c>
      <c r="B829" s="144"/>
      <c r="C829" s="13"/>
      <c r="D829" s="144"/>
      <c r="E829" s="91" t="s">
        <v>193</v>
      </c>
      <c r="F829" s="84"/>
      <c r="G829" s="84"/>
      <c r="H829" s="150"/>
      <c r="I829" s="146"/>
    </row>
    <row r="830" spans="1:9" ht="25" customHeight="1" x14ac:dyDescent="0.4">
      <c r="A830" s="147">
        <v>21020301</v>
      </c>
      <c r="B830" s="148"/>
      <c r="C830" s="14"/>
      <c r="D830" s="94"/>
      <c r="E830" s="102" t="s">
        <v>178</v>
      </c>
      <c r="F830" s="84"/>
      <c r="G830" s="84"/>
      <c r="H830" s="150"/>
      <c r="I830" s="146">
        <f>NROLL!F272</f>
        <v>200826.15</v>
      </c>
    </row>
    <row r="831" spans="1:9" ht="25" customHeight="1" x14ac:dyDescent="0.4">
      <c r="A831" s="147">
        <v>21020302</v>
      </c>
      <c r="B831" s="148"/>
      <c r="C831" s="14"/>
      <c r="D831" s="94"/>
      <c r="E831" s="102" t="s">
        <v>179</v>
      </c>
      <c r="F831" s="84"/>
      <c r="G831" s="84"/>
      <c r="H831" s="150"/>
      <c r="I831" s="146">
        <f>NROLL!G272</f>
        <v>114757.8</v>
      </c>
    </row>
    <row r="832" spans="1:9" ht="25" customHeight="1" x14ac:dyDescent="0.4">
      <c r="A832" s="147">
        <v>21020303</v>
      </c>
      <c r="B832" s="148"/>
      <c r="C832" s="14"/>
      <c r="D832" s="94"/>
      <c r="E832" s="102" t="s">
        <v>180</v>
      </c>
      <c r="F832" s="84"/>
      <c r="G832" s="84"/>
      <c r="H832" s="150"/>
      <c r="I832" s="146">
        <f>NROLL!I272</f>
        <v>8640</v>
      </c>
    </row>
    <row r="833" spans="1:9" ht="25" customHeight="1" x14ac:dyDescent="0.4">
      <c r="A833" s="147">
        <v>21020304</v>
      </c>
      <c r="B833" s="148"/>
      <c r="C833" s="14"/>
      <c r="D833" s="94"/>
      <c r="E833" s="102" t="s">
        <v>181</v>
      </c>
      <c r="F833" s="84"/>
      <c r="G833" s="84"/>
      <c r="H833" s="150"/>
      <c r="I833" s="146">
        <f>NROLL!H272</f>
        <v>28689.45</v>
      </c>
    </row>
    <row r="834" spans="1:9" ht="25" customHeight="1" x14ac:dyDescent="0.4">
      <c r="A834" s="147">
        <v>21020312</v>
      </c>
      <c r="B834" s="148"/>
      <c r="C834" s="14"/>
      <c r="D834" s="94"/>
      <c r="E834" s="102" t="s">
        <v>184</v>
      </c>
      <c r="F834" s="84"/>
      <c r="G834" s="84"/>
      <c r="H834" s="150"/>
      <c r="I834" s="146"/>
    </row>
    <row r="835" spans="1:9" ht="25" customHeight="1" x14ac:dyDescent="0.4">
      <c r="A835" s="147">
        <v>21020315</v>
      </c>
      <c r="B835" s="148"/>
      <c r="C835" s="14"/>
      <c r="D835" s="94"/>
      <c r="E835" s="102" t="s">
        <v>187</v>
      </c>
      <c r="F835" s="84"/>
      <c r="G835" s="84"/>
      <c r="H835" s="150"/>
      <c r="I835" s="146">
        <f>NROLL!J272</f>
        <v>52689.45</v>
      </c>
    </row>
    <row r="836" spans="1:9" ht="25" customHeight="1" x14ac:dyDescent="0.4">
      <c r="A836" s="143">
        <v>21020400</v>
      </c>
      <c r="B836" s="144"/>
      <c r="C836" s="13"/>
      <c r="D836" s="144"/>
      <c r="E836" s="91" t="s">
        <v>194</v>
      </c>
      <c r="F836" s="84"/>
      <c r="G836" s="84"/>
      <c r="H836" s="150"/>
      <c r="I836" s="146"/>
    </row>
    <row r="837" spans="1:9" ht="25" customHeight="1" x14ac:dyDescent="0.4">
      <c r="A837" s="147">
        <v>21020401</v>
      </c>
      <c r="B837" s="148" t="s">
        <v>640</v>
      </c>
      <c r="C837" s="14"/>
      <c r="D837" s="94">
        <v>31912900</v>
      </c>
      <c r="E837" s="102" t="s">
        <v>178</v>
      </c>
      <c r="F837" s="84">
        <v>476634.95</v>
      </c>
      <c r="G837" s="84">
        <v>501721</v>
      </c>
      <c r="H837" s="150">
        <v>376290.75</v>
      </c>
      <c r="I837" s="146">
        <f>NROLL!F270</f>
        <v>308548.63199999998</v>
      </c>
    </row>
    <row r="838" spans="1:9" ht="25" customHeight="1" x14ac:dyDescent="0.4">
      <c r="A838" s="147">
        <v>21020402</v>
      </c>
      <c r="B838" s="148" t="s">
        <v>640</v>
      </c>
      <c r="C838" s="14"/>
      <c r="D838" s="94">
        <v>31912900</v>
      </c>
      <c r="E838" s="102" t="s">
        <v>179</v>
      </c>
      <c r="F838" s="84">
        <v>256611.15</v>
      </c>
      <c r="G838" s="84">
        <v>270117</v>
      </c>
      <c r="H838" s="150">
        <v>202587.75</v>
      </c>
      <c r="I838" s="146">
        <f>NROLL!G270</f>
        <v>176313.50400000002</v>
      </c>
    </row>
    <row r="839" spans="1:9" ht="25" customHeight="1" x14ac:dyDescent="0.4">
      <c r="A839" s="147">
        <v>21020403</v>
      </c>
      <c r="B839" s="148" t="s">
        <v>640</v>
      </c>
      <c r="C839" s="14"/>
      <c r="D839" s="94">
        <v>31912900</v>
      </c>
      <c r="E839" s="102" t="s">
        <v>180</v>
      </c>
      <c r="F839" s="84">
        <v>24871</v>
      </c>
      <c r="G839" s="84">
        <v>26180</v>
      </c>
      <c r="H839" s="150">
        <v>19635</v>
      </c>
      <c r="I839" s="146">
        <f>NROLL!I270</f>
        <v>15120</v>
      </c>
    </row>
    <row r="840" spans="1:9" ht="25" customHeight="1" x14ac:dyDescent="0.4">
      <c r="A840" s="147">
        <v>21020404</v>
      </c>
      <c r="B840" s="148" t="s">
        <v>640</v>
      </c>
      <c r="C840" s="14"/>
      <c r="D840" s="94">
        <v>31912900</v>
      </c>
      <c r="E840" s="102" t="s">
        <v>181</v>
      </c>
      <c r="F840" s="84">
        <v>66613.05</v>
      </c>
      <c r="G840" s="84">
        <v>70119</v>
      </c>
      <c r="H840" s="150">
        <v>52589.25</v>
      </c>
      <c r="I840" s="146">
        <f>NROLL!H270</f>
        <v>44078.376000000004</v>
      </c>
    </row>
    <row r="841" spans="1:9" ht="25" customHeight="1" x14ac:dyDescent="0.4">
      <c r="A841" s="147">
        <v>21020412</v>
      </c>
      <c r="B841" s="148"/>
      <c r="C841" s="14"/>
      <c r="D841" s="94"/>
      <c r="E841" s="102" t="s">
        <v>184</v>
      </c>
      <c r="F841" s="84"/>
      <c r="G841" s="84"/>
      <c r="H841" s="150"/>
      <c r="I841" s="146"/>
    </row>
    <row r="842" spans="1:9" ht="25" customHeight="1" x14ac:dyDescent="0.4">
      <c r="A842" s="147">
        <v>21020415</v>
      </c>
      <c r="B842" s="148" t="s">
        <v>640</v>
      </c>
      <c r="C842" s="14"/>
      <c r="D842" s="94">
        <v>31912900</v>
      </c>
      <c r="E842" s="102" t="s">
        <v>187</v>
      </c>
      <c r="F842" s="84">
        <v>133142.5</v>
      </c>
      <c r="G842" s="84">
        <v>140150</v>
      </c>
      <c r="H842" s="150">
        <v>105112.5</v>
      </c>
      <c r="I842" s="146">
        <f>NROLL!J270</f>
        <v>92078.376000000004</v>
      </c>
    </row>
    <row r="843" spans="1:9" ht="25" customHeight="1" x14ac:dyDescent="0.4">
      <c r="A843" s="143">
        <v>21020500</v>
      </c>
      <c r="B843" s="144"/>
      <c r="C843" s="13"/>
      <c r="D843" s="144"/>
      <c r="E843" s="91" t="s">
        <v>195</v>
      </c>
      <c r="F843" s="84"/>
      <c r="G843" s="84"/>
      <c r="H843" s="150"/>
      <c r="I843" s="146"/>
    </row>
    <row r="844" spans="1:9" ht="25" customHeight="1" x14ac:dyDescent="0.4">
      <c r="A844" s="147">
        <v>21020501</v>
      </c>
      <c r="B844" s="148" t="s">
        <v>640</v>
      </c>
      <c r="C844" s="14"/>
      <c r="D844" s="94">
        <v>31912900</v>
      </c>
      <c r="E844" s="102" t="s">
        <v>178</v>
      </c>
      <c r="F844" s="84">
        <v>76112.100000000006</v>
      </c>
      <c r="G844" s="84">
        <v>80118</v>
      </c>
      <c r="H844" s="150">
        <v>60088.5</v>
      </c>
      <c r="I844" s="146">
        <f>NROLL!F267</f>
        <v>366657.10200000001</v>
      </c>
    </row>
    <row r="845" spans="1:9" ht="25" customHeight="1" x14ac:dyDescent="0.4">
      <c r="A845" s="187">
        <v>21020502</v>
      </c>
      <c r="B845" s="148" t="s">
        <v>640</v>
      </c>
      <c r="C845" s="14"/>
      <c r="D845" s="94">
        <v>31912900</v>
      </c>
      <c r="E845" s="102" t="s">
        <v>179</v>
      </c>
      <c r="F845" s="84">
        <v>42873.5</v>
      </c>
      <c r="G845" s="84">
        <v>45130</v>
      </c>
      <c r="H845" s="150">
        <v>33847.5</v>
      </c>
      <c r="I845" s="146">
        <f>NROLL!G267</f>
        <v>209518.34400000001</v>
      </c>
    </row>
    <row r="846" spans="1:9" ht="25" customHeight="1" x14ac:dyDescent="0.4">
      <c r="A846" s="187">
        <v>21020503</v>
      </c>
      <c r="B846" s="148" t="s">
        <v>640</v>
      </c>
      <c r="C846" s="14"/>
      <c r="D846" s="94">
        <v>31912900</v>
      </c>
      <c r="E846" s="102" t="s">
        <v>180</v>
      </c>
      <c r="F846" s="84">
        <v>8170</v>
      </c>
      <c r="G846" s="84">
        <v>8600</v>
      </c>
      <c r="H846" s="150">
        <v>6450</v>
      </c>
      <c r="I846" s="146">
        <f>NROLL!I267</f>
        <v>37800</v>
      </c>
    </row>
    <row r="847" spans="1:9" ht="25" customHeight="1" x14ac:dyDescent="0.4">
      <c r="A847" s="187">
        <v>21020504</v>
      </c>
      <c r="B847" s="148" t="s">
        <v>640</v>
      </c>
      <c r="C847" s="14"/>
      <c r="D847" s="94">
        <v>31912900</v>
      </c>
      <c r="E847" s="102" t="s">
        <v>181</v>
      </c>
      <c r="F847" s="84">
        <v>13015</v>
      </c>
      <c r="G847" s="84">
        <v>13700</v>
      </c>
      <c r="H847" s="150">
        <v>10275</v>
      </c>
      <c r="I847" s="146">
        <f>NROLL!H267</f>
        <v>52379.586000000003</v>
      </c>
    </row>
    <row r="848" spans="1:9" ht="25" customHeight="1" x14ac:dyDescent="0.4">
      <c r="A848" s="187">
        <v>21020512</v>
      </c>
      <c r="B848" s="148"/>
      <c r="C848" s="16"/>
      <c r="D848" s="94"/>
      <c r="E848" s="102" t="s">
        <v>184</v>
      </c>
      <c r="F848" s="84"/>
      <c r="G848" s="84"/>
      <c r="H848" s="150"/>
      <c r="I848" s="146"/>
    </row>
    <row r="849" spans="1:9" ht="25" customHeight="1" x14ac:dyDescent="0.4">
      <c r="A849" s="187">
        <v>21020515</v>
      </c>
      <c r="B849" s="148" t="s">
        <v>640</v>
      </c>
      <c r="C849" s="14"/>
      <c r="D849" s="94">
        <v>31912900</v>
      </c>
      <c r="E849" s="102" t="s">
        <v>187</v>
      </c>
      <c r="F849" s="84">
        <v>76161.5</v>
      </c>
      <c r="G849" s="84">
        <v>80170</v>
      </c>
      <c r="H849" s="150">
        <v>60127.5</v>
      </c>
      <c r="I849" s="146">
        <f>NROLL!J267</f>
        <v>506789.34600000002</v>
      </c>
    </row>
    <row r="850" spans="1:9" ht="25" customHeight="1" x14ac:dyDescent="0.4">
      <c r="A850" s="152">
        <v>21020600</v>
      </c>
      <c r="B850" s="153"/>
      <c r="C850" s="15"/>
      <c r="D850" s="153"/>
      <c r="E850" s="91" t="s">
        <v>196</v>
      </c>
      <c r="F850" s="84"/>
      <c r="G850" s="84"/>
      <c r="H850" s="150"/>
      <c r="I850" s="146"/>
    </row>
    <row r="851" spans="1:9" ht="25" customHeight="1" x14ac:dyDescent="0.4">
      <c r="A851" s="187">
        <v>21020602</v>
      </c>
      <c r="B851" s="148" t="s">
        <v>640</v>
      </c>
      <c r="C851" s="14"/>
      <c r="D851" s="94">
        <v>31912900</v>
      </c>
      <c r="E851" s="95" t="s">
        <v>197</v>
      </c>
      <c r="F851" s="84">
        <v>2345660</v>
      </c>
      <c r="G851" s="84">
        <v>3000000</v>
      </c>
      <c r="H851" s="84">
        <v>1234200</v>
      </c>
      <c r="I851" s="85">
        <v>2000000</v>
      </c>
    </row>
    <row r="852" spans="1:9" ht="25" customHeight="1" x14ac:dyDescent="0.4">
      <c r="A852" s="187">
        <v>21020605</v>
      </c>
      <c r="B852" s="148" t="s">
        <v>640</v>
      </c>
      <c r="C852" s="14"/>
      <c r="D852" s="94">
        <v>31912900</v>
      </c>
      <c r="E852" s="95" t="s">
        <v>199</v>
      </c>
      <c r="F852" s="84"/>
      <c r="G852" s="84">
        <v>750000</v>
      </c>
      <c r="H852" s="84"/>
      <c r="I852" s="85"/>
    </row>
    <row r="853" spans="1:9" ht="25" customHeight="1" x14ac:dyDescent="0.4">
      <c r="A853" s="1053">
        <v>22000000</v>
      </c>
      <c r="B853" s="148"/>
      <c r="C853" s="39"/>
      <c r="D853" s="94"/>
      <c r="E853" s="1051" t="s">
        <v>201</v>
      </c>
      <c r="F853" s="826"/>
      <c r="G853" s="846"/>
      <c r="H853" s="590"/>
      <c r="I853" s="846"/>
    </row>
    <row r="854" spans="1:9" ht="25" customHeight="1" x14ac:dyDescent="0.4">
      <c r="A854" s="1050">
        <v>22010100</v>
      </c>
      <c r="B854" s="148" t="s">
        <v>2416</v>
      </c>
      <c r="C854" s="39"/>
      <c r="D854" s="94">
        <v>31912900</v>
      </c>
      <c r="E854" s="1052" t="s">
        <v>2453</v>
      </c>
      <c r="F854" s="826"/>
      <c r="G854" s="1094">
        <v>2100000</v>
      </c>
      <c r="H854" s="590"/>
      <c r="I854" s="813"/>
    </row>
    <row r="855" spans="1:9" ht="25" customHeight="1" x14ac:dyDescent="0.4">
      <c r="A855" s="155">
        <v>22020000</v>
      </c>
      <c r="B855" s="156"/>
      <c r="C855" s="17"/>
      <c r="D855" s="156"/>
      <c r="E855" s="106" t="s">
        <v>202</v>
      </c>
      <c r="F855" s="84"/>
      <c r="G855" s="84"/>
      <c r="H855" s="84"/>
      <c r="I855" s="85"/>
    </row>
    <row r="856" spans="1:9" ht="25" customHeight="1" x14ac:dyDescent="0.4">
      <c r="A856" s="155">
        <v>22020100</v>
      </c>
      <c r="B856" s="156"/>
      <c r="C856" s="17"/>
      <c r="D856" s="156"/>
      <c r="E856" s="106" t="s">
        <v>203</v>
      </c>
      <c r="F856" s="84"/>
      <c r="G856" s="84"/>
      <c r="H856" s="84"/>
      <c r="I856" s="85"/>
    </row>
    <row r="857" spans="1:9" ht="25" customHeight="1" x14ac:dyDescent="0.4">
      <c r="A857" s="131">
        <v>22020102</v>
      </c>
      <c r="B857" s="148" t="s">
        <v>640</v>
      </c>
      <c r="C857" s="14"/>
      <c r="D857" s="94">
        <v>31912900</v>
      </c>
      <c r="E857" s="154" t="s">
        <v>205</v>
      </c>
      <c r="F857" s="84"/>
      <c r="G857" s="84">
        <v>200000</v>
      </c>
      <c r="H857" s="84">
        <v>45000</v>
      </c>
      <c r="I857" s="84">
        <v>200000</v>
      </c>
    </row>
    <row r="858" spans="1:9" ht="25" customHeight="1" x14ac:dyDescent="0.4">
      <c r="A858" s="155">
        <v>22020300</v>
      </c>
      <c r="B858" s="156"/>
      <c r="C858" s="17"/>
      <c r="D858" s="156"/>
      <c r="E858" s="106" t="s">
        <v>210</v>
      </c>
      <c r="F858" s="84"/>
      <c r="G858" s="84"/>
      <c r="H858" s="84"/>
      <c r="I858" s="84"/>
    </row>
    <row r="859" spans="1:9" ht="25" customHeight="1" x14ac:dyDescent="0.4">
      <c r="A859" s="131">
        <v>22020313</v>
      </c>
      <c r="B859" s="148" t="s">
        <v>640</v>
      </c>
      <c r="C859" s="14"/>
      <c r="D859" s="94">
        <v>31912900</v>
      </c>
      <c r="E859" s="154" t="s">
        <v>218</v>
      </c>
      <c r="F859" s="84"/>
      <c r="G859" s="84">
        <v>4000000</v>
      </c>
      <c r="H859" s="84">
        <v>1000000</v>
      </c>
      <c r="I859" s="84">
        <v>2000000</v>
      </c>
    </row>
    <row r="860" spans="1:9" ht="36" customHeight="1" x14ac:dyDescent="0.4">
      <c r="A860" s="155">
        <v>22020700</v>
      </c>
      <c r="B860" s="156"/>
      <c r="C860" s="17"/>
      <c r="D860" s="156"/>
      <c r="E860" s="106" t="s">
        <v>232</v>
      </c>
      <c r="F860" s="84"/>
      <c r="G860" s="84"/>
      <c r="H860" s="84"/>
      <c r="I860" s="84"/>
    </row>
    <row r="861" spans="1:9" s="118" customFormat="1" ht="25" customHeight="1" x14ac:dyDescent="0.35">
      <c r="A861" s="131">
        <v>22020702</v>
      </c>
      <c r="B861" s="115"/>
      <c r="C861" s="6"/>
      <c r="D861" s="96"/>
      <c r="E861" s="102" t="s">
        <v>233</v>
      </c>
      <c r="F861" s="84"/>
      <c r="G861" s="84"/>
      <c r="H861" s="84"/>
      <c r="I861" s="84"/>
    </row>
    <row r="862" spans="1:9" ht="25" customHeight="1" x14ac:dyDescent="0.4">
      <c r="A862" s="155">
        <v>22021000</v>
      </c>
      <c r="B862" s="156"/>
      <c r="C862" s="17"/>
      <c r="D862" s="156"/>
      <c r="E862" s="106" t="s">
        <v>245</v>
      </c>
      <c r="F862" s="84"/>
      <c r="G862" s="84"/>
      <c r="H862" s="84"/>
      <c r="I862" s="84"/>
    </row>
    <row r="863" spans="1:9" ht="25" customHeight="1" x14ac:dyDescent="0.4">
      <c r="A863" s="131">
        <v>22021003</v>
      </c>
      <c r="B863" s="148"/>
      <c r="C863" s="6"/>
      <c r="D863" s="94"/>
      <c r="E863" s="102" t="s">
        <v>248</v>
      </c>
      <c r="F863" s="84"/>
      <c r="G863" s="84"/>
      <c r="H863" s="84"/>
      <c r="I863" s="84"/>
    </row>
    <row r="864" spans="1:9" ht="25" customHeight="1" x14ac:dyDescent="0.4">
      <c r="A864" s="131">
        <v>22021004</v>
      </c>
      <c r="B864" s="148" t="s">
        <v>640</v>
      </c>
      <c r="C864" s="14"/>
      <c r="D864" s="94">
        <v>31912900</v>
      </c>
      <c r="E864" s="102" t="s">
        <v>249</v>
      </c>
      <c r="F864" s="84">
        <v>1200000</v>
      </c>
      <c r="G864" s="84">
        <v>5000000</v>
      </c>
      <c r="H864" s="84">
        <v>3500000</v>
      </c>
      <c r="I864" s="84">
        <v>5000000</v>
      </c>
    </row>
    <row r="865" spans="1:9" ht="25" customHeight="1" x14ac:dyDescent="0.4">
      <c r="A865" s="131">
        <v>22021009</v>
      </c>
      <c r="B865" s="148" t="s">
        <v>640</v>
      </c>
      <c r="C865" s="14"/>
      <c r="D865" s="94">
        <v>31912900</v>
      </c>
      <c r="E865" s="102" t="s">
        <v>252</v>
      </c>
      <c r="F865" s="84">
        <v>250000</v>
      </c>
      <c r="G865" s="84">
        <v>11000000</v>
      </c>
      <c r="H865" s="84">
        <v>9210000</v>
      </c>
      <c r="I865" s="84">
        <v>10000000</v>
      </c>
    </row>
    <row r="866" spans="1:9" ht="25" customHeight="1" x14ac:dyDescent="0.4">
      <c r="A866" s="131">
        <v>22021017</v>
      </c>
      <c r="B866" s="148" t="s">
        <v>640</v>
      </c>
      <c r="C866" s="14"/>
      <c r="D866" s="94">
        <v>31912900</v>
      </c>
      <c r="E866" s="102" t="s">
        <v>258</v>
      </c>
      <c r="F866" s="84"/>
      <c r="G866" s="84">
        <v>5000000</v>
      </c>
      <c r="H866" s="84">
        <v>3200000</v>
      </c>
      <c r="I866" s="84">
        <v>5000000</v>
      </c>
    </row>
    <row r="867" spans="1:9" ht="25" customHeight="1" x14ac:dyDescent="0.4">
      <c r="A867" s="155">
        <v>22040100</v>
      </c>
      <c r="B867" s="156"/>
      <c r="C867" s="17"/>
      <c r="D867" s="156"/>
      <c r="E867" s="106" t="s">
        <v>260</v>
      </c>
      <c r="F867" s="84"/>
      <c r="G867" s="84"/>
      <c r="H867" s="84"/>
      <c r="I867" s="85"/>
    </row>
    <row r="868" spans="1:9" ht="25" customHeight="1" thickBot="1" x14ac:dyDescent="0.45">
      <c r="A868" s="914">
        <v>22040109</v>
      </c>
      <c r="B868" s="915"/>
      <c r="C868" s="965"/>
      <c r="D868" s="266"/>
      <c r="E868" s="105" t="s">
        <v>261</v>
      </c>
      <c r="F868" s="917"/>
      <c r="G868" s="917"/>
      <c r="H868" s="917"/>
      <c r="I868" s="918">
        <v>5000000</v>
      </c>
    </row>
    <row r="869" spans="1:9" ht="25" customHeight="1" x14ac:dyDescent="0.4">
      <c r="A869" s="196"/>
      <c r="B869" s="906"/>
      <c r="C869" s="907"/>
      <c r="D869" s="906"/>
      <c r="E869" s="908" t="s">
        <v>164</v>
      </c>
      <c r="F869" s="920">
        <f>SUM(F823:F854)</f>
        <v>5368632.1999999993</v>
      </c>
      <c r="G869" s="920">
        <f>SUM(G823:G854)</f>
        <v>9323986.6500000004</v>
      </c>
      <c r="H869" s="920">
        <f>SUM(H823:H854)</f>
        <v>3620757</v>
      </c>
      <c r="I869" s="920">
        <f>SUM(I823:I854)</f>
        <v>11517834.356000002</v>
      </c>
    </row>
    <row r="870" spans="1:9" ht="25" customHeight="1" thickBot="1" x14ac:dyDescent="0.45">
      <c r="A870" s="911"/>
      <c r="B870" s="214"/>
      <c r="C870" s="34"/>
      <c r="D870" s="214"/>
      <c r="E870" s="215" t="s">
        <v>202</v>
      </c>
      <c r="F870" s="921">
        <f>SUM(F857:F868)</f>
        <v>1450000</v>
      </c>
      <c r="G870" s="921">
        <f>SUM(G857:G868)</f>
        <v>25200000</v>
      </c>
      <c r="H870" s="921">
        <f>SUM(H857:H868)</f>
        <v>16955000</v>
      </c>
      <c r="I870" s="922">
        <f>SUM(I857:I868)</f>
        <v>27200000</v>
      </c>
    </row>
    <row r="871" spans="1:9" ht="25" customHeight="1" thickBot="1" x14ac:dyDescent="0.45">
      <c r="A871" s="953"/>
      <c r="B871" s="948"/>
      <c r="C871" s="954"/>
      <c r="D871" s="950"/>
      <c r="E871" s="231" t="s">
        <v>293</v>
      </c>
      <c r="F871" s="955">
        <f>F869+F870</f>
        <v>6818632.1999999993</v>
      </c>
      <c r="G871" s="955">
        <f>G869+G870</f>
        <v>34523986.649999999</v>
      </c>
      <c r="H871" s="955">
        <f>H869+H870</f>
        <v>20575757</v>
      </c>
      <c r="I871" s="955">
        <f>I869+I870</f>
        <v>38717834.356000006</v>
      </c>
    </row>
    <row r="872" spans="1:9" ht="22.5" x14ac:dyDescent="0.45">
      <c r="A872" s="1310" t="s">
        <v>1795</v>
      </c>
      <c r="B872" s="1311"/>
      <c r="C872" s="1311"/>
      <c r="D872" s="1311"/>
      <c r="E872" s="1311"/>
      <c r="F872" s="1311"/>
      <c r="G872" s="1311"/>
      <c r="H872" s="1311"/>
      <c r="I872" s="1312"/>
    </row>
    <row r="873" spans="1:9" ht="22.5" x14ac:dyDescent="0.45">
      <c r="A873" s="1301" t="s">
        <v>480</v>
      </c>
      <c r="B873" s="1302"/>
      <c r="C873" s="1302"/>
      <c r="D873" s="1302"/>
      <c r="E873" s="1302"/>
      <c r="F873" s="1302"/>
      <c r="G873" s="1302"/>
      <c r="H873" s="1302"/>
      <c r="I873" s="1303"/>
    </row>
    <row r="874" spans="1:9" ht="22.5" x14ac:dyDescent="0.45">
      <c r="A874" s="1301" t="s">
        <v>2465</v>
      </c>
      <c r="B874" s="1302"/>
      <c r="C874" s="1302"/>
      <c r="D874" s="1302"/>
      <c r="E874" s="1302"/>
      <c r="F874" s="1302"/>
      <c r="G874" s="1302"/>
      <c r="H874" s="1302"/>
      <c r="I874" s="1303"/>
    </row>
    <row r="875" spans="1:9" ht="24.75" customHeight="1" thickBot="1" x14ac:dyDescent="0.45">
      <c r="A875" s="1337" t="s">
        <v>275</v>
      </c>
      <c r="B875" s="1338"/>
      <c r="C875" s="1338"/>
      <c r="D875" s="1338"/>
      <c r="E875" s="1338"/>
      <c r="F875" s="1338"/>
      <c r="G875" s="1338"/>
      <c r="H875" s="1338"/>
      <c r="I875" s="1339"/>
    </row>
    <row r="876" spans="1:9" ht="18.5" thickBot="1" x14ac:dyDescent="0.45">
      <c r="A876" s="1328" t="s">
        <v>394</v>
      </c>
      <c r="B876" s="1329"/>
      <c r="C876" s="1329"/>
      <c r="D876" s="1329"/>
      <c r="E876" s="1329"/>
      <c r="F876" s="1329"/>
      <c r="G876" s="1329"/>
      <c r="H876" s="1329"/>
      <c r="I876" s="1330"/>
    </row>
    <row r="877" spans="1:9" s="118" customFormat="1" ht="36.5" thickBot="1" x14ac:dyDescent="0.4">
      <c r="A877" s="311" t="s">
        <v>459</v>
      </c>
      <c r="B877" s="222" t="s">
        <v>452</v>
      </c>
      <c r="C877" s="311" t="s">
        <v>448</v>
      </c>
      <c r="D877" s="222" t="s">
        <v>451</v>
      </c>
      <c r="E877" s="312" t="s">
        <v>1</v>
      </c>
      <c r="F877" s="222" t="s">
        <v>2460</v>
      </c>
      <c r="G877" s="222" t="s">
        <v>2474</v>
      </c>
      <c r="H877" s="89" t="s">
        <v>2475</v>
      </c>
      <c r="I877" s="222" t="s">
        <v>2464</v>
      </c>
    </row>
    <row r="878" spans="1:9" ht="25" customHeight="1" x14ac:dyDescent="0.4">
      <c r="A878" s="158">
        <v>20000000</v>
      </c>
      <c r="B878" s="159"/>
      <c r="C878" s="18"/>
      <c r="D878" s="159"/>
      <c r="E878" s="99" t="s">
        <v>163</v>
      </c>
      <c r="F878" s="160"/>
      <c r="G878" s="160"/>
      <c r="H878" s="160"/>
      <c r="I878" s="161"/>
    </row>
    <row r="879" spans="1:9" ht="25" customHeight="1" x14ac:dyDescent="0.4">
      <c r="A879" s="143">
        <v>21000000</v>
      </c>
      <c r="B879" s="144"/>
      <c r="C879" s="13"/>
      <c r="D879" s="144"/>
      <c r="E879" s="91" t="s">
        <v>164</v>
      </c>
      <c r="F879" s="145"/>
      <c r="G879" s="145"/>
      <c r="H879" s="145"/>
      <c r="I879" s="146"/>
    </row>
    <row r="880" spans="1:9" ht="25" customHeight="1" x14ac:dyDescent="0.4">
      <c r="A880" s="143">
        <v>21010000</v>
      </c>
      <c r="B880" s="144"/>
      <c r="C880" s="13"/>
      <c r="D880" s="144"/>
      <c r="E880" s="91" t="s">
        <v>165</v>
      </c>
      <c r="F880" s="145"/>
      <c r="G880" s="145"/>
      <c r="H880" s="145"/>
      <c r="I880" s="146"/>
    </row>
    <row r="881" spans="1:9" ht="25" customHeight="1" x14ac:dyDescent="0.4">
      <c r="A881" s="147">
        <v>21010103</v>
      </c>
      <c r="B881" s="148"/>
      <c r="C881" s="14"/>
      <c r="D881" s="101"/>
      <c r="E881" s="95" t="s">
        <v>168</v>
      </c>
      <c r="F881" s="84"/>
      <c r="G881" s="84"/>
      <c r="H881" s="84"/>
      <c r="I881" s="85"/>
    </row>
    <row r="882" spans="1:9" ht="25" customHeight="1" x14ac:dyDescent="0.4">
      <c r="A882" s="147">
        <v>21010104</v>
      </c>
      <c r="B882" s="148"/>
      <c r="C882" s="14"/>
      <c r="D882" s="94"/>
      <c r="E882" s="95" t="s">
        <v>169</v>
      </c>
      <c r="F882" s="84"/>
      <c r="G882" s="84"/>
      <c r="H882" s="145"/>
      <c r="I882" s="85"/>
    </row>
    <row r="883" spans="1:9" ht="25" customHeight="1" x14ac:dyDescent="0.4">
      <c r="A883" s="147">
        <v>21010105</v>
      </c>
      <c r="B883" s="148"/>
      <c r="C883" s="14"/>
      <c r="D883" s="101"/>
      <c r="E883" s="95" t="s">
        <v>170</v>
      </c>
      <c r="F883" s="84"/>
      <c r="G883" s="84"/>
      <c r="H883" s="84"/>
      <c r="I883" s="85"/>
    </row>
    <row r="884" spans="1:9" ht="25" customHeight="1" x14ac:dyDescent="0.4">
      <c r="A884" s="147">
        <v>21010106</v>
      </c>
      <c r="B884" s="148"/>
      <c r="C884" s="14"/>
      <c r="D884" s="94"/>
      <c r="E884" s="95" t="s">
        <v>171</v>
      </c>
      <c r="F884" s="84"/>
      <c r="G884" s="84"/>
      <c r="H884" s="84"/>
      <c r="I884" s="85"/>
    </row>
    <row r="885" spans="1:9" ht="25" customHeight="1" x14ac:dyDescent="0.4">
      <c r="A885" s="147"/>
      <c r="B885" s="148"/>
      <c r="C885" s="14"/>
      <c r="D885" s="94"/>
      <c r="E885" s="102" t="s">
        <v>673</v>
      </c>
      <c r="F885" s="84"/>
      <c r="G885" s="84"/>
      <c r="H885" s="84"/>
      <c r="I885" s="85"/>
    </row>
    <row r="886" spans="1:9" ht="25" customHeight="1" x14ac:dyDescent="0.4">
      <c r="A886" s="143">
        <v>21020300</v>
      </c>
      <c r="B886" s="144"/>
      <c r="C886" s="13"/>
      <c r="D886" s="144"/>
      <c r="E886" s="91" t="s">
        <v>194</v>
      </c>
      <c r="F886" s="84"/>
      <c r="G886" s="84"/>
      <c r="H886" s="84"/>
      <c r="I886" s="85"/>
    </row>
    <row r="887" spans="1:9" ht="25" customHeight="1" x14ac:dyDescent="0.4">
      <c r="A887" s="147">
        <v>21020301</v>
      </c>
      <c r="B887" s="148" t="s">
        <v>640</v>
      </c>
      <c r="C887" s="14"/>
      <c r="D887" s="94">
        <v>31912900</v>
      </c>
      <c r="E887" s="102" t="s">
        <v>178</v>
      </c>
      <c r="F887" s="84"/>
      <c r="G887" s="84"/>
      <c r="H887" s="145"/>
      <c r="I887" s="85"/>
    </row>
    <row r="888" spans="1:9" ht="25" customHeight="1" x14ac:dyDescent="0.4">
      <c r="A888" s="147">
        <v>21020302</v>
      </c>
      <c r="B888" s="148" t="s">
        <v>640</v>
      </c>
      <c r="C888" s="14"/>
      <c r="D888" s="94">
        <v>31912900</v>
      </c>
      <c r="E888" s="102" t="s">
        <v>179</v>
      </c>
      <c r="F888" s="84"/>
      <c r="G888" s="84"/>
      <c r="H888" s="145"/>
      <c r="I888" s="85"/>
    </row>
    <row r="889" spans="1:9" ht="25" customHeight="1" x14ac:dyDescent="0.4">
      <c r="A889" s="147">
        <v>21020303</v>
      </c>
      <c r="B889" s="148" t="s">
        <v>640</v>
      </c>
      <c r="C889" s="14"/>
      <c r="D889" s="94">
        <v>31912900</v>
      </c>
      <c r="E889" s="102" t="s">
        <v>180</v>
      </c>
      <c r="F889" s="84"/>
      <c r="G889" s="84"/>
      <c r="H889" s="145"/>
      <c r="I889" s="85"/>
    </row>
    <row r="890" spans="1:9" ht="25" customHeight="1" x14ac:dyDescent="0.4">
      <c r="A890" s="147">
        <v>21020304</v>
      </c>
      <c r="B890" s="148" t="s">
        <v>640</v>
      </c>
      <c r="C890" s="14"/>
      <c r="D890" s="94">
        <v>31912900</v>
      </c>
      <c r="E890" s="102" t="s">
        <v>181</v>
      </c>
      <c r="F890" s="84"/>
      <c r="G890" s="84"/>
      <c r="H890" s="145"/>
      <c r="I890" s="85"/>
    </row>
    <row r="891" spans="1:9" ht="25" customHeight="1" x14ac:dyDescent="0.4">
      <c r="A891" s="147">
        <v>21020312</v>
      </c>
      <c r="B891" s="148"/>
      <c r="C891" s="14"/>
      <c r="D891" s="303"/>
      <c r="E891" s="102" t="s">
        <v>184</v>
      </c>
      <c r="F891" s="84"/>
      <c r="G891" s="84"/>
      <c r="H891" s="145"/>
      <c r="I891" s="85"/>
    </row>
    <row r="892" spans="1:9" ht="25" customHeight="1" x14ac:dyDescent="0.4">
      <c r="A892" s="147">
        <v>21020315</v>
      </c>
      <c r="B892" s="148" t="s">
        <v>640</v>
      </c>
      <c r="C892" s="14"/>
      <c r="D892" s="94">
        <v>31912900</v>
      </c>
      <c r="E892" s="102" t="s">
        <v>187</v>
      </c>
      <c r="F892" s="84"/>
      <c r="G892" s="84"/>
      <c r="H892" s="145"/>
      <c r="I892" s="85"/>
    </row>
    <row r="893" spans="1:9" ht="25" customHeight="1" x14ac:dyDescent="0.4">
      <c r="A893" s="147">
        <v>21020314</v>
      </c>
      <c r="B893" s="148"/>
      <c r="C893" s="14"/>
      <c r="D893" s="94"/>
      <c r="E893" s="102" t="s">
        <v>513</v>
      </c>
      <c r="F893" s="84"/>
      <c r="G893" s="84"/>
      <c r="H893" s="84"/>
      <c r="I893" s="85"/>
    </row>
    <row r="894" spans="1:9" ht="25" customHeight="1" x14ac:dyDescent="0.4">
      <c r="A894" s="147">
        <v>21020305</v>
      </c>
      <c r="B894" s="148"/>
      <c r="C894" s="14"/>
      <c r="D894" s="94"/>
      <c r="E894" s="102" t="s">
        <v>514</v>
      </c>
      <c r="F894" s="84"/>
      <c r="G894" s="84"/>
      <c r="H894" s="84"/>
      <c r="I894" s="85"/>
    </row>
    <row r="895" spans="1:9" ht="25" customHeight="1" x14ac:dyDescent="0.4">
      <c r="A895" s="147">
        <v>21020306</v>
      </c>
      <c r="B895" s="148"/>
      <c r="C895" s="14"/>
      <c r="D895" s="94"/>
      <c r="E895" s="102" t="s">
        <v>515</v>
      </c>
      <c r="F895" s="84"/>
      <c r="G895" s="84"/>
      <c r="H895" s="84"/>
      <c r="I895" s="85"/>
    </row>
    <row r="896" spans="1:9" ht="25" customHeight="1" x14ac:dyDescent="0.4">
      <c r="A896" s="152">
        <v>21020600</v>
      </c>
      <c r="B896" s="153"/>
      <c r="C896" s="15"/>
      <c r="D896" s="153"/>
      <c r="E896" s="91" t="s">
        <v>196</v>
      </c>
      <c r="F896" s="84"/>
      <c r="G896" s="84"/>
      <c r="H896" s="84"/>
      <c r="I896" s="85"/>
    </row>
    <row r="897" spans="1:9" ht="25" customHeight="1" x14ac:dyDescent="0.4">
      <c r="A897" s="187">
        <v>21020605</v>
      </c>
      <c r="B897" s="148"/>
      <c r="C897" s="14"/>
      <c r="D897" s="94"/>
      <c r="E897" s="95" t="s">
        <v>199</v>
      </c>
      <c r="F897" s="84"/>
      <c r="G897" s="84"/>
      <c r="H897" s="84"/>
      <c r="I897" s="85"/>
    </row>
    <row r="898" spans="1:9" ht="25" customHeight="1" x14ac:dyDescent="0.4">
      <c r="A898" s="155">
        <v>22020000</v>
      </c>
      <c r="B898" s="156"/>
      <c r="C898" s="17"/>
      <c r="D898" s="156"/>
      <c r="E898" s="106" t="s">
        <v>202</v>
      </c>
      <c r="F898" s="84"/>
      <c r="G898" s="84"/>
      <c r="H898" s="84"/>
      <c r="I898" s="85"/>
    </row>
    <row r="899" spans="1:9" ht="25" customHeight="1" x14ac:dyDescent="0.4">
      <c r="A899" s="155">
        <v>22020100</v>
      </c>
      <c r="B899" s="148"/>
      <c r="C899" s="17"/>
      <c r="D899" s="156"/>
      <c r="E899" s="106" t="s">
        <v>203</v>
      </c>
      <c r="F899" s="84"/>
      <c r="G899" s="84"/>
      <c r="H899" s="84"/>
      <c r="I899" s="85"/>
    </row>
    <row r="900" spans="1:9" ht="25" customHeight="1" x14ac:dyDescent="0.4">
      <c r="A900" s="131">
        <v>22020101</v>
      </c>
      <c r="B900" s="148"/>
      <c r="C900" s="14"/>
      <c r="D900" s="94"/>
      <c r="E900" s="154" t="s">
        <v>204</v>
      </c>
      <c r="F900" s="84"/>
      <c r="G900" s="84"/>
      <c r="H900" s="84"/>
      <c r="I900" s="85"/>
    </row>
    <row r="901" spans="1:9" ht="25" customHeight="1" x14ac:dyDescent="0.4">
      <c r="A901" s="131">
        <v>22020104</v>
      </c>
      <c r="B901" s="148"/>
      <c r="C901" s="6"/>
      <c r="D901" s="94"/>
      <c r="E901" s="154" t="s">
        <v>207</v>
      </c>
      <c r="F901" s="84"/>
      <c r="G901" s="84"/>
      <c r="H901" s="84"/>
      <c r="I901" s="85"/>
    </row>
    <row r="902" spans="1:9" ht="25" customHeight="1" x14ac:dyDescent="0.4">
      <c r="A902" s="155">
        <v>22020300</v>
      </c>
      <c r="B902" s="156"/>
      <c r="C902" s="17"/>
      <c r="D902" s="156"/>
      <c r="E902" s="106" t="s">
        <v>210</v>
      </c>
      <c r="F902" s="84"/>
      <c r="G902" s="84"/>
      <c r="H902" s="84"/>
      <c r="I902" s="85"/>
    </row>
    <row r="903" spans="1:9" ht="25" customHeight="1" x14ac:dyDescent="0.4">
      <c r="A903" s="131">
        <v>22020310</v>
      </c>
      <c r="B903" s="148"/>
      <c r="C903" s="14"/>
      <c r="D903" s="94"/>
      <c r="E903" s="154" t="s">
        <v>216</v>
      </c>
      <c r="F903" s="84"/>
      <c r="G903" s="84"/>
      <c r="H903" s="84"/>
      <c r="I903" s="85">
        <v>5000000</v>
      </c>
    </row>
    <row r="904" spans="1:9" ht="25" customHeight="1" x14ac:dyDescent="0.4">
      <c r="A904" s="131"/>
      <c r="B904" s="148"/>
      <c r="C904" s="6"/>
      <c r="D904" s="94"/>
      <c r="E904" s="154" t="s">
        <v>218</v>
      </c>
      <c r="F904" s="84"/>
      <c r="G904" s="84"/>
      <c r="H904" s="84"/>
      <c r="I904" s="85"/>
    </row>
    <row r="905" spans="1:9" ht="25" customHeight="1" x14ac:dyDescent="0.4">
      <c r="A905" s="155">
        <v>22040000</v>
      </c>
      <c r="B905" s="156"/>
      <c r="C905" s="17"/>
      <c r="D905" s="156"/>
      <c r="E905" s="106" t="s">
        <v>259</v>
      </c>
      <c r="F905" s="84"/>
      <c r="G905" s="84"/>
      <c r="H905" s="84"/>
      <c r="I905" s="85"/>
    </row>
    <row r="906" spans="1:9" ht="25" customHeight="1" x14ac:dyDescent="0.4">
      <c r="A906" s="155">
        <v>22040100</v>
      </c>
      <c r="B906" s="156"/>
      <c r="C906" s="17"/>
      <c r="D906" s="156"/>
      <c r="E906" s="106" t="s">
        <v>260</v>
      </c>
      <c r="F906" s="84"/>
      <c r="G906" s="84"/>
      <c r="H906" s="84"/>
      <c r="I906" s="85"/>
    </row>
    <row r="907" spans="1:9" ht="25" customHeight="1" thickBot="1" x14ac:dyDescent="0.45">
      <c r="A907" s="914">
        <v>22040109</v>
      </c>
      <c r="B907" s="915" t="s">
        <v>640</v>
      </c>
      <c r="C907" s="965"/>
      <c r="D907" s="266">
        <v>31912900</v>
      </c>
      <c r="E907" s="105" t="s">
        <v>261</v>
      </c>
      <c r="F907" s="917"/>
      <c r="G907" s="918">
        <v>11000000</v>
      </c>
      <c r="H907" s="917">
        <v>7000000</v>
      </c>
      <c r="I907" s="918">
        <v>10000000</v>
      </c>
    </row>
    <row r="908" spans="1:9" ht="25" customHeight="1" x14ac:dyDescent="0.4">
      <c r="A908" s="196"/>
      <c r="B908" s="906"/>
      <c r="C908" s="907"/>
      <c r="D908" s="906"/>
      <c r="E908" s="930" t="s">
        <v>164</v>
      </c>
      <c r="F908" s="919">
        <f>SUM(F882:F897)</f>
        <v>0</v>
      </c>
      <c r="G908" s="919">
        <f>SUM(G882:G897)</f>
        <v>0</v>
      </c>
      <c r="H908" s="919">
        <f>SUM(H882:H897)</f>
        <v>0</v>
      </c>
      <c r="I908" s="920">
        <f>SUM(I882:I897)</f>
        <v>0</v>
      </c>
    </row>
    <row r="909" spans="1:9" ht="25" customHeight="1" thickBot="1" x14ac:dyDescent="0.45">
      <c r="A909" s="911"/>
      <c r="B909" s="214"/>
      <c r="C909" s="34"/>
      <c r="D909" s="214"/>
      <c r="E909" s="931" t="s">
        <v>202</v>
      </c>
      <c r="F909" s="921">
        <f>SUM(F900:F907)</f>
        <v>0</v>
      </c>
      <c r="G909" s="921">
        <f>SUM(G900:G907)</f>
        <v>11000000</v>
      </c>
      <c r="H909" s="921">
        <f>SUM(H900:H907)</f>
        <v>7000000</v>
      </c>
      <c r="I909" s="922">
        <f>SUM(I900:I907)</f>
        <v>15000000</v>
      </c>
    </row>
    <row r="910" spans="1:9" ht="25" customHeight="1" thickBot="1" x14ac:dyDescent="0.45">
      <c r="A910" s="953"/>
      <c r="B910" s="948"/>
      <c r="C910" s="954"/>
      <c r="D910" s="950"/>
      <c r="E910" s="951" t="s">
        <v>293</v>
      </c>
      <c r="F910" s="955">
        <f>F908+F909</f>
        <v>0</v>
      </c>
      <c r="G910" s="955">
        <f>G908+G909</f>
        <v>11000000</v>
      </c>
      <c r="H910" s="955">
        <f>H908+H909</f>
        <v>7000000</v>
      </c>
      <c r="I910" s="955">
        <f>I908+I909</f>
        <v>15000000</v>
      </c>
    </row>
    <row r="911" spans="1:9" ht="22.5" x14ac:dyDescent="0.45">
      <c r="A911" s="1310" t="s">
        <v>1795</v>
      </c>
      <c r="B911" s="1311"/>
      <c r="C911" s="1311"/>
      <c r="D911" s="1311"/>
      <c r="E911" s="1311"/>
      <c r="F911" s="1311"/>
      <c r="G911" s="1311"/>
      <c r="H911" s="1311"/>
      <c r="I911" s="1312"/>
    </row>
    <row r="912" spans="1:9" ht="22.5" x14ac:dyDescent="0.45">
      <c r="A912" s="1301" t="s">
        <v>480</v>
      </c>
      <c r="B912" s="1302"/>
      <c r="C912" s="1302"/>
      <c r="D912" s="1302"/>
      <c r="E912" s="1302"/>
      <c r="F912" s="1302"/>
      <c r="G912" s="1302"/>
      <c r="H912" s="1302"/>
      <c r="I912" s="1303"/>
    </row>
    <row r="913" spans="1:9" ht="22.5" x14ac:dyDescent="0.45">
      <c r="A913" s="1301" t="s">
        <v>2465</v>
      </c>
      <c r="B913" s="1302"/>
      <c r="C913" s="1302"/>
      <c r="D913" s="1302"/>
      <c r="E913" s="1302"/>
      <c r="F913" s="1302"/>
      <c r="G913" s="1302"/>
      <c r="H913" s="1302"/>
      <c r="I913" s="1303"/>
    </row>
    <row r="914" spans="1:9" ht="18.75" customHeight="1" thickBot="1" x14ac:dyDescent="0.5">
      <c r="A914" s="1304" t="s">
        <v>275</v>
      </c>
      <c r="B914" s="1305"/>
      <c r="C914" s="1305"/>
      <c r="D914" s="1305"/>
      <c r="E914" s="1305"/>
      <c r="F914" s="1305"/>
      <c r="G914" s="1305"/>
      <c r="H914" s="1305"/>
      <c r="I914" s="1306"/>
    </row>
    <row r="915" spans="1:9" ht="18.5" thickBot="1" x14ac:dyDescent="0.45">
      <c r="A915" s="1328" t="s">
        <v>395</v>
      </c>
      <c r="B915" s="1329"/>
      <c r="C915" s="1329"/>
      <c r="D915" s="1329"/>
      <c r="E915" s="1329"/>
      <c r="F915" s="1329"/>
      <c r="G915" s="1329"/>
      <c r="H915" s="1329"/>
      <c r="I915" s="1330"/>
    </row>
    <row r="916" spans="1:9" s="118" customFormat="1" ht="36.5" thickBot="1" x14ac:dyDescent="0.4">
      <c r="A916" s="311" t="s">
        <v>459</v>
      </c>
      <c r="B916" s="222" t="s">
        <v>452</v>
      </c>
      <c r="C916" s="311" t="s">
        <v>448</v>
      </c>
      <c r="D916" s="222" t="s">
        <v>451</v>
      </c>
      <c r="E916" s="312" t="s">
        <v>1</v>
      </c>
      <c r="F916" s="222" t="s">
        <v>2460</v>
      </c>
      <c r="G916" s="222" t="s">
        <v>2474</v>
      </c>
      <c r="H916" s="89" t="s">
        <v>2475</v>
      </c>
      <c r="I916" s="222" t="s">
        <v>2464</v>
      </c>
    </row>
    <row r="917" spans="1:9" ht="25" customHeight="1" x14ac:dyDescent="0.4">
      <c r="A917" s="158">
        <v>20000000</v>
      </c>
      <c r="B917" s="159"/>
      <c r="C917" s="18"/>
      <c r="D917" s="159"/>
      <c r="E917" s="99" t="s">
        <v>163</v>
      </c>
      <c r="F917" s="160"/>
      <c r="G917" s="160"/>
      <c r="H917" s="160"/>
      <c r="I917" s="161"/>
    </row>
    <row r="918" spans="1:9" ht="25" customHeight="1" x14ac:dyDescent="0.4">
      <c r="A918" s="143">
        <v>21000000</v>
      </c>
      <c r="B918" s="144"/>
      <c r="C918" s="13"/>
      <c r="D918" s="144"/>
      <c r="E918" s="91" t="s">
        <v>164</v>
      </c>
      <c r="F918" s="145"/>
      <c r="G918" s="145"/>
      <c r="H918" s="145"/>
      <c r="I918" s="146"/>
    </row>
    <row r="919" spans="1:9" ht="25" customHeight="1" x14ac:dyDescent="0.4">
      <c r="A919" s="143">
        <v>21010000</v>
      </c>
      <c r="B919" s="144"/>
      <c r="C919" s="13"/>
      <c r="D919" s="144"/>
      <c r="E919" s="91" t="s">
        <v>165</v>
      </c>
      <c r="F919" s="145"/>
      <c r="G919" s="145"/>
      <c r="H919" s="145"/>
      <c r="I919" s="146"/>
    </row>
    <row r="920" spans="1:9" ht="25" customHeight="1" x14ac:dyDescent="0.4">
      <c r="A920" s="147">
        <v>21010103</v>
      </c>
      <c r="B920" s="148"/>
      <c r="C920" s="14"/>
      <c r="D920" s="94"/>
      <c r="E920" s="95" t="s">
        <v>168</v>
      </c>
      <c r="F920" s="84"/>
      <c r="G920" s="84"/>
      <c r="H920" s="84"/>
      <c r="I920" s="85">
        <f>NROLL!E294</f>
        <v>1056137</v>
      </c>
    </row>
    <row r="921" spans="1:9" ht="25" customHeight="1" x14ac:dyDescent="0.4">
      <c r="A921" s="147">
        <v>21010104</v>
      </c>
      <c r="B921" s="148" t="s">
        <v>640</v>
      </c>
      <c r="C921" s="14"/>
      <c r="D921" s="94">
        <v>31912900</v>
      </c>
      <c r="E921" s="95" t="s">
        <v>169</v>
      </c>
      <c r="F921" s="84">
        <v>1813284.95</v>
      </c>
      <c r="G921" s="84">
        <v>1908721</v>
      </c>
      <c r="H921" s="150">
        <v>1431540.75</v>
      </c>
      <c r="I921" s="146">
        <f>NROLL!E292</f>
        <v>2204105.7599999998</v>
      </c>
    </row>
    <row r="922" spans="1:9" ht="25" customHeight="1" x14ac:dyDescent="0.4">
      <c r="A922" s="147">
        <v>21010105</v>
      </c>
      <c r="B922" s="148"/>
      <c r="C922" s="14"/>
      <c r="D922" s="94"/>
      <c r="E922" s="95" t="s">
        <v>170</v>
      </c>
      <c r="F922" s="84"/>
      <c r="G922" s="84"/>
      <c r="H922" s="150"/>
      <c r="I922" s="146">
        <f>NROLL!E282</f>
        <v>0</v>
      </c>
    </row>
    <row r="923" spans="1:9" ht="25" customHeight="1" x14ac:dyDescent="0.4">
      <c r="A923" s="147">
        <v>21010106</v>
      </c>
      <c r="B923" s="148"/>
      <c r="C923" s="14"/>
      <c r="D923" s="94"/>
      <c r="E923" s="95" t="s">
        <v>171</v>
      </c>
      <c r="F923" s="84"/>
      <c r="G923" s="84"/>
      <c r="H923" s="150"/>
      <c r="I923" s="146"/>
    </row>
    <row r="924" spans="1:9" ht="25" customHeight="1" x14ac:dyDescent="0.4">
      <c r="A924" s="147"/>
      <c r="B924" s="148"/>
      <c r="C924" s="14"/>
      <c r="D924" s="94"/>
      <c r="E924" s="102" t="s">
        <v>673</v>
      </c>
      <c r="F924" s="84"/>
      <c r="G924" s="84">
        <v>286308.14999999997</v>
      </c>
      <c r="H924" s="150"/>
      <c r="I924" s="146">
        <f>NROLL!T282+NROLL!T292+NROLL!T294</f>
        <v>4800000</v>
      </c>
    </row>
    <row r="925" spans="1:9" ht="25" customHeight="1" x14ac:dyDescent="0.4">
      <c r="A925" s="143">
        <v>21020300</v>
      </c>
      <c r="B925" s="144"/>
      <c r="C925" s="13"/>
      <c r="D925" s="144"/>
      <c r="E925" s="91" t="s">
        <v>193</v>
      </c>
      <c r="F925" s="84"/>
      <c r="G925" s="84"/>
      <c r="H925" s="150"/>
      <c r="I925" s="146"/>
    </row>
    <row r="926" spans="1:9" ht="25" customHeight="1" x14ac:dyDescent="0.4">
      <c r="A926" s="147">
        <v>21020301</v>
      </c>
      <c r="B926" s="148"/>
      <c r="C926" s="14"/>
      <c r="D926" s="94"/>
      <c r="E926" s="102" t="s">
        <v>178</v>
      </c>
      <c r="F926" s="84"/>
      <c r="G926" s="84"/>
      <c r="H926" s="150"/>
      <c r="I926" s="146">
        <f>NROLL!F294</f>
        <v>369647.94999999995</v>
      </c>
    </row>
    <row r="927" spans="1:9" ht="25" customHeight="1" x14ac:dyDescent="0.4">
      <c r="A927" s="147">
        <v>21020302</v>
      </c>
      <c r="B927" s="148"/>
      <c r="C927" s="14"/>
      <c r="D927" s="94"/>
      <c r="E927" s="102" t="s">
        <v>179</v>
      </c>
      <c r="F927" s="84"/>
      <c r="G927" s="84"/>
      <c r="H927" s="150"/>
      <c r="I927" s="146">
        <f>NROLL!G294</f>
        <v>211227.40000000002</v>
      </c>
    </row>
    <row r="928" spans="1:9" ht="25" customHeight="1" x14ac:dyDescent="0.4">
      <c r="A928" s="147">
        <v>21020303</v>
      </c>
      <c r="B928" s="148"/>
      <c r="C928" s="14"/>
      <c r="D928" s="94"/>
      <c r="E928" s="102" t="s">
        <v>180</v>
      </c>
      <c r="F928" s="84"/>
      <c r="G928" s="84"/>
      <c r="H928" s="150"/>
      <c r="I928" s="146">
        <f>NROLL!I294</f>
        <v>9720</v>
      </c>
    </row>
    <row r="929" spans="1:9" ht="25" customHeight="1" x14ac:dyDescent="0.4">
      <c r="A929" s="147">
        <v>21020304</v>
      </c>
      <c r="B929" s="148"/>
      <c r="C929" s="14"/>
      <c r="D929" s="94"/>
      <c r="E929" s="102" t="s">
        <v>181</v>
      </c>
      <c r="F929" s="84"/>
      <c r="G929" s="84"/>
      <c r="H929" s="150"/>
      <c r="I929" s="146">
        <f>NROLL!H294</f>
        <v>52806.850000000006</v>
      </c>
    </row>
    <row r="930" spans="1:9" ht="25" customHeight="1" x14ac:dyDescent="0.4">
      <c r="A930" s="147">
        <v>21020312</v>
      </c>
      <c r="B930" s="148"/>
      <c r="C930" s="14"/>
      <c r="D930" s="94"/>
      <c r="E930" s="102" t="s">
        <v>184</v>
      </c>
      <c r="F930" s="84"/>
      <c r="G930" s="84"/>
      <c r="H930" s="150"/>
      <c r="I930" s="146"/>
    </row>
    <row r="931" spans="1:9" ht="25" customHeight="1" x14ac:dyDescent="0.4">
      <c r="A931" s="147">
        <v>21020315</v>
      </c>
      <c r="B931" s="148"/>
      <c r="C931" s="14"/>
      <c r="D931" s="94"/>
      <c r="E931" s="102" t="s">
        <v>187</v>
      </c>
      <c r="F931" s="84"/>
      <c r="G931" s="84"/>
      <c r="H931" s="150"/>
      <c r="I931" s="146">
        <f>NROLL!J294</f>
        <v>76806.850000000006</v>
      </c>
    </row>
    <row r="932" spans="1:9" ht="25" customHeight="1" x14ac:dyDescent="0.4">
      <c r="A932" s="147">
        <v>21020314</v>
      </c>
      <c r="B932" s="148"/>
      <c r="C932" s="14"/>
      <c r="D932" s="94"/>
      <c r="E932" s="102" t="s">
        <v>513</v>
      </c>
      <c r="F932" s="84"/>
      <c r="G932" s="84"/>
      <c r="H932" s="150"/>
      <c r="I932" s="146">
        <f>NROLL!M294</f>
        <v>11469.09</v>
      </c>
    </row>
    <row r="933" spans="1:9" ht="25" customHeight="1" x14ac:dyDescent="0.4">
      <c r="A933" s="147">
        <v>21020305</v>
      </c>
      <c r="B933" s="148"/>
      <c r="C933" s="14"/>
      <c r="D933" s="94"/>
      <c r="E933" s="102" t="s">
        <v>514</v>
      </c>
      <c r="F933" s="84"/>
      <c r="G933" s="84"/>
      <c r="H933" s="150"/>
      <c r="I933" s="146"/>
    </row>
    <row r="934" spans="1:9" ht="25" customHeight="1" x14ac:dyDescent="0.4">
      <c r="A934" s="147">
        <v>21020306</v>
      </c>
      <c r="B934" s="148"/>
      <c r="C934" s="14"/>
      <c r="D934" s="94"/>
      <c r="E934" s="102" t="s">
        <v>515</v>
      </c>
      <c r="F934" s="84"/>
      <c r="G934" s="84"/>
      <c r="H934" s="150"/>
      <c r="I934" s="146">
        <f>NROLL!K294</f>
        <v>630</v>
      </c>
    </row>
    <row r="935" spans="1:9" ht="25" customHeight="1" x14ac:dyDescent="0.4">
      <c r="A935" s="143">
        <v>21020400</v>
      </c>
      <c r="B935" s="144"/>
      <c r="C935" s="13"/>
      <c r="D935" s="144"/>
      <c r="E935" s="91" t="s">
        <v>194</v>
      </c>
      <c r="F935" s="84"/>
      <c r="G935" s="84"/>
      <c r="H935" s="150"/>
      <c r="I935" s="146"/>
    </row>
    <row r="936" spans="1:9" ht="25" customHeight="1" x14ac:dyDescent="0.4">
      <c r="A936" s="147">
        <v>21020401</v>
      </c>
      <c r="B936" s="148" t="s">
        <v>640</v>
      </c>
      <c r="C936" s="14"/>
      <c r="D936" s="94">
        <v>31912900</v>
      </c>
      <c r="E936" s="102" t="s">
        <v>178</v>
      </c>
      <c r="F936" s="84">
        <v>669914.35</v>
      </c>
      <c r="G936" s="84">
        <v>705173</v>
      </c>
      <c r="H936" s="150">
        <v>528879.75</v>
      </c>
      <c r="I936" s="146">
        <f>NROLL!F292</f>
        <v>771437.01599999995</v>
      </c>
    </row>
    <row r="937" spans="1:9" ht="25" customHeight="1" x14ac:dyDescent="0.4">
      <c r="A937" s="147">
        <v>21020402</v>
      </c>
      <c r="B937" s="148" t="s">
        <v>640</v>
      </c>
      <c r="C937" s="14"/>
      <c r="D937" s="94">
        <v>31912900</v>
      </c>
      <c r="E937" s="102" t="s">
        <v>179</v>
      </c>
      <c r="F937" s="84">
        <v>286084.90000000002</v>
      </c>
      <c r="G937" s="84">
        <v>301142</v>
      </c>
      <c r="H937" s="150">
        <v>225856.5</v>
      </c>
      <c r="I937" s="146">
        <f>NROLL!G292</f>
        <v>440821.152</v>
      </c>
    </row>
    <row r="938" spans="1:9" ht="25" customHeight="1" x14ac:dyDescent="0.4">
      <c r="A938" s="147">
        <v>21020403</v>
      </c>
      <c r="B938" s="148" t="s">
        <v>640</v>
      </c>
      <c r="C938" s="14"/>
      <c r="D938" s="94">
        <v>31912900</v>
      </c>
      <c r="E938" s="102" t="s">
        <v>180</v>
      </c>
      <c r="F938" s="84">
        <v>27949</v>
      </c>
      <c r="G938" s="84">
        <v>29420</v>
      </c>
      <c r="H938" s="150">
        <v>22065</v>
      </c>
      <c r="I938" s="146">
        <f>NROLL!I292</f>
        <v>68040</v>
      </c>
    </row>
    <row r="939" spans="1:9" ht="25" customHeight="1" x14ac:dyDescent="0.4">
      <c r="A939" s="147">
        <v>21020404</v>
      </c>
      <c r="B939" s="148" t="s">
        <v>640</v>
      </c>
      <c r="C939" s="14"/>
      <c r="D939" s="94">
        <v>31912900</v>
      </c>
      <c r="E939" s="102" t="s">
        <v>181</v>
      </c>
      <c r="F939" s="84">
        <v>79620.45</v>
      </c>
      <c r="G939" s="84">
        <v>83811</v>
      </c>
      <c r="H939" s="150">
        <v>62858.25</v>
      </c>
      <c r="I939" s="146">
        <f>NROLL!H292</f>
        <v>110205.288</v>
      </c>
    </row>
    <row r="940" spans="1:9" ht="25" customHeight="1" x14ac:dyDescent="0.4">
      <c r="A940" s="147">
        <v>21020412</v>
      </c>
      <c r="B940" s="148"/>
      <c r="C940" s="14"/>
      <c r="D940" s="94"/>
      <c r="E940" s="102" t="s">
        <v>184</v>
      </c>
      <c r="F940" s="84"/>
      <c r="G940" s="84"/>
      <c r="H940" s="150"/>
      <c r="I940" s="146"/>
    </row>
    <row r="941" spans="1:9" ht="25" customHeight="1" x14ac:dyDescent="0.4">
      <c r="A941" s="147">
        <v>21020415</v>
      </c>
      <c r="B941" s="148" t="s">
        <v>640</v>
      </c>
      <c r="C941" s="14"/>
      <c r="D941" s="94">
        <v>31912900</v>
      </c>
      <c r="E941" s="102" t="s">
        <v>187</v>
      </c>
      <c r="F941" s="84">
        <v>149342.85</v>
      </c>
      <c r="G941" s="84">
        <v>157203</v>
      </c>
      <c r="H941" s="150">
        <v>117902.25</v>
      </c>
      <c r="I941" s="146">
        <f>NROLL!J292</f>
        <v>326205.288</v>
      </c>
    </row>
    <row r="942" spans="1:9" ht="25" customHeight="1" x14ac:dyDescent="0.4">
      <c r="A942" s="152">
        <v>21020600</v>
      </c>
      <c r="B942" s="153"/>
      <c r="C942" s="15"/>
      <c r="D942" s="153"/>
      <c r="E942" s="91" t="s">
        <v>196</v>
      </c>
      <c r="F942" s="84"/>
      <c r="G942" s="84"/>
      <c r="H942" s="84"/>
      <c r="I942" s="85"/>
    </row>
    <row r="943" spans="1:9" ht="25" customHeight="1" x14ac:dyDescent="0.4">
      <c r="A943" s="187">
        <v>21020605</v>
      </c>
      <c r="B943" s="148"/>
      <c r="C943" s="16"/>
      <c r="D943" s="94"/>
      <c r="E943" s="95" t="s">
        <v>199</v>
      </c>
      <c r="F943" s="84"/>
      <c r="G943" s="84"/>
      <c r="H943" s="84"/>
      <c r="I943" s="85"/>
    </row>
    <row r="944" spans="1:9" ht="25" customHeight="1" x14ac:dyDescent="0.4">
      <c r="A944" s="1053">
        <v>22000000</v>
      </c>
      <c r="B944" s="148"/>
      <c r="C944" s="39"/>
      <c r="D944" s="94"/>
      <c r="E944" s="1051" t="s">
        <v>201</v>
      </c>
      <c r="F944" s="826"/>
      <c r="G944" s="846"/>
      <c r="H944" s="590"/>
      <c r="I944" s="846"/>
    </row>
    <row r="945" spans="1:9" ht="25" customHeight="1" x14ac:dyDescent="0.4">
      <c r="A945" s="1050">
        <v>22010100</v>
      </c>
      <c r="B945" s="148" t="s">
        <v>2416</v>
      </c>
      <c r="C945" s="39"/>
      <c r="D945" s="94">
        <v>31912900</v>
      </c>
      <c r="E945" s="1052" t="s">
        <v>2453</v>
      </c>
      <c r="F945" s="826"/>
      <c r="G945" s="1094">
        <v>2100000</v>
      </c>
      <c r="H945" s="590"/>
      <c r="I945" s="813"/>
    </row>
    <row r="946" spans="1:9" ht="25" customHeight="1" x14ac:dyDescent="0.4">
      <c r="A946" s="155">
        <v>22020000</v>
      </c>
      <c r="B946" s="156"/>
      <c r="C946" s="17"/>
      <c r="D946" s="156"/>
      <c r="E946" s="106" t="s">
        <v>202</v>
      </c>
      <c r="F946" s="84"/>
      <c r="G946" s="84"/>
      <c r="H946" s="84"/>
      <c r="I946" s="85"/>
    </row>
    <row r="947" spans="1:9" ht="25" customHeight="1" x14ac:dyDescent="0.4">
      <c r="A947" s="155">
        <v>22020100</v>
      </c>
      <c r="B947" s="156"/>
      <c r="C947" s="17"/>
      <c r="D947" s="156"/>
      <c r="E947" s="106" t="s">
        <v>203</v>
      </c>
      <c r="F947" s="84"/>
      <c r="G947" s="84"/>
      <c r="H947" s="84"/>
      <c r="I947" s="85"/>
    </row>
    <row r="948" spans="1:9" ht="25" customHeight="1" x14ac:dyDescent="0.4">
      <c r="A948" s="326">
        <v>22020101</v>
      </c>
      <c r="B948" s="148" t="s">
        <v>640</v>
      </c>
      <c r="C948" s="14"/>
      <c r="D948" s="94">
        <v>31912900</v>
      </c>
      <c r="E948" s="195" t="s">
        <v>204</v>
      </c>
      <c r="F948" s="84"/>
      <c r="G948" s="84">
        <v>100000</v>
      </c>
      <c r="H948" s="84">
        <v>50000</v>
      </c>
      <c r="I948" s="84">
        <v>100000</v>
      </c>
    </row>
    <row r="949" spans="1:9" ht="25" customHeight="1" x14ac:dyDescent="0.4">
      <c r="A949" s="326">
        <v>22020102</v>
      </c>
      <c r="B949" s="148"/>
      <c r="C949" s="6"/>
      <c r="D949" s="122"/>
      <c r="E949" s="195" t="s">
        <v>205</v>
      </c>
      <c r="F949" s="84"/>
      <c r="G949" s="84"/>
      <c r="H949" s="84"/>
      <c r="I949" s="84"/>
    </row>
    <row r="950" spans="1:9" ht="25" customHeight="1" x14ac:dyDescent="0.4">
      <c r="A950" s="326">
        <v>22020103</v>
      </c>
      <c r="B950" s="148"/>
      <c r="C950" s="6"/>
      <c r="D950" s="122"/>
      <c r="E950" s="195" t="s">
        <v>206</v>
      </c>
      <c r="F950" s="84"/>
      <c r="G950" s="84"/>
      <c r="H950" s="84"/>
      <c r="I950" s="84"/>
    </row>
    <row r="951" spans="1:9" ht="25" customHeight="1" x14ac:dyDescent="0.4">
      <c r="A951" s="326">
        <v>22020104</v>
      </c>
      <c r="B951" s="148"/>
      <c r="C951" s="6"/>
      <c r="D951" s="122"/>
      <c r="E951" s="195" t="s">
        <v>207</v>
      </c>
      <c r="F951" s="84"/>
      <c r="G951" s="84"/>
      <c r="H951" s="84"/>
      <c r="I951" s="84"/>
    </row>
    <row r="952" spans="1:9" ht="25" customHeight="1" x14ac:dyDescent="0.4">
      <c r="A952" s="155">
        <v>22020300</v>
      </c>
      <c r="B952" s="156"/>
      <c r="C952" s="17"/>
      <c r="D952" s="156"/>
      <c r="E952" s="106" t="s">
        <v>210</v>
      </c>
      <c r="F952" s="84"/>
      <c r="G952" s="84"/>
      <c r="H952" s="84"/>
      <c r="I952" s="84"/>
    </row>
    <row r="953" spans="1:9" ht="25" customHeight="1" x14ac:dyDescent="0.4">
      <c r="A953" s="131">
        <v>22020311</v>
      </c>
      <c r="B953" s="148" t="s">
        <v>640</v>
      </c>
      <c r="C953" s="14"/>
      <c r="D953" s="94">
        <v>31912900</v>
      </c>
      <c r="E953" s="154" t="s">
        <v>217</v>
      </c>
      <c r="F953" s="84">
        <v>13456800</v>
      </c>
      <c r="G953" s="84">
        <v>15000000</v>
      </c>
      <c r="H953" s="84">
        <v>7650000</v>
      </c>
      <c r="I953" s="84">
        <v>20000000</v>
      </c>
    </row>
    <row r="954" spans="1:9" ht="25" customHeight="1" x14ac:dyDescent="0.4">
      <c r="A954" s="131">
        <v>22020313</v>
      </c>
      <c r="B954" s="148"/>
      <c r="C954" s="6"/>
      <c r="D954" s="94"/>
      <c r="E954" s="154" t="s">
        <v>218</v>
      </c>
      <c r="F954" s="84"/>
      <c r="G954" s="84"/>
      <c r="H954" s="84"/>
      <c r="I954" s="85"/>
    </row>
    <row r="955" spans="1:9" ht="25" customHeight="1" x14ac:dyDescent="0.4">
      <c r="A955" s="155">
        <v>22021000</v>
      </c>
      <c r="B955" s="156"/>
      <c r="C955" s="17"/>
      <c r="D955" s="156"/>
      <c r="E955" s="106" t="s">
        <v>245</v>
      </c>
      <c r="F955" s="84"/>
      <c r="G955" s="84"/>
      <c r="H955" s="84"/>
      <c r="I955" s="85"/>
    </row>
    <row r="956" spans="1:9" ht="25" customHeight="1" x14ac:dyDescent="0.4">
      <c r="A956" s="131">
        <v>22021003</v>
      </c>
      <c r="B956" s="148"/>
      <c r="C956" s="6"/>
      <c r="D956" s="94"/>
      <c r="E956" s="102" t="s">
        <v>248</v>
      </c>
      <c r="F956" s="84"/>
      <c r="G956" s="84"/>
      <c r="H956" s="84"/>
      <c r="I956" s="85"/>
    </row>
    <row r="957" spans="1:9" ht="25" customHeight="1" x14ac:dyDescent="0.4">
      <c r="A957" s="131">
        <v>22021017</v>
      </c>
      <c r="B957" s="148"/>
      <c r="C957" s="14"/>
      <c r="D957" s="94"/>
      <c r="E957" s="102" t="s">
        <v>258</v>
      </c>
      <c r="F957" s="84"/>
      <c r="G957" s="84"/>
      <c r="H957" s="84"/>
      <c r="I957" s="85"/>
    </row>
    <row r="958" spans="1:9" ht="25" customHeight="1" x14ac:dyDescent="0.4">
      <c r="A958" s="155">
        <v>22040000</v>
      </c>
      <c r="B958" s="156"/>
      <c r="C958" s="17"/>
      <c r="D958" s="156"/>
      <c r="E958" s="106" t="s">
        <v>259</v>
      </c>
      <c r="F958" s="84"/>
      <c r="G958" s="84"/>
      <c r="H958" s="84"/>
      <c r="I958" s="85"/>
    </row>
    <row r="959" spans="1:9" ht="25" customHeight="1" x14ac:dyDescent="0.4">
      <c r="A959" s="155">
        <v>22040100</v>
      </c>
      <c r="B959" s="156"/>
      <c r="C959" s="17"/>
      <c r="D959" s="156"/>
      <c r="E959" s="106" t="s">
        <v>260</v>
      </c>
      <c r="F959" s="84"/>
      <c r="G959" s="84"/>
      <c r="H959" s="84"/>
      <c r="I959" s="85"/>
    </row>
    <row r="960" spans="1:9" ht="25" customHeight="1" thickBot="1" x14ac:dyDescent="0.45">
      <c r="A960" s="914">
        <v>22040109</v>
      </c>
      <c r="B960" s="915" t="s">
        <v>640</v>
      </c>
      <c r="C960" s="965"/>
      <c r="D960" s="266">
        <v>31912900</v>
      </c>
      <c r="E960" s="105" t="s">
        <v>261</v>
      </c>
      <c r="F960" s="917">
        <v>3400000</v>
      </c>
      <c r="G960" s="917">
        <v>7000000</v>
      </c>
      <c r="H960" s="917">
        <v>250000</v>
      </c>
      <c r="I960" s="918">
        <v>5000000</v>
      </c>
    </row>
    <row r="961" spans="1:9" ht="25" customHeight="1" x14ac:dyDescent="0.4">
      <c r="A961" s="196"/>
      <c r="B961" s="906"/>
      <c r="C961" s="907"/>
      <c r="D961" s="906"/>
      <c r="E961" s="908" t="s">
        <v>164</v>
      </c>
      <c r="F961" s="919">
        <f>SUM(F920:F943)</f>
        <v>3026196.5</v>
      </c>
      <c r="G961" s="919">
        <f>SUM(G920:G945)</f>
        <v>5571778.1500000004</v>
      </c>
      <c r="H961" s="919">
        <f>SUM(H920:H943)</f>
        <v>2389102.5</v>
      </c>
      <c r="I961" s="920">
        <f>SUM(I920:I945)</f>
        <v>10509259.644000001</v>
      </c>
    </row>
    <row r="962" spans="1:9" ht="25" customHeight="1" thickBot="1" x14ac:dyDescent="0.45">
      <c r="A962" s="911"/>
      <c r="B962" s="214"/>
      <c r="C962" s="34"/>
      <c r="D962" s="214"/>
      <c r="E962" s="215" t="s">
        <v>202</v>
      </c>
      <c r="F962" s="921">
        <f>SUM(F948:F960)</f>
        <v>16856800</v>
      </c>
      <c r="G962" s="921">
        <f>SUM(G948:G960)</f>
        <v>22100000</v>
      </c>
      <c r="H962" s="921">
        <f>SUM(H948:H960)</f>
        <v>7950000</v>
      </c>
      <c r="I962" s="922">
        <f>SUM(I948:I960)</f>
        <v>25100000</v>
      </c>
    </row>
    <row r="963" spans="1:9" ht="25" customHeight="1" thickBot="1" x14ac:dyDescent="0.45">
      <c r="A963" s="953"/>
      <c r="B963" s="948"/>
      <c r="C963" s="954"/>
      <c r="D963" s="950"/>
      <c r="E963" s="231" t="s">
        <v>293</v>
      </c>
      <c r="F963" s="960">
        <f>F961+F962</f>
        <v>19882996.5</v>
      </c>
      <c r="G963" s="960">
        <f>G961+G962</f>
        <v>27671778.149999999</v>
      </c>
      <c r="H963" s="960">
        <f>H961+H962</f>
        <v>10339102.5</v>
      </c>
      <c r="I963" s="960">
        <f>I961+I962</f>
        <v>35609259.644000001</v>
      </c>
    </row>
    <row r="964" spans="1:9" ht="22.5" x14ac:dyDescent="0.45">
      <c r="A964" s="1310" t="s">
        <v>1795</v>
      </c>
      <c r="B964" s="1311"/>
      <c r="C964" s="1311"/>
      <c r="D964" s="1311"/>
      <c r="E964" s="1311"/>
      <c r="F964" s="1311"/>
      <c r="G964" s="1311"/>
      <c r="H964" s="1311"/>
      <c r="I964" s="1312"/>
    </row>
    <row r="965" spans="1:9" ht="22.5" x14ac:dyDescent="0.45">
      <c r="A965" s="1301" t="s">
        <v>480</v>
      </c>
      <c r="B965" s="1302"/>
      <c r="C965" s="1302"/>
      <c r="D965" s="1302"/>
      <c r="E965" s="1302"/>
      <c r="F965" s="1302"/>
      <c r="G965" s="1302"/>
      <c r="H965" s="1302"/>
      <c r="I965" s="1303"/>
    </row>
    <row r="966" spans="1:9" ht="22.5" x14ac:dyDescent="0.45">
      <c r="A966" s="1301" t="s">
        <v>2465</v>
      </c>
      <c r="B966" s="1302"/>
      <c r="C966" s="1302"/>
      <c r="D966" s="1302"/>
      <c r="E966" s="1302"/>
      <c r="F966" s="1302"/>
      <c r="G966" s="1302"/>
      <c r="H966" s="1302"/>
      <c r="I966" s="1303"/>
    </row>
    <row r="967" spans="1:9" ht="18.75" customHeight="1" thickBot="1" x14ac:dyDescent="0.5">
      <c r="A967" s="1304" t="s">
        <v>275</v>
      </c>
      <c r="B967" s="1305"/>
      <c r="C967" s="1305"/>
      <c r="D967" s="1305"/>
      <c r="E967" s="1305"/>
      <c r="F967" s="1305"/>
      <c r="G967" s="1305"/>
      <c r="H967" s="1305"/>
      <c r="I967" s="1306"/>
    </row>
    <row r="968" spans="1:9" ht="18.5" thickBot="1" x14ac:dyDescent="0.45">
      <c r="A968" s="1313" t="s">
        <v>396</v>
      </c>
      <c r="B968" s="1314"/>
      <c r="C968" s="1314"/>
      <c r="D968" s="1314"/>
      <c r="E968" s="1314"/>
      <c r="F968" s="1314"/>
      <c r="G968" s="1314"/>
      <c r="H968" s="1314"/>
      <c r="I968" s="1315"/>
    </row>
    <row r="969" spans="1:9" s="118" customFormat="1" ht="36.5" thickBot="1" x14ac:dyDescent="0.4">
      <c r="A969" s="311" t="s">
        <v>459</v>
      </c>
      <c r="B969" s="222" t="s">
        <v>452</v>
      </c>
      <c r="C969" s="311" t="s">
        <v>448</v>
      </c>
      <c r="D969" s="222" t="s">
        <v>451</v>
      </c>
      <c r="E969" s="312" t="s">
        <v>1</v>
      </c>
      <c r="F969" s="222" t="s">
        <v>2460</v>
      </c>
      <c r="G969" s="222" t="s">
        <v>2474</v>
      </c>
      <c r="H969" s="89" t="s">
        <v>2475</v>
      </c>
      <c r="I969" s="222" t="s">
        <v>2464</v>
      </c>
    </row>
    <row r="970" spans="1:9" ht="25" customHeight="1" x14ac:dyDescent="0.4">
      <c r="A970" s="158">
        <v>20000000</v>
      </c>
      <c r="B970" s="159"/>
      <c r="C970" s="18"/>
      <c r="D970" s="159"/>
      <c r="E970" s="99" t="s">
        <v>163</v>
      </c>
      <c r="F970" s="160"/>
      <c r="G970" s="160"/>
      <c r="H970" s="160"/>
      <c r="I970" s="161"/>
    </row>
    <row r="971" spans="1:9" ht="25" customHeight="1" x14ac:dyDescent="0.4">
      <c r="A971" s="143">
        <v>21000000</v>
      </c>
      <c r="B971" s="144"/>
      <c r="C971" s="13"/>
      <c r="D971" s="144"/>
      <c r="E971" s="91" t="s">
        <v>164</v>
      </c>
      <c r="F971" s="145"/>
      <c r="G971" s="145"/>
      <c r="H971" s="145"/>
      <c r="I971" s="146"/>
    </row>
    <row r="972" spans="1:9" ht="25" customHeight="1" x14ac:dyDescent="0.4">
      <c r="A972" s="143">
        <v>21010000</v>
      </c>
      <c r="B972" s="144"/>
      <c r="C972" s="13"/>
      <c r="D972" s="144"/>
      <c r="E972" s="91" t="s">
        <v>165</v>
      </c>
      <c r="F972" s="145"/>
      <c r="G972" s="145"/>
      <c r="H972" s="145"/>
      <c r="I972" s="146"/>
    </row>
    <row r="973" spans="1:9" ht="25" customHeight="1" x14ac:dyDescent="0.4">
      <c r="A973" s="147">
        <v>21010103</v>
      </c>
      <c r="B973" s="148"/>
      <c r="C973" s="14"/>
      <c r="D973" s="94"/>
      <c r="E973" s="95" t="s">
        <v>168</v>
      </c>
      <c r="F973" s="84"/>
      <c r="G973" s="84"/>
      <c r="H973" s="84"/>
      <c r="I973" s="85">
        <f>NROLL!E308</f>
        <v>1611389.0399999998</v>
      </c>
    </row>
    <row r="974" spans="1:9" ht="25" customHeight="1" x14ac:dyDescent="0.4">
      <c r="A974" s="147">
        <v>21010104</v>
      </c>
      <c r="B974" s="148" t="s">
        <v>640</v>
      </c>
      <c r="C974" s="14"/>
      <c r="D974" s="94">
        <v>31912900</v>
      </c>
      <c r="E974" s="95" t="s">
        <v>169</v>
      </c>
      <c r="F974" s="84">
        <v>1422929</v>
      </c>
      <c r="G974" s="84">
        <v>1497820</v>
      </c>
      <c r="H974" s="150">
        <v>1123365</v>
      </c>
      <c r="I974" s="146">
        <f>NROLL!E312</f>
        <v>815970</v>
      </c>
    </row>
    <row r="975" spans="1:9" ht="25" customHeight="1" x14ac:dyDescent="0.4">
      <c r="A975" s="147">
        <v>21010105</v>
      </c>
      <c r="B975" s="966"/>
      <c r="C975" s="967"/>
      <c r="D975" s="968"/>
      <c r="E975" s="95" t="s">
        <v>170</v>
      </c>
      <c r="F975" s="84"/>
      <c r="G975" s="84"/>
      <c r="H975" s="150"/>
      <c r="I975" s="146">
        <f>NROLL!E315</f>
        <v>999692</v>
      </c>
    </row>
    <row r="976" spans="1:9" ht="25" customHeight="1" x14ac:dyDescent="0.4">
      <c r="A976" s="147">
        <v>21010106</v>
      </c>
      <c r="B976" s="148"/>
      <c r="C976" s="14"/>
      <c r="D976" s="94"/>
      <c r="E976" s="95" t="s">
        <v>171</v>
      </c>
      <c r="F976" s="84"/>
      <c r="G976" s="84"/>
      <c r="H976" s="150"/>
      <c r="I976" s="146"/>
    </row>
    <row r="977" spans="1:9" ht="25" customHeight="1" x14ac:dyDescent="0.4">
      <c r="A977" s="147"/>
      <c r="B977" s="148"/>
      <c r="C977" s="14"/>
      <c r="D977" s="94"/>
      <c r="E977" s="102" t="s">
        <v>673</v>
      </c>
      <c r="F977" s="84"/>
      <c r="G977" s="84">
        <v>224673</v>
      </c>
      <c r="H977" s="150"/>
      <c r="I977" s="146">
        <f>NROLL!T308+NROLL!T312+NROLL!T315</f>
        <v>7680000</v>
      </c>
    </row>
    <row r="978" spans="1:9" ht="25" customHeight="1" x14ac:dyDescent="0.4">
      <c r="A978" s="143">
        <v>21020000</v>
      </c>
      <c r="B978" s="144"/>
      <c r="C978" s="13"/>
      <c r="D978" s="144"/>
      <c r="E978" s="91" t="s">
        <v>193</v>
      </c>
      <c r="F978" s="84"/>
      <c r="G978" s="84"/>
      <c r="H978" s="150"/>
      <c r="I978" s="146"/>
    </row>
    <row r="979" spans="1:9" ht="25" customHeight="1" x14ac:dyDescent="0.4">
      <c r="A979" s="147">
        <v>21020301</v>
      </c>
      <c r="B979" s="148"/>
      <c r="C979" s="14"/>
      <c r="D979" s="94"/>
      <c r="E979" s="102" t="s">
        <v>178</v>
      </c>
      <c r="F979" s="84"/>
      <c r="G979" s="84"/>
      <c r="H979" s="150"/>
      <c r="I979" s="146">
        <f>NROLL!F315</f>
        <v>349892.19999999995</v>
      </c>
    </row>
    <row r="980" spans="1:9" ht="25" customHeight="1" x14ac:dyDescent="0.4">
      <c r="A980" s="147">
        <v>21020302</v>
      </c>
      <c r="B980" s="148"/>
      <c r="C980" s="14"/>
      <c r="D980" s="94"/>
      <c r="E980" s="102" t="s">
        <v>179</v>
      </c>
      <c r="F980" s="84"/>
      <c r="G980" s="84"/>
      <c r="H980" s="150"/>
      <c r="I980" s="146">
        <f>NROLL!G315</f>
        <v>199938.40000000002</v>
      </c>
    </row>
    <row r="981" spans="1:9" ht="25" customHeight="1" x14ac:dyDescent="0.4">
      <c r="A981" s="147">
        <v>21020303</v>
      </c>
      <c r="B981" s="148"/>
      <c r="C981" s="14"/>
      <c r="D981" s="94"/>
      <c r="E981" s="102" t="s">
        <v>180</v>
      </c>
      <c r="F981" s="84"/>
      <c r="G981" s="84"/>
      <c r="H981" s="150"/>
      <c r="I981" s="146">
        <f>NROLL!I315</f>
        <v>17280</v>
      </c>
    </row>
    <row r="982" spans="1:9" ht="25" customHeight="1" x14ac:dyDescent="0.4">
      <c r="A982" s="147">
        <v>21020304</v>
      </c>
      <c r="B982" s="148"/>
      <c r="C982" s="14"/>
      <c r="D982" s="94"/>
      <c r="E982" s="102" t="s">
        <v>181</v>
      </c>
      <c r="F982" s="84"/>
      <c r="G982" s="84"/>
      <c r="H982" s="150"/>
      <c r="I982" s="146">
        <f>NROLL!H315</f>
        <v>49984.600000000006</v>
      </c>
    </row>
    <row r="983" spans="1:9" ht="25" customHeight="1" x14ac:dyDescent="0.4">
      <c r="A983" s="147">
        <v>21020312</v>
      </c>
      <c r="B983" s="148"/>
      <c r="C983" s="14"/>
      <c r="D983" s="94"/>
      <c r="E983" s="102" t="s">
        <v>184</v>
      </c>
      <c r="F983" s="84"/>
      <c r="G983" s="84"/>
      <c r="H983" s="150"/>
      <c r="I983" s="146"/>
    </row>
    <row r="984" spans="1:9" ht="25" customHeight="1" x14ac:dyDescent="0.4">
      <c r="A984" s="147">
        <v>21020315</v>
      </c>
      <c r="B984" s="148"/>
      <c r="C984" s="14"/>
      <c r="D984" s="94"/>
      <c r="E984" s="102" t="s">
        <v>187</v>
      </c>
      <c r="F984" s="84"/>
      <c r="G984" s="84"/>
      <c r="H984" s="150"/>
      <c r="I984" s="146">
        <f>NROLL!J315</f>
        <v>97984.6</v>
      </c>
    </row>
    <row r="985" spans="1:9" ht="25" customHeight="1" x14ac:dyDescent="0.4">
      <c r="A985" s="147">
        <v>21020314</v>
      </c>
      <c r="B985" s="148"/>
      <c r="C985" s="14"/>
      <c r="D985" s="94"/>
      <c r="E985" s="102" t="s">
        <v>513</v>
      </c>
      <c r="F985" s="84"/>
      <c r="G985" s="84"/>
      <c r="H985" s="150"/>
      <c r="I985" s="146"/>
    </row>
    <row r="986" spans="1:9" ht="25" customHeight="1" x14ac:dyDescent="0.4">
      <c r="A986" s="147">
        <v>21020305</v>
      </c>
      <c r="B986" s="148"/>
      <c r="C986" s="14"/>
      <c r="D986" s="94"/>
      <c r="E986" s="102" t="s">
        <v>514</v>
      </c>
      <c r="F986" s="84"/>
      <c r="G986" s="84"/>
      <c r="H986" s="150"/>
      <c r="I986" s="146"/>
    </row>
    <row r="987" spans="1:9" ht="25" customHeight="1" x14ac:dyDescent="0.4">
      <c r="A987" s="147">
        <v>21020306</v>
      </c>
      <c r="B987" s="148"/>
      <c r="C987" s="14"/>
      <c r="D987" s="94"/>
      <c r="E987" s="102" t="s">
        <v>515</v>
      </c>
      <c r="F987" s="84"/>
      <c r="G987" s="84"/>
      <c r="H987" s="150"/>
      <c r="I987" s="146"/>
    </row>
    <row r="988" spans="1:9" ht="25" customHeight="1" x14ac:dyDescent="0.4">
      <c r="A988" s="143">
        <v>21020400</v>
      </c>
      <c r="B988" s="144"/>
      <c r="C988" s="13"/>
      <c r="D988" s="144"/>
      <c r="E988" s="91" t="s">
        <v>194</v>
      </c>
      <c r="F988" s="84"/>
      <c r="G988" s="84"/>
      <c r="H988" s="150"/>
      <c r="I988" s="146"/>
    </row>
    <row r="989" spans="1:9" ht="25" customHeight="1" x14ac:dyDescent="0.4">
      <c r="A989" s="147">
        <v>21020401</v>
      </c>
      <c r="B989" s="148" t="s">
        <v>640</v>
      </c>
      <c r="C989" s="14"/>
      <c r="D989" s="94">
        <v>31912900</v>
      </c>
      <c r="E989" s="102" t="s">
        <v>178</v>
      </c>
      <c r="F989" s="84">
        <v>1811827.65</v>
      </c>
      <c r="G989" s="84">
        <v>1907187</v>
      </c>
      <c r="H989" s="150">
        <v>1430390.25</v>
      </c>
      <c r="I989" s="146">
        <f>NROLL!F312</f>
        <v>285589.5</v>
      </c>
    </row>
    <row r="990" spans="1:9" ht="25" customHeight="1" x14ac:dyDescent="0.4">
      <c r="A990" s="147">
        <v>21020402</v>
      </c>
      <c r="B990" s="148" t="s">
        <v>640</v>
      </c>
      <c r="C990" s="14"/>
      <c r="D990" s="94">
        <v>31912900</v>
      </c>
      <c r="E990" s="102" t="s">
        <v>179</v>
      </c>
      <c r="F990" s="84">
        <v>75857.5</v>
      </c>
      <c r="G990" s="84">
        <v>79850</v>
      </c>
      <c r="H990" s="150">
        <v>59887.5</v>
      </c>
      <c r="I990" s="146">
        <f>NROLL!G312</f>
        <v>163194</v>
      </c>
    </row>
    <row r="991" spans="1:9" ht="25" customHeight="1" x14ac:dyDescent="0.4">
      <c r="A991" s="147">
        <v>21020403</v>
      </c>
      <c r="B991" s="148" t="s">
        <v>640</v>
      </c>
      <c r="C991" s="14"/>
      <c r="D991" s="94">
        <v>31912900</v>
      </c>
      <c r="E991" s="102" t="s">
        <v>180</v>
      </c>
      <c r="F991" s="84">
        <v>10374</v>
      </c>
      <c r="G991" s="84">
        <v>10920</v>
      </c>
      <c r="H991" s="150">
        <v>8190</v>
      </c>
      <c r="I991" s="146">
        <f>NROLL!I312</f>
        <v>22680</v>
      </c>
    </row>
    <row r="992" spans="1:9" ht="25" customHeight="1" x14ac:dyDescent="0.4">
      <c r="A992" s="147">
        <v>21020404</v>
      </c>
      <c r="B992" s="148" t="s">
        <v>640</v>
      </c>
      <c r="C992" s="14"/>
      <c r="D992" s="94">
        <v>31912900</v>
      </c>
      <c r="E992" s="102" t="s">
        <v>181</v>
      </c>
      <c r="F992" s="84">
        <v>1241837.1499999999</v>
      </c>
      <c r="G992" s="84">
        <v>1307197</v>
      </c>
      <c r="H992" s="150">
        <v>980397.75</v>
      </c>
      <c r="I992" s="146">
        <f>NROLL!H312</f>
        <v>40798.5</v>
      </c>
    </row>
    <row r="993" spans="1:9" ht="25" customHeight="1" x14ac:dyDescent="0.4">
      <c r="A993" s="147">
        <v>21020412</v>
      </c>
      <c r="B993" s="148"/>
      <c r="C993" s="14"/>
      <c r="D993" s="94"/>
      <c r="E993" s="102" t="s">
        <v>184</v>
      </c>
      <c r="F993" s="84"/>
      <c r="G993" s="84"/>
      <c r="H993" s="150"/>
      <c r="I993" s="146"/>
    </row>
    <row r="994" spans="1:9" ht="25" customHeight="1" x14ac:dyDescent="0.4">
      <c r="A994" s="147">
        <v>21020415</v>
      </c>
      <c r="B994" s="148" t="s">
        <v>640</v>
      </c>
      <c r="C994" s="14"/>
      <c r="D994" s="94">
        <v>31912900</v>
      </c>
      <c r="E994" s="102" t="s">
        <v>187</v>
      </c>
      <c r="F994" s="84">
        <v>1431756.4</v>
      </c>
      <c r="G994" s="84">
        <v>1507112</v>
      </c>
      <c r="H994" s="150">
        <v>1130334</v>
      </c>
      <c r="I994" s="146">
        <f>NROLL!J312</f>
        <v>112798.5</v>
      </c>
    </row>
    <row r="995" spans="1:9" ht="25" customHeight="1" x14ac:dyDescent="0.4">
      <c r="A995" s="143">
        <v>21020500</v>
      </c>
      <c r="B995" s="969"/>
      <c r="C995" s="970"/>
      <c r="D995" s="969"/>
      <c r="E995" s="91" t="s">
        <v>195</v>
      </c>
      <c r="F995" s="84"/>
      <c r="G995" s="84"/>
      <c r="H995" s="84"/>
      <c r="I995" s="85"/>
    </row>
    <row r="996" spans="1:9" ht="25" customHeight="1" x14ac:dyDescent="0.4">
      <c r="A996" s="147">
        <v>21020501</v>
      </c>
      <c r="B996" s="148"/>
      <c r="C996" s="14"/>
      <c r="D996" s="94"/>
      <c r="E996" s="102" t="s">
        <v>178</v>
      </c>
      <c r="F996" s="84"/>
      <c r="G996" s="84"/>
      <c r="H996" s="84"/>
      <c r="I996" s="85">
        <f>NROLL!F308</f>
        <v>563986.16399999999</v>
      </c>
    </row>
    <row r="997" spans="1:9" ht="25" customHeight="1" x14ac:dyDescent="0.4">
      <c r="A997" s="187">
        <v>21020502</v>
      </c>
      <c r="B997" s="148"/>
      <c r="C997" s="16"/>
      <c r="D997" s="94"/>
      <c r="E997" s="102" t="s">
        <v>179</v>
      </c>
      <c r="F997" s="84"/>
      <c r="G997" s="84"/>
      <c r="H997" s="84"/>
      <c r="I997" s="85">
        <f>NROLL!G308</f>
        <v>322277.80799999996</v>
      </c>
    </row>
    <row r="998" spans="1:9" ht="25" customHeight="1" x14ac:dyDescent="0.4">
      <c r="A998" s="187">
        <v>21020503</v>
      </c>
      <c r="B998" s="148"/>
      <c r="C998" s="16"/>
      <c r="D998" s="94"/>
      <c r="E998" s="102" t="s">
        <v>180</v>
      </c>
      <c r="F998" s="84"/>
      <c r="G998" s="84"/>
      <c r="H998" s="84"/>
      <c r="I998" s="85">
        <f>NROLL!I308</f>
        <v>59400</v>
      </c>
    </row>
    <row r="999" spans="1:9" ht="25" customHeight="1" x14ac:dyDescent="0.4">
      <c r="A999" s="187">
        <v>21020504</v>
      </c>
      <c r="B999" s="148"/>
      <c r="C999" s="16"/>
      <c r="D999" s="94"/>
      <c r="E999" s="102" t="s">
        <v>181</v>
      </c>
      <c r="F999" s="84"/>
      <c r="G999" s="84"/>
      <c r="H999" s="84"/>
      <c r="I999" s="85">
        <f>NROLL!H308</f>
        <v>80569.45199999999</v>
      </c>
    </row>
    <row r="1000" spans="1:9" ht="25" customHeight="1" x14ac:dyDescent="0.4">
      <c r="A1000" s="187">
        <v>21020512</v>
      </c>
      <c r="B1000" s="148"/>
      <c r="C1000" s="16"/>
      <c r="D1000" s="94"/>
      <c r="E1000" s="102" t="s">
        <v>184</v>
      </c>
      <c r="F1000" s="84"/>
      <c r="G1000" s="84"/>
      <c r="H1000" s="84"/>
      <c r="I1000" s="85"/>
    </row>
    <row r="1001" spans="1:9" ht="25" customHeight="1" x14ac:dyDescent="0.4">
      <c r="A1001" s="187">
        <v>21020515</v>
      </c>
      <c r="B1001" s="148"/>
      <c r="C1001" s="16"/>
      <c r="D1001" s="94"/>
      <c r="E1001" s="102" t="s">
        <v>187</v>
      </c>
      <c r="F1001" s="84"/>
      <c r="G1001" s="84"/>
      <c r="H1001" s="84"/>
      <c r="I1001" s="85">
        <f>NROLL!J308</f>
        <v>794641.93200000003</v>
      </c>
    </row>
    <row r="1002" spans="1:9" ht="25" customHeight="1" x14ac:dyDescent="0.4">
      <c r="A1002" s="152">
        <v>21020600</v>
      </c>
      <c r="B1002" s="153"/>
      <c r="C1002" s="15"/>
      <c r="D1002" s="153"/>
      <c r="E1002" s="91" t="s">
        <v>196</v>
      </c>
      <c r="F1002" s="84"/>
      <c r="G1002" s="84"/>
      <c r="H1002" s="84"/>
      <c r="I1002" s="85"/>
    </row>
    <row r="1003" spans="1:9" ht="25" customHeight="1" x14ac:dyDescent="0.4">
      <c r="A1003" s="187">
        <v>21020605</v>
      </c>
      <c r="B1003" s="148"/>
      <c r="C1003" s="16"/>
      <c r="D1003" s="94"/>
      <c r="E1003" s="95" t="s">
        <v>199</v>
      </c>
      <c r="F1003" s="84"/>
      <c r="G1003" s="84"/>
      <c r="H1003" s="84"/>
      <c r="I1003" s="85">
        <v>5000000</v>
      </c>
    </row>
    <row r="1004" spans="1:9" ht="25" customHeight="1" x14ac:dyDescent="0.4">
      <c r="A1004" s="1053">
        <v>22000000</v>
      </c>
      <c r="B1004" s="148"/>
      <c r="C1004" s="39"/>
      <c r="D1004" s="94"/>
      <c r="E1004" s="1051" t="s">
        <v>201</v>
      </c>
      <c r="F1004" s="826"/>
      <c r="G1004" s="846"/>
      <c r="H1004" s="590"/>
      <c r="I1004" s="846"/>
    </row>
    <row r="1005" spans="1:9" ht="25" customHeight="1" x14ac:dyDescent="0.4">
      <c r="A1005" s="1050">
        <v>22010100</v>
      </c>
      <c r="B1005" s="148" t="s">
        <v>2416</v>
      </c>
      <c r="C1005" s="39"/>
      <c r="D1005" s="94">
        <v>31912900</v>
      </c>
      <c r="E1005" s="1052" t="s">
        <v>2453</v>
      </c>
      <c r="F1005" s="826"/>
      <c r="G1005" s="1094">
        <v>2100000</v>
      </c>
      <c r="H1005" s="590"/>
      <c r="I1005" s="813"/>
    </row>
    <row r="1006" spans="1:9" ht="25" customHeight="1" x14ac:dyDescent="0.4">
      <c r="A1006" s="155">
        <v>22020000</v>
      </c>
      <c r="B1006" s="156"/>
      <c r="C1006" s="17"/>
      <c r="D1006" s="156"/>
      <c r="E1006" s="106" t="s">
        <v>202</v>
      </c>
      <c r="F1006" s="84"/>
      <c r="G1006" s="84"/>
      <c r="H1006" s="84"/>
      <c r="I1006" s="85"/>
    </row>
    <row r="1007" spans="1:9" ht="25" customHeight="1" x14ac:dyDescent="0.4">
      <c r="A1007" s="155">
        <v>22020100</v>
      </c>
      <c r="B1007" s="156"/>
      <c r="C1007" s="17"/>
      <c r="D1007" s="156"/>
      <c r="E1007" s="106" t="s">
        <v>203</v>
      </c>
      <c r="F1007" s="84"/>
      <c r="G1007" s="84"/>
      <c r="H1007" s="84"/>
      <c r="I1007" s="85"/>
    </row>
    <row r="1008" spans="1:9" ht="25" customHeight="1" x14ac:dyDescent="0.4">
      <c r="A1008" s="326">
        <v>22020101</v>
      </c>
      <c r="B1008" s="148"/>
      <c r="C1008" s="6"/>
      <c r="D1008" s="121"/>
      <c r="E1008" s="195" t="s">
        <v>204</v>
      </c>
      <c r="F1008" s="84"/>
      <c r="G1008" s="84"/>
      <c r="H1008" s="84"/>
      <c r="I1008" s="85"/>
    </row>
    <row r="1009" spans="1:9" ht="25" customHeight="1" x14ac:dyDescent="0.4">
      <c r="A1009" s="326">
        <v>22020102</v>
      </c>
      <c r="B1009" s="148"/>
      <c r="C1009" s="6"/>
      <c r="D1009" s="121"/>
      <c r="E1009" s="195" t="s">
        <v>205</v>
      </c>
      <c r="F1009" s="84"/>
      <c r="G1009" s="84"/>
      <c r="H1009" s="84"/>
      <c r="I1009" s="85">
        <v>50000</v>
      </c>
    </row>
    <row r="1010" spans="1:9" ht="25" customHeight="1" x14ac:dyDescent="0.4">
      <c r="A1010" s="326">
        <v>22020103</v>
      </c>
      <c r="B1010" s="148"/>
      <c r="C1010" s="6"/>
      <c r="D1010" s="121"/>
      <c r="E1010" s="195" t="s">
        <v>206</v>
      </c>
      <c r="F1010" s="84"/>
      <c r="G1010" s="84"/>
      <c r="H1010" s="84"/>
      <c r="I1010" s="85"/>
    </row>
    <row r="1011" spans="1:9" ht="25" customHeight="1" x14ac:dyDescent="0.4">
      <c r="A1011" s="326">
        <v>22020104</v>
      </c>
      <c r="B1011" s="148"/>
      <c r="C1011" s="6"/>
      <c r="D1011" s="121"/>
      <c r="E1011" s="195" t="s">
        <v>207</v>
      </c>
      <c r="F1011" s="84"/>
      <c r="G1011" s="84"/>
      <c r="H1011" s="84"/>
      <c r="I1011" s="85"/>
    </row>
    <row r="1012" spans="1:9" ht="25" customHeight="1" x14ac:dyDescent="0.4">
      <c r="A1012" s="325">
        <v>220203</v>
      </c>
      <c r="B1012" s="303"/>
      <c r="C1012" s="32"/>
      <c r="D1012" s="121"/>
      <c r="E1012" s="175" t="s">
        <v>680</v>
      </c>
      <c r="F1012" s="84"/>
      <c r="G1012" s="84"/>
      <c r="H1012" s="84"/>
      <c r="I1012" s="85"/>
    </row>
    <row r="1013" spans="1:9" ht="25" customHeight="1" x14ac:dyDescent="0.4">
      <c r="A1013" s="131">
        <v>22020311</v>
      </c>
      <c r="B1013" s="148"/>
      <c r="C1013" s="14"/>
      <c r="D1013" s="94"/>
      <c r="E1013" s="154" t="s">
        <v>217</v>
      </c>
      <c r="F1013" s="84"/>
      <c r="G1013" s="84"/>
      <c r="H1013" s="84"/>
      <c r="I1013" s="85"/>
    </row>
    <row r="1014" spans="1:9" ht="25" customHeight="1" x14ac:dyDescent="0.4">
      <c r="A1014" s="155">
        <v>22021000</v>
      </c>
      <c r="B1014" s="156"/>
      <c r="C1014" s="17"/>
      <c r="D1014" s="156"/>
      <c r="E1014" s="106" t="s">
        <v>245</v>
      </c>
      <c r="F1014" s="84"/>
      <c r="G1014" s="84"/>
      <c r="H1014" s="84"/>
      <c r="I1014" s="85"/>
    </row>
    <row r="1015" spans="1:9" ht="25" customHeight="1" thickBot="1" x14ac:dyDescent="0.45">
      <c r="A1015" s="914">
        <v>22021017</v>
      </c>
      <c r="B1015" s="915" t="s">
        <v>640</v>
      </c>
      <c r="C1015" s="965"/>
      <c r="D1015" s="266">
        <v>31912900</v>
      </c>
      <c r="E1015" s="105" t="s">
        <v>258</v>
      </c>
      <c r="F1015" s="917">
        <v>345000</v>
      </c>
      <c r="G1015" s="917">
        <v>1000000</v>
      </c>
      <c r="H1015" s="917">
        <v>100000</v>
      </c>
      <c r="I1015" s="918">
        <v>1000000</v>
      </c>
    </row>
    <row r="1016" spans="1:9" ht="25" customHeight="1" x14ac:dyDescent="0.4">
      <c r="A1016" s="196"/>
      <c r="B1016" s="906"/>
      <c r="C1016" s="907"/>
      <c r="D1016" s="906"/>
      <c r="E1016" s="930" t="s">
        <v>164</v>
      </c>
      <c r="F1016" s="919">
        <f>SUM(F973:F1003)</f>
        <v>5994581.6999999993</v>
      </c>
      <c r="G1016" s="919">
        <f>SUM(G973:G1005)</f>
        <v>8634759</v>
      </c>
      <c r="H1016" s="919">
        <f>SUM(H973:H1003)</f>
        <v>4732564.5</v>
      </c>
      <c r="I1016" s="919">
        <f>SUM(I973:I1005)</f>
        <v>19268066.695999999</v>
      </c>
    </row>
    <row r="1017" spans="1:9" ht="25" customHeight="1" thickBot="1" x14ac:dyDescent="0.45">
      <c r="A1017" s="911"/>
      <c r="B1017" s="214"/>
      <c r="C1017" s="34"/>
      <c r="D1017" s="214"/>
      <c r="E1017" s="931" t="s">
        <v>202</v>
      </c>
      <c r="F1017" s="921">
        <f>SUM(F1008:F1015)</f>
        <v>345000</v>
      </c>
      <c r="G1017" s="921">
        <f>SUM(G1008:G1015)</f>
        <v>1000000</v>
      </c>
      <c r="H1017" s="921">
        <f>SUM(H1008:H1015)</f>
        <v>100000</v>
      </c>
      <c r="I1017" s="922">
        <f>SUM(I1008:I1015)</f>
        <v>1050000</v>
      </c>
    </row>
    <row r="1018" spans="1:9" ht="25" customHeight="1" thickBot="1" x14ac:dyDescent="0.45">
      <c r="A1018" s="953"/>
      <c r="B1018" s="948"/>
      <c r="C1018" s="954"/>
      <c r="D1018" s="950"/>
      <c r="E1018" s="951" t="s">
        <v>293</v>
      </c>
      <c r="F1018" s="955">
        <f>F1016+F1017</f>
        <v>6339581.6999999993</v>
      </c>
      <c r="G1018" s="955">
        <f>G1016+G1017</f>
        <v>9634759</v>
      </c>
      <c r="H1018" s="955">
        <f>H1016+H1017</f>
        <v>4832564.5</v>
      </c>
      <c r="I1018" s="955">
        <f>I1016+I1017</f>
        <v>20318066.695999999</v>
      </c>
    </row>
    <row r="1019" spans="1:9" ht="22.5" x14ac:dyDescent="0.45">
      <c r="A1019" s="1310" t="s">
        <v>1795</v>
      </c>
      <c r="B1019" s="1311"/>
      <c r="C1019" s="1311"/>
      <c r="D1019" s="1311"/>
      <c r="E1019" s="1311"/>
      <c r="F1019" s="1311"/>
      <c r="G1019" s="1311"/>
      <c r="H1019" s="1311"/>
      <c r="I1019" s="1312"/>
    </row>
    <row r="1020" spans="1:9" ht="22.5" x14ac:dyDescent="0.45">
      <c r="A1020" s="1301" t="s">
        <v>480</v>
      </c>
      <c r="B1020" s="1302"/>
      <c r="C1020" s="1302"/>
      <c r="D1020" s="1302"/>
      <c r="E1020" s="1302"/>
      <c r="F1020" s="1302"/>
      <c r="G1020" s="1302"/>
      <c r="H1020" s="1302"/>
      <c r="I1020" s="1303"/>
    </row>
    <row r="1021" spans="1:9" ht="22.5" x14ac:dyDescent="0.45">
      <c r="A1021" s="1301" t="s">
        <v>2465</v>
      </c>
      <c r="B1021" s="1302"/>
      <c r="C1021" s="1302"/>
      <c r="D1021" s="1302"/>
      <c r="E1021" s="1302"/>
      <c r="F1021" s="1302"/>
      <c r="G1021" s="1302"/>
      <c r="H1021" s="1302"/>
      <c r="I1021" s="1303"/>
    </row>
    <row r="1022" spans="1:9" ht="18.75" customHeight="1" thickBot="1" x14ac:dyDescent="0.5">
      <c r="A1022" s="1304" t="s">
        <v>275</v>
      </c>
      <c r="B1022" s="1305"/>
      <c r="C1022" s="1305"/>
      <c r="D1022" s="1305"/>
      <c r="E1022" s="1305"/>
      <c r="F1022" s="1305"/>
      <c r="G1022" s="1305"/>
      <c r="H1022" s="1305"/>
      <c r="I1022" s="1306"/>
    </row>
    <row r="1023" spans="1:9" ht="18.5" thickBot="1" x14ac:dyDescent="0.45">
      <c r="A1023" s="1313" t="s">
        <v>433</v>
      </c>
      <c r="B1023" s="1314"/>
      <c r="C1023" s="1314"/>
      <c r="D1023" s="1314"/>
      <c r="E1023" s="1314"/>
      <c r="F1023" s="1314"/>
      <c r="G1023" s="1314"/>
      <c r="H1023" s="1314"/>
      <c r="I1023" s="1315"/>
    </row>
    <row r="1024" spans="1:9" s="118" customFormat="1" ht="39.75" customHeight="1" thickBot="1" x14ac:dyDescent="0.4">
      <c r="A1024" s="311" t="s">
        <v>459</v>
      </c>
      <c r="B1024" s="222" t="s">
        <v>452</v>
      </c>
      <c r="C1024" s="311" t="s">
        <v>448</v>
      </c>
      <c r="D1024" s="222" t="s">
        <v>451</v>
      </c>
      <c r="E1024" s="312" t="s">
        <v>1</v>
      </c>
      <c r="F1024" s="222" t="s">
        <v>2460</v>
      </c>
      <c r="G1024" s="222" t="s">
        <v>2474</v>
      </c>
      <c r="H1024" s="89" t="s">
        <v>2475</v>
      </c>
      <c r="I1024" s="222" t="s">
        <v>2464</v>
      </c>
    </row>
    <row r="1025" spans="1:9" ht="25" customHeight="1" x14ac:dyDescent="0.4">
      <c r="A1025" s="158">
        <v>20000000</v>
      </c>
      <c r="B1025" s="159"/>
      <c r="C1025" s="18"/>
      <c r="D1025" s="159"/>
      <c r="E1025" s="99" t="s">
        <v>163</v>
      </c>
      <c r="F1025" s="160"/>
      <c r="G1025" s="160"/>
      <c r="H1025" s="160"/>
      <c r="I1025" s="161"/>
    </row>
    <row r="1026" spans="1:9" ht="25" customHeight="1" x14ac:dyDescent="0.4">
      <c r="A1026" s="143">
        <v>21000000</v>
      </c>
      <c r="B1026" s="144"/>
      <c r="C1026" s="13"/>
      <c r="D1026" s="144"/>
      <c r="E1026" s="91" t="s">
        <v>164</v>
      </c>
      <c r="F1026" s="145"/>
      <c r="G1026" s="145"/>
      <c r="H1026" s="145"/>
      <c r="I1026" s="146"/>
    </row>
    <row r="1027" spans="1:9" ht="25" customHeight="1" x14ac:dyDescent="0.4">
      <c r="A1027" s="143">
        <v>21010000</v>
      </c>
      <c r="B1027" s="144"/>
      <c r="C1027" s="13"/>
      <c r="D1027" s="144"/>
      <c r="E1027" s="91" t="s">
        <v>165</v>
      </c>
      <c r="F1027" s="145"/>
      <c r="G1027" s="145"/>
      <c r="H1027" s="145"/>
      <c r="I1027" s="146"/>
    </row>
    <row r="1028" spans="1:9" ht="25" customHeight="1" x14ac:dyDescent="0.4">
      <c r="A1028" s="147">
        <v>21010103</v>
      </c>
      <c r="B1028" s="148"/>
      <c r="C1028" s="14"/>
      <c r="D1028" s="94"/>
      <c r="E1028" s="95" t="s">
        <v>168</v>
      </c>
      <c r="F1028" s="84"/>
      <c r="G1028" s="84"/>
      <c r="H1028" s="84"/>
      <c r="I1028" s="85">
        <f>NROLL!E331</f>
        <v>1610166</v>
      </c>
    </row>
    <row r="1029" spans="1:9" ht="25" customHeight="1" x14ac:dyDescent="0.4">
      <c r="A1029" s="147">
        <v>21010104</v>
      </c>
      <c r="B1029" s="148" t="s">
        <v>640</v>
      </c>
      <c r="C1029" s="14"/>
      <c r="D1029" s="94">
        <v>31912900</v>
      </c>
      <c r="E1029" s="95" t="s">
        <v>169</v>
      </c>
      <c r="F1029" s="84">
        <v>307187</v>
      </c>
      <c r="G1029" s="84">
        <v>307187</v>
      </c>
      <c r="H1029" s="150">
        <v>230390.25</v>
      </c>
      <c r="I1029" s="146">
        <f>NROLL!E328</f>
        <v>614944.19999999995</v>
      </c>
    </row>
    <row r="1030" spans="1:9" ht="25" customHeight="1" x14ac:dyDescent="0.4">
      <c r="A1030" s="147">
        <v>21010105</v>
      </c>
      <c r="B1030" s="148"/>
      <c r="C1030" s="14"/>
      <c r="D1030" s="94"/>
      <c r="E1030" s="95" t="s">
        <v>170</v>
      </c>
      <c r="F1030" s="84"/>
      <c r="G1030" s="84"/>
      <c r="H1030" s="150"/>
      <c r="I1030" s="146">
        <f>NROLL!E325</f>
        <v>797793.12000000011</v>
      </c>
    </row>
    <row r="1031" spans="1:9" ht="25" customHeight="1" x14ac:dyDescent="0.4">
      <c r="A1031" s="147">
        <v>21010106</v>
      </c>
      <c r="B1031" s="148"/>
      <c r="C1031" s="14"/>
      <c r="D1031" s="94"/>
      <c r="E1031" s="95" t="s">
        <v>171</v>
      </c>
      <c r="F1031" s="84"/>
      <c r="G1031" s="84"/>
      <c r="H1031" s="150"/>
      <c r="I1031" s="146"/>
    </row>
    <row r="1032" spans="1:9" ht="25" customHeight="1" x14ac:dyDescent="0.4">
      <c r="A1032" s="147"/>
      <c r="B1032" s="148"/>
      <c r="C1032" s="14"/>
      <c r="D1032" s="94"/>
      <c r="E1032" s="102" t="s">
        <v>673</v>
      </c>
      <c r="F1032" s="84"/>
      <c r="G1032" s="84">
        <v>46078.049999999996</v>
      </c>
      <c r="H1032" s="150"/>
      <c r="I1032" s="146">
        <f>NROLL!T325+NROLL!T328+NROLL!T331</f>
        <v>5280000</v>
      </c>
    </row>
    <row r="1033" spans="1:9" ht="25" customHeight="1" x14ac:dyDescent="0.4">
      <c r="A1033" s="143">
        <v>21020000</v>
      </c>
      <c r="B1033" s="144"/>
      <c r="C1033" s="13"/>
      <c r="D1033" s="144"/>
      <c r="E1033" s="91" t="s">
        <v>177</v>
      </c>
      <c r="F1033" s="84"/>
      <c r="G1033" s="84"/>
      <c r="H1033" s="150"/>
      <c r="I1033" s="146"/>
    </row>
    <row r="1034" spans="1:9" ht="25" customHeight="1" x14ac:dyDescent="0.4">
      <c r="A1034" s="143">
        <v>21020300</v>
      </c>
      <c r="B1034" s="144"/>
      <c r="C1034" s="13"/>
      <c r="D1034" s="144"/>
      <c r="E1034" s="91" t="s">
        <v>193</v>
      </c>
      <c r="F1034" s="84"/>
      <c r="G1034" s="84"/>
      <c r="H1034" s="150"/>
      <c r="I1034" s="146"/>
    </row>
    <row r="1035" spans="1:9" ht="25" customHeight="1" x14ac:dyDescent="0.4">
      <c r="A1035" s="147">
        <v>21020301</v>
      </c>
      <c r="B1035" s="148"/>
      <c r="C1035" s="14"/>
      <c r="D1035" s="94"/>
      <c r="E1035" s="102" t="s">
        <v>178</v>
      </c>
      <c r="F1035" s="84"/>
      <c r="G1035" s="84"/>
      <c r="H1035" s="150"/>
      <c r="I1035" s="146">
        <f>NROLL!F331</f>
        <v>563558.1</v>
      </c>
    </row>
    <row r="1036" spans="1:9" ht="25" customHeight="1" x14ac:dyDescent="0.4">
      <c r="A1036" s="147">
        <v>21020302</v>
      </c>
      <c r="B1036" s="148"/>
      <c r="C1036" s="14"/>
      <c r="D1036" s="94"/>
      <c r="E1036" s="102" t="s">
        <v>179</v>
      </c>
      <c r="F1036" s="84"/>
      <c r="G1036" s="84"/>
      <c r="H1036" s="150"/>
      <c r="I1036" s="146">
        <f>NROLL!G331</f>
        <v>322033.2</v>
      </c>
    </row>
    <row r="1037" spans="1:9" ht="25" customHeight="1" x14ac:dyDescent="0.4">
      <c r="A1037" s="147">
        <v>21020303</v>
      </c>
      <c r="B1037" s="148"/>
      <c r="C1037" s="14"/>
      <c r="D1037" s="94"/>
      <c r="E1037" s="102" t="s">
        <v>180</v>
      </c>
      <c r="F1037" s="84"/>
      <c r="G1037" s="84"/>
      <c r="H1037" s="150"/>
      <c r="I1037" s="146">
        <f>NROLL!I331</f>
        <v>18360</v>
      </c>
    </row>
    <row r="1038" spans="1:9" ht="25" customHeight="1" x14ac:dyDescent="0.4">
      <c r="A1038" s="147">
        <v>21020304</v>
      </c>
      <c r="B1038" s="148"/>
      <c r="C1038" s="14"/>
      <c r="D1038" s="94"/>
      <c r="E1038" s="102" t="s">
        <v>181</v>
      </c>
      <c r="F1038" s="84"/>
      <c r="G1038" s="84"/>
      <c r="H1038" s="150"/>
      <c r="I1038" s="146">
        <f>NROLL!H331</f>
        <v>80508.3</v>
      </c>
    </row>
    <row r="1039" spans="1:9" ht="25" customHeight="1" x14ac:dyDescent="0.4">
      <c r="A1039" s="147">
        <v>21020312</v>
      </c>
      <c r="B1039" s="148"/>
      <c r="C1039" s="14"/>
      <c r="D1039" s="94"/>
      <c r="E1039" s="102" t="s">
        <v>184</v>
      </c>
      <c r="F1039" s="84"/>
      <c r="G1039" s="84"/>
      <c r="H1039" s="150"/>
      <c r="I1039" s="146"/>
    </row>
    <row r="1040" spans="1:9" ht="25" customHeight="1" x14ac:dyDescent="0.4">
      <c r="A1040" s="147">
        <v>21020315</v>
      </c>
      <c r="B1040" s="148"/>
      <c r="C1040" s="14"/>
      <c r="D1040" s="94"/>
      <c r="E1040" s="102" t="s">
        <v>187</v>
      </c>
      <c r="F1040" s="84"/>
      <c r="G1040" s="84"/>
      <c r="H1040" s="150"/>
      <c r="I1040" s="146">
        <f>NROLL!J331</f>
        <v>128508.3</v>
      </c>
    </row>
    <row r="1041" spans="1:9" ht="25" customHeight="1" x14ac:dyDescent="0.4">
      <c r="A1041" s="147">
        <v>21020314</v>
      </c>
      <c r="B1041" s="148"/>
      <c r="C1041" s="14"/>
      <c r="D1041" s="94"/>
      <c r="E1041" s="102" t="s">
        <v>513</v>
      </c>
      <c r="F1041" s="84"/>
      <c r="G1041" s="84"/>
      <c r="H1041" s="150"/>
      <c r="I1041" s="146">
        <f>NROLL!M331</f>
        <v>11469.09</v>
      </c>
    </row>
    <row r="1042" spans="1:9" ht="25" customHeight="1" x14ac:dyDescent="0.4">
      <c r="A1042" s="147">
        <v>21020305</v>
      </c>
      <c r="B1042" s="148"/>
      <c r="C1042" s="14"/>
      <c r="D1042" s="94"/>
      <c r="E1042" s="102" t="s">
        <v>514</v>
      </c>
      <c r="F1042" s="84"/>
      <c r="G1042" s="84"/>
      <c r="H1042" s="150"/>
      <c r="I1042" s="146"/>
    </row>
    <row r="1043" spans="1:9" ht="25" customHeight="1" x14ac:dyDescent="0.4">
      <c r="A1043" s="147">
        <v>21020306</v>
      </c>
      <c r="B1043" s="148"/>
      <c r="C1043" s="14"/>
      <c r="D1043" s="94"/>
      <c r="E1043" s="102" t="s">
        <v>515</v>
      </c>
      <c r="F1043" s="84"/>
      <c r="G1043" s="84"/>
      <c r="H1043" s="150"/>
      <c r="I1043" s="146">
        <f>NROLL!K331</f>
        <v>630</v>
      </c>
    </row>
    <row r="1044" spans="1:9" ht="25" customHeight="1" x14ac:dyDescent="0.4">
      <c r="A1044" s="143">
        <v>21020400</v>
      </c>
      <c r="B1044" s="144"/>
      <c r="C1044" s="13"/>
      <c r="D1044" s="144"/>
      <c r="E1044" s="91" t="s">
        <v>194</v>
      </c>
      <c r="F1044" s="84"/>
      <c r="G1044" s="84"/>
      <c r="H1044" s="150"/>
      <c r="I1044" s="146"/>
    </row>
    <row r="1045" spans="1:9" ht="25" customHeight="1" x14ac:dyDescent="0.4">
      <c r="A1045" s="147">
        <v>21020401</v>
      </c>
      <c r="B1045" s="148" t="s">
        <v>640</v>
      </c>
      <c r="C1045" s="14"/>
      <c r="D1045" s="94">
        <v>31912900</v>
      </c>
      <c r="E1045" s="102" t="s">
        <v>178</v>
      </c>
      <c r="F1045" s="84">
        <v>340173</v>
      </c>
      <c r="G1045" s="84">
        <v>340173</v>
      </c>
      <c r="H1045" s="150">
        <v>255129.75</v>
      </c>
      <c r="I1045" s="146">
        <f>NROLL!F328</f>
        <v>215230.47</v>
      </c>
    </row>
    <row r="1046" spans="1:9" ht="25" customHeight="1" x14ac:dyDescent="0.4">
      <c r="A1046" s="147">
        <v>21020402</v>
      </c>
      <c r="B1046" s="148" t="s">
        <v>640</v>
      </c>
      <c r="C1046" s="14"/>
      <c r="D1046" s="94">
        <v>31912900</v>
      </c>
      <c r="E1046" s="102" t="s">
        <v>179</v>
      </c>
      <c r="F1046" s="84">
        <v>621187</v>
      </c>
      <c r="G1046" s="84">
        <v>621187</v>
      </c>
      <c r="H1046" s="150">
        <v>465890.25</v>
      </c>
      <c r="I1046" s="146">
        <f>NROLL!G328</f>
        <v>122988.84000000001</v>
      </c>
    </row>
    <row r="1047" spans="1:9" ht="25" customHeight="1" x14ac:dyDescent="0.4">
      <c r="A1047" s="147">
        <v>21020403</v>
      </c>
      <c r="B1047" s="148" t="s">
        <v>640</v>
      </c>
      <c r="C1047" s="14"/>
      <c r="D1047" s="94">
        <v>31912900</v>
      </c>
      <c r="E1047" s="102" t="s">
        <v>180</v>
      </c>
      <c r="F1047" s="84">
        <v>35174</v>
      </c>
      <c r="G1047" s="84">
        <v>35174</v>
      </c>
      <c r="H1047" s="150">
        <v>26380.5</v>
      </c>
      <c r="I1047" s="146">
        <f>NROLL!I328</f>
        <v>15120</v>
      </c>
    </row>
    <row r="1048" spans="1:9" ht="25" customHeight="1" x14ac:dyDescent="0.4">
      <c r="A1048" s="147">
        <v>21020404</v>
      </c>
      <c r="B1048" s="148" t="s">
        <v>640</v>
      </c>
      <c r="C1048" s="14"/>
      <c r="D1048" s="94">
        <v>31912900</v>
      </c>
      <c r="E1048" s="102" t="s">
        <v>181</v>
      </c>
      <c r="F1048" s="84">
        <v>83175</v>
      </c>
      <c r="G1048" s="84">
        <v>83175</v>
      </c>
      <c r="H1048" s="150">
        <v>62381.25</v>
      </c>
      <c r="I1048" s="146">
        <f>NROLL!H328</f>
        <v>30747.210000000003</v>
      </c>
    </row>
    <row r="1049" spans="1:9" ht="25" customHeight="1" x14ac:dyDescent="0.4">
      <c r="A1049" s="147">
        <v>21020412</v>
      </c>
      <c r="B1049" s="148"/>
      <c r="C1049" s="14"/>
      <c r="D1049" s="94"/>
      <c r="E1049" s="102" t="s">
        <v>184</v>
      </c>
      <c r="F1049" s="84"/>
      <c r="G1049" s="84"/>
      <c r="H1049" s="150"/>
      <c r="I1049" s="146"/>
    </row>
    <row r="1050" spans="1:9" ht="25" customHeight="1" x14ac:dyDescent="0.4">
      <c r="A1050" s="147">
        <v>21020415</v>
      </c>
      <c r="B1050" s="148" t="s">
        <v>640</v>
      </c>
      <c r="C1050" s="14"/>
      <c r="D1050" s="94">
        <v>31912900</v>
      </c>
      <c r="E1050" s="102" t="s">
        <v>187</v>
      </c>
      <c r="F1050" s="84">
        <v>1807173</v>
      </c>
      <c r="G1050" s="84">
        <v>1807173</v>
      </c>
      <c r="H1050" s="150">
        <v>1355379.75</v>
      </c>
      <c r="I1050" s="146">
        <f>NROLL!J328</f>
        <v>78747.209999999992</v>
      </c>
    </row>
    <row r="1051" spans="1:9" ht="25" customHeight="1" x14ac:dyDescent="0.4">
      <c r="A1051" s="143">
        <v>21020500</v>
      </c>
      <c r="B1051" s="144"/>
      <c r="C1051" s="13"/>
      <c r="D1051" s="144"/>
      <c r="E1051" s="91" t="s">
        <v>195</v>
      </c>
      <c r="F1051" s="84"/>
      <c r="G1051" s="84"/>
      <c r="H1051" s="84"/>
      <c r="I1051" s="85"/>
    </row>
    <row r="1052" spans="1:9" ht="25" customHeight="1" x14ac:dyDescent="0.4">
      <c r="A1052" s="147">
        <v>21020501</v>
      </c>
      <c r="B1052" s="148"/>
      <c r="C1052" s="14"/>
      <c r="D1052" s="94"/>
      <c r="E1052" s="102" t="s">
        <v>178</v>
      </c>
      <c r="F1052" s="84"/>
      <c r="G1052" s="84"/>
      <c r="H1052" s="84"/>
      <c r="I1052" s="85">
        <f>NROLL!F325</f>
        <v>279227.59199999995</v>
      </c>
    </row>
    <row r="1053" spans="1:9" ht="25" customHeight="1" x14ac:dyDescent="0.4">
      <c r="A1053" s="187">
        <v>21020502</v>
      </c>
      <c r="B1053" s="148"/>
      <c r="C1053" s="16"/>
      <c r="D1053" s="94"/>
      <c r="E1053" s="102" t="s">
        <v>179</v>
      </c>
      <c r="F1053" s="84"/>
      <c r="G1053" s="84"/>
      <c r="H1053" s="84"/>
      <c r="I1053" s="85">
        <f>NROLL!G325</f>
        <v>159558.62399999998</v>
      </c>
    </row>
    <row r="1054" spans="1:9" ht="25" customHeight="1" x14ac:dyDescent="0.4">
      <c r="A1054" s="187">
        <v>21020503</v>
      </c>
      <c r="B1054" s="148"/>
      <c r="C1054" s="16"/>
      <c r="D1054" s="94"/>
      <c r="E1054" s="102" t="s">
        <v>180</v>
      </c>
      <c r="F1054" s="84"/>
      <c r="G1054" s="84"/>
      <c r="H1054" s="84"/>
      <c r="I1054" s="85">
        <f>NROLL!I325</f>
        <v>37800</v>
      </c>
    </row>
    <row r="1055" spans="1:9" ht="25" customHeight="1" x14ac:dyDescent="0.4">
      <c r="A1055" s="187">
        <v>21020504</v>
      </c>
      <c r="B1055" s="148"/>
      <c r="C1055" s="16"/>
      <c r="D1055" s="94"/>
      <c r="E1055" s="102" t="s">
        <v>181</v>
      </c>
      <c r="F1055" s="84"/>
      <c r="G1055" s="84"/>
      <c r="H1055" s="84"/>
      <c r="I1055" s="85">
        <f>NROLL!H325</f>
        <v>39889.655999999995</v>
      </c>
    </row>
    <row r="1056" spans="1:9" ht="25" customHeight="1" x14ac:dyDescent="0.4">
      <c r="A1056" s="187">
        <v>21020512</v>
      </c>
      <c r="B1056" s="148"/>
      <c r="C1056" s="16"/>
      <c r="D1056" s="94"/>
      <c r="E1056" s="102" t="s">
        <v>184</v>
      </c>
      <c r="F1056" s="84"/>
      <c r="G1056" s="84"/>
      <c r="H1056" s="84"/>
      <c r="I1056" s="85"/>
    </row>
    <row r="1057" spans="1:9" ht="25" customHeight="1" x14ac:dyDescent="0.4">
      <c r="A1057" s="187">
        <v>21020515</v>
      </c>
      <c r="B1057" s="148"/>
      <c r="C1057" s="16"/>
      <c r="D1057" s="94"/>
      <c r="E1057" s="102" t="s">
        <v>187</v>
      </c>
      <c r="F1057" s="84"/>
      <c r="G1057" s="84"/>
      <c r="H1057" s="84"/>
      <c r="I1057" s="85">
        <f>NROLL!J328</f>
        <v>78747.209999999992</v>
      </c>
    </row>
    <row r="1058" spans="1:9" ht="25" customHeight="1" x14ac:dyDescent="0.4">
      <c r="A1058" s="152">
        <v>21020600</v>
      </c>
      <c r="B1058" s="153"/>
      <c r="C1058" s="15"/>
      <c r="D1058" s="153"/>
      <c r="E1058" s="91" t="s">
        <v>196</v>
      </c>
      <c r="F1058" s="84"/>
      <c r="G1058" s="84"/>
      <c r="H1058" s="84"/>
      <c r="I1058" s="85"/>
    </row>
    <row r="1059" spans="1:9" ht="25" customHeight="1" x14ac:dyDescent="0.4">
      <c r="A1059" s="187">
        <v>21020605</v>
      </c>
      <c r="B1059" s="148"/>
      <c r="C1059" s="16"/>
      <c r="D1059" s="94"/>
      <c r="E1059" s="95" t="s">
        <v>199</v>
      </c>
      <c r="F1059" s="84"/>
      <c r="G1059" s="84"/>
      <c r="H1059" s="84"/>
      <c r="I1059" s="85"/>
    </row>
    <row r="1060" spans="1:9" ht="25" customHeight="1" x14ac:dyDescent="0.4">
      <c r="A1060" s="1053">
        <v>22000000</v>
      </c>
      <c r="B1060" s="148"/>
      <c r="C1060" s="39"/>
      <c r="D1060" s="94"/>
      <c r="E1060" s="1051" t="s">
        <v>201</v>
      </c>
      <c r="F1060" s="826"/>
      <c r="G1060" s="846"/>
      <c r="H1060" s="590"/>
      <c r="I1060" s="846"/>
    </row>
    <row r="1061" spans="1:9" ht="25" customHeight="1" x14ac:dyDescent="0.4">
      <c r="A1061" s="1050">
        <v>22010100</v>
      </c>
      <c r="B1061" s="148" t="s">
        <v>2416</v>
      </c>
      <c r="C1061" s="39"/>
      <c r="D1061" s="94">
        <v>31912900</v>
      </c>
      <c r="E1061" s="1052" t="s">
        <v>2453</v>
      </c>
      <c r="F1061" s="826"/>
      <c r="G1061" s="1094">
        <v>2100000</v>
      </c>
      <c r="H1061" s="590"/>
      <c r="I1061" s="813"/>
    </row>
    <row r="1062" spans="1:9" ht="25" customHeight="1" x14ac:dyDescent="0.4">
      <c r="A1062" s="155">
        <v>22020000</v>
      </c>
      <c r="B1062" s="156"/>
      <c r="C1062" s="17"/>
      <c r="D1062" s="156"/>
      <c r="E1062" s="106" t="s">
        <v>202</v>
      </c>
      <c r="F1062" s="84"/>
      <c r="G1062" s="84"/>
      <c r="H1062" s="84"/>
      <c r="I1062" s="85"/>
    </row>
    <row r="1063" spans="1:9" ht="25" customHeight="1" x14ac:dyDescent="0.4">
      <c r="A1063" s="155">
        <v>22020100</v>
      </c>
      <c r="B1063" s="156"/>
      <c r="C1063" s="17"/>
      <c r="D1063" s="156"/>
      <c r="E1063" s="106" t="s">
        <v>203</v>
      </c>
      <c r="F1063" s="84"/>
      <c r="G1063" s="84"/>
      <c r="H1063" s="84"/>
      <c r="I1063" s="85"/>
    </row>
    <row r="1064" spans="1:9" ht="25" customHeight="1" x14ac:dyDescent="0.4">
      <c r="A1064" s="326">
        <v>22020101</v>
      </c>
      <c r="B1064" s="148" t="s">
        <v>640</v>
      </c>
      <c r="C1064" s="14"/>
      <c r="D1064" s="94">
        <v>31912900</v>
      </c>
      <c r="E1064" s="195" t="s">
        <v>204</v>
      </c>
      <c r="F1064" s="84"/>
      <c r="G1064" s="84">
        <v>150000</v>
      </c>
      <c r="H1064" s="84">
        <v>70000</v>
      </c>
      <c r="I1064" s="85">
        <v>100000</v>
      </c>
    </row>
    <row r="1065" spans="1:9" ht="25" customHeight="1" x14ac:dyDescent="0.4">
      <c r="A1065" s="326">
        <v>22020102</v>
      </c>
      <c r="B1065" s="148"/>
      <c r="C1065" s="31"/>
      <c r="D1065" s="122"/>
      <c r="E1065" s="195" t="s">
        <v>205</v>
      </c>
      <c r="F1065" s="84"/>
      <c r="G1065" s="84"/>
      <c r="H1065" s="121"/>
      <c r="I1065" s="85"/>
    </row>
    <row r="1066" spans="1:9" ht="25" customHeight="1" x14ac:dyDescent="0.4">
      <c r="A1066" s="326">
        <v>22020103</v>
      </c>
      <c r="B1066" s="148"/>
      <c r="C1066" s="31"/>
      <c r="D1066" s="122"/>
      <c r="E1066" s="195" t="s">
        <v>206</v>
      </c>
      <c r="F1066" s="84"/>
      <c r="G1066" s="84"/>
      <c r="H1066" s="121"/>
      <c r="I1066" s="85"/>
    </row>
    <row r="1067" spans="1:9" ht="25" customHeight="1" x14ac:dyDescent="0.4">
      <c r="A1067" s="326">
        <v>22020104</v>
      </c>
      <c r="B1067" s="148"/>
      <c r="C1067" s="31"/>
      <c r="D1067" s="122"/>
      <c r="E1067" s="195" t="s">
        <v>207</v>
      </c>
      <c r="F1067" s="84"/>
      <c r="G1067" s="84"/>
      <c r="H1067" s="84"/>
      <c r="I1067" s="85"/>
    </row>
    <row r="1068" spans="1:9" ht="25" customHeight="1" x14ac:dyDescent="0.4">
      <c r="A1068" s="155">
        <v>22020300</v>
      </c>
      <c r="B1068" s="148"/>
      <c r="C1068" s="17"/>
      <c r="D1068" s="156"/>
      <c r="E1068" s="106" t="s">
        <v>210</v>
      </c>
      <c r="F1068" s="84"/>
      <c r="G1068" s="84"/>
      <c r="H1068" s="84"/>
      <c r="I1068" s="85"/>
    </row>
    <row r="1069" spans="1:9" ht="25" customHeight="1" x14ac:dyDescent="0.4">
      <c r="A1069" s="131">
        <v>22020311</v>
      </c>
      <c r="B1069" s="148" t="s">
        <v>640</v>
      </c>
      <c r="C1069" s="14"/>
      <c r="D1069" s="94">
        <v>31912900</v>
      </c>
      <c r="E1069" s="154" t="s">
        <v>217</v>
      </c>
      <c r="F1069" s="84">
        <v>1230000</v>
      </c>
      <c r="G1069" s="84">
        <v>7000000</v>
      </c>
      <c r="H1069" s="84">
        <v>950000</v>
      </c>
      <c r="I1069" s="85">
        <v>10000000</v>
      </c>
    </row>
    <row r="1070" spans="1:9" ht="25" customHeight="1" x14ac:dyDescent="0.4">
      <c r="A1070" s="131">
        <v>22020313</v>
      </c>
      <c r="B1070" s="148"/>
      <c r="C1070" s="14"/>
      <c r="D1070" s="94"/>
      <c r="E1070" s="154" t="s">
        <v>2479</v>
      </c>
      <c r="F1070" s="84"/>
      <c r="G1070" s="84"/>
      <c r="H1070" s="84"/>
      <c r="I1070" s="85">
        <v>20000000</v>
      </c>
    </row>
    <row r="1071" spans="1:9" ht="25" customHeight="1" x14ac:dyDescent="0.4">
      <c r="A1071" s="155">
        <v>22021000</v>
      </c>
      <c r="B1071" s="156"/>
      <c r="C1071" s="17"/>
      <c r="D1071" s="156"/>
      <c r="E1071" s="106" t="s">
        <v>245</v>
      </c>
      <c r="F1071" s="84"/>
      <c r="G1071" s="84"/>
      <c r="H1071" s="84"/>
      <c r="I1071" s="85"/>
    </row>
    <row r="1072" spans="1:9" ht="25" customHeight="1" x14ac:dyDescent="0.4">
      <c r="A1072" s="131">
        <v>22021003</v>
      </c>
      <c r="B1072" s="148"/>
      <c r="C1072" s="6"/>
      <c r="D1072" s="94"/>
      <c r="E1072" s="102" t="s">
        <v>248</v>
      </c>
      <c r="F1072" s="84"/>
      <c r="G1072" s="84"/>
      <c r="H1072" s="84"/>
      <c r="I1072" s="85"/>
    </row>
    <row r="1073" spans="1:9" ht="25" customHeight="1" x14ac:dyDescent="0.4">
      <c r="A1073" s="155">
        <v>22040000</v>
      </c>
      <c r="B1073" s="156"/>
      <c r="C1073" s="17"/>
      <c r="D1073" s="156"/>
      <c r="E1073" s="106" t="s">
        <v>259</v>
      </c>
      <c r="F1073" s="84"/>
      <c r="G1073" s="84"/>
      <c r="H1073" s="84"/>
      <c r="I1073" s="85"/>
    </row>
    <row r="1074" spans="1:9" ht="25" customHeight="1" x14ac:dyDescent="0.4">
      <c r="A1074" s="155">
        <v>22040100</v>
      </c>
      <c r="B1074" s="156"/>
      <c r="C1074" s="17"/>
      <c r="D1074" s="156"/>
      <c r="E1074" s="106" t="s">
        <v>260</v>
      </c>
      <c r="F1074" s="84"/>
      <c r="G1074" s="84"/>
      <c r="H1074" s="84"/>
      <c r="I1074" s="85"/>
    </row>
    <row r="1075" spans="1:9" ht="25" customHeight="1" thickBot="1" x14ac:dyDescent="0.45">
      <c r="A1075" s="914">
        <v>22040109</v>
      </c>
      <c r="B1075" s="915"/>
      <c r="C1075" s="965"/>
      <c r="D1075" s="266"/>
      <c r="E1075" s="105" t="s">
        <v>261</v>
      </c>
      <c r="F1075" s="917"/>
      <c r="G1075" s="917"/>
      <c r="H1075" s="917"/>
      <c r="I1075" s="918">
        <v>10000000</v>
      </c>
    </row>
    <row r="1076" spans="1:9" ht="25" customHeight="1" x14ac:dyDescent="0.4">
      <c r="A1076" s="196"/>
      <c r="B1076" s="906"/>
      <c r="C1076" s="907"/>
      <c r="D1076" s="906"/>
      <c r="E1076" s="908" t="s">
        <v>164</v>
      </c>
      <c r="F1076" s="919">
        <f>SUM(F1028:F1061)</f>
        <v>3194069</v>
      </c>
      <c r="G1076" s="919">
        <f>SUM(G1028:G1061)</f>
        <v>5340147.05</v>
      </c>
      <c r="H1076" s="919">
        <f>SUM(H1028:H1061)</f>
        <v>2395551.75</v>
      </c>
      <c r="I1076" s="919">
        <f>SUM(I1028:I1061)</f>
        <v>10486027.122000003</v>
      </c>
    </row>
    <row r="1077" spans="1:9" ht="25" customHeight="1" thickBot="1" x14ac:dyDescent="0.45">
      <c r="A1077" s="911"/>
      <c r="B1077" s="214"/>
      <c r="C1077" s="34"/>
      <c r="D1077" s="214"/>
      <c r="E1077" s="215" t="s">
        <v>202</v>
      </c>
      <c r="F1077" s="921">
        <f>SUM(F1064:F1075)</f>
        <v>1230000</v>
      </c>
      <c r="G1077" s="921">
        <f>SUM(G1064:G1075)</f>
        <v>7150000</v>
      </c>
      <c r="H1077" s="921">
        <f>SUM(H1064:H1075)</f>
        <v>1020000</v>
      </c>
      <c r="I1077" s="922">
        <f>SUM(I1064:I1075)</f>
        <v>40100000</v>
      </c>
    </row>
    <row r="1078" spans="1:9" ht="25" customHeight="1" thickBot="1" x14ac:dyDescent="0.45">
      <c r="A1078" s="904"/>
      <c r="B1078" s="216"/>
      <c r="C1078" s="35"/>
      <c r="D1078" s="216"/>
      <c r="E1078" s="231" t="s">
        <v>293</v>
      </c>
      <c r="F1078" s="960">
        <f>F1076+F1077</f>
        <v>4424069</v>
      </c>
      <c r="G1078" s="960">
        <f>G1076+G1077</f>
        <v>12490147.050000001</v>
      </c>
      <c r="H1078" s="960">
        <f>H1076+H1077</f>
        <v>3415551.75</v>
      </c>
      <c r="I1078" s="960">
        <f>I1076+I1077</f>
        <v>50586027.122000001</v>
      </c>
    </row>
    <row r="1079" spans="1:9" ht="22.5" x14ac:dyDescent="0.45">
      <c r="A1079" s="1310" t="s">
        <v>1795</v>
      </c>
      <c r="B1079" s="1311"/>
      <c r="C1079" s="1311"/>
      <c r="D1079" s="1311"/>
      <c r="E1079" s="1311"/>
      <c r="F1079" s="1311"/>
      <c r="G1079" s="1311"/>
      <c r="H1079" s="1311"/>
      <c r="I1079" s="1312"/>
    </row>
    <row r="1080" spans="1:9" ht="22.5" x14ac:dyDescent="0.45">
      <c r="A1080" s="1301" t="s">
        <v>480</v>
      </c>
      <c r="B1080" s="1302"/>
      <c r="C1080" s="1302"/>
      <c r="D1080" s="1302"/>
      <c r="E1080" s="1302"/>
      <c r="F1080" s="1302"/>
      <c r="G1080" s="1302"/>
      <c r="H1080" s="1302"/>
      <c r="I1080" s="1303"/>
    </row>
    <row r="1081" spans="1:9" ht="22.5" x14ac:dyDescent="0.45">
      <c r="A1081" s="1301" t="s">
        <v>2465</v>
      </c>
      <c r="B1081" s="1302"/>
      <c r="C1081" s="1302"/>
      <c r="D1081" s="1302"/>
      <c r="E1081" s="1302"/>
      <c r="F1081" s="1302"/>
      <c r="G1081" s="1302"/>
      <c r="H1081" s="1302"/>
      <c r="I1081" s="1303"/>
    </row>
    <row r="1082" spans="1:9" ht="18.75" customHeight="1" thickBot="1" x14ac:dyDescent="0.5">
      <c r="A1082" s="1304" t="s">
        <v>275</v>
      </c>
      <c r="B1082" s="1305"/>
      <c r="C1082" s="1305"/>
      <c r="D1082" s="1305"/>
      <c r="E1082" s="1305"/>
      <c r="F1082" s="1305"/>
      <c r="G1082" s="1305"/>
      <c r="H1082" s="1305"/>
      <c r="I1082" s="1306"/>
    </row>
    <row r="1083" spans="1:9" ht="18.5" thickBot="1" x14ac:dyDescent="0.45">
      <c r="A1083" s="1319" t="s">
        <v>434</v>
      </c>
      <c r="B1083" s="1320"/>
      <c r="C1083" s="1320"/>
      <c r="D1083" s="1320"/>
      <c r="E1083" s="1320"/>
      <c r="F1083" s="1320"/>
      <c r="G1083" s="1320"/>
      <c r="H1083" s="1320"/>
      <c r="I1083" s="1321"/>
    </row>
    <row r="1084" spans="1:9" s="118" customFormat="1" ht="45.75" customHeight="1" thickBot="1" x14ac:dyDescent="0.4">
      <c r="A1084" s="4" t="s">
        <v>459</v>
      </c>
      <c r="B1084" s="89" t="s">
        <v>452</v>
      </c>
      <c r="C1084" s="4" t="s">
        <v>448</v>
      </c>
      <c r="D1084" s="89" t="s">
        <v>451</v>
      </c>
      <c r="E1084" s="127" t="s">
        <v>1</v>
      </c>
      <c r="F1084" s="89" t="s">
        <v>2460</v>
      </c>
      <c r="G1084" s="89" t="s">
        <v>2474</v>
      </c>
      <c r="H1084" s="89" t="s">
        <v>2475</v>
      </c>
      <c r="I1084" s="89" t="s">
        <v>2464</v>
      </c>
    </row>
    <row r="1085" spans="1:9" ht="25" customHeight="1" x14ac:dyDescent="0.4">
      <c r="A1085" s="196">
        <v>52100100102</v>
      </c>
      <c r="B1085" s="181" t="s">
        <v>640</v>
      </c>
      <c r="C1085" s="14"/>
      <c r="D1085" s="94">
        <v>31912900</v>
      </c>
      <c r="E1085" s="129" t="s">
        <v>397</v>
      </c>
      <c r="F1085" s="130">
        <f>F1150</f>
        <v>395433280.52880001</v>
      </c>
      <c r="G1085" s="130">
        <f>G1150</f>
        <v>508341217.04000002</v>
      </c>
      <c r="H1085" s="130">
        <f>H1150</f>
        <v>334369642.90999997</v>
      </c>
      <c r="I1085" s="130">
        <f>I1150</f>
        <v>607362373.03999996</v>
      </c>
    </row>
    <row r="1086" spans="1:9" ht="25" customHeight="1" thickBot="1" x14ac:dyDescent="0.45">
      <c r="A1086" s="155"/>
      <c r="B1086" s="156"/>
      <c r="C1086" s="17"/>
      <c r="D1086" s="156"/>
      <c r="E1086" s="102"/>
      <c r="F1086" s="132"/>
      <c r="G1086" s="145"/>
      <c r="H1086" s="145"/>
      <c r="I1086" s="197"/>
    </row>
    <row r="1087" spans="1:9" ht="25" customHeight="1" thickBot="1" x14ac:dyDescent="0.45">
      <c r="A1087" s="8"/>
      <c r="B1087" s="168"/>
      <c r="C1087" s="20"/>
      <c r="D1087" s="168"/>
      <c r="E1087" s="117" t="s">
        <v>293</v>
      </c>
      <c r="F1087" s="140">
        <f>F1085</f>
        <v>395433280.52880001</v>
      </c>
      <c r="G1087" s="140">
        <f>G1085</f>
        <v>508341217.04000002</v>
      </c>
      <c r="H1087" s="140">
        <f>H1085</f>
        <v>334369642.90999997</v>
      </c>
      <c r="I1087" s="140">
        <f>I1085</f>
        <v>607362373.03999996</v>
      </c>
    </row>
    <row r="1088" spans="1:9" ht="25" customHeight="1" thickBot="1" x14ac:dyDescent="0.45">
      <c r="A1088" s="1334" t="s">
        <v>499</v>
      </c>
      <c r="B1088" s="1335"/>
      <c r="C1088" s="1335"/>
      <c r="D1088" s="1335"/>
      <c r="E1088" s="1335"/>
      <c r="F1088" s="1335"/>
      <c r="G1088" s="1335"/>
      <c r="H1088" s="1335"/>
      <c r="I1088" s="1336"/>
    </row>
    <row r="1089" spans="1:9" ht="25" customHeight="1" x14ac:dyDescent="0.4">
      <c r="A1089" s="133"/>
      <c r="B1089" s="134"/>
      <c r="C1089" s="9"/>
      <c r="D1089" s="134"/>
      <c r="E1089" s="107" t="s">
        <v>164</v>
      </c>
      <c r="F1089" s="141">
        <f t="shared" ref="F1089:I1091" si="7">F1148</f>
        <v>373868280.52880001</v>
      </c>
      <c r="G1089" s="141">
        <f t="shared" si="7"/>
        <v>442341217.04000002</v>
      </c>
      <c r="H1089" s="141">
        <f t="shared" si="7"/>
        <v>289073412.77999997</v>
      </c>
      <c r="I1089" s="141">
        <f t="shared" si="7"/>
        <v>514362373.04000002</v>
      </c>
    </row>
    <row r="1090" spans="1:9" ht="25" customHeight="1" thickBot="1" x14ac:dyDescent="0.45">
      <c r="A1090" s="135"/>
      <c r="B1090" s="136"/>
      <c r="C1090" s="10"/>
      <c r="D1090" s="136"/>
      <c r="E1090" s="137" t="s">
        <v>202</v>
      </c>
      <c r="F1090" s="142">
        <f t="shared" si="7"/>
        <v>21565000</v>
      </c>
      <c r="G1090" s="142">
        <f t="shared" si="7"/>
        <v>66000000</v>
      </c>
      <c r="H1090" s="142">
        <f t="shared" si="7"/>
        <v>45296230.130000003</v>
      </c>
      <c r="I1090" s="142">
        <f t="shared" si="7"/>
        <v>93000000</v>
      </c>
    </row>
    <row r="1091" spans="1:9" ht="25" customHeight="1" thickBot="1" x14ac:dyDescent="0.45">
      <c r="A1091" s="8"/>
      <c r="B1091" s="168"/>
      <c r="C1091" s="20"/>
      <c r="D1091" s="168"/>
      <c r="E1091" s="117" t="s">
        <v>293</v>
      </c>
      <c r="F1091" s="140">
        <f t="shared" si="7"/>
        <v>395433280.52880001</v>
      </c>
      <c r="G1091" s="140">
        <f t="shared" si="7"/>
        <v>508341217.04000002</v>
      </c>
      <c r="H1091" s="140">
        <f t="shared" si="7"/>
        <v>334369642.90999997</v>
      </c>
      <c r="I1091" s="140">
        <f t="shared" si="7"/>
        <v>607362373.03999996</v>
      </c>
    </row>
    <row r="1092" spans="1:9" ht="22.5" x14ac:dyDescent="0.45">
      <c r="A1092" s="1310" t="s">
        <v>1795</v>
      </c>
      <c r="B1092" s="1311"/>
      <c r="C1092" s="1311"/>
      <c r="D1092" s="1311"/>
      <c r="E1092" s="1311"/>
      <c r="F1092" s="1311"/>
      <c r="G1092" s="1311"/>
      <c r="H1092" s="1311"/>
      <c r="I1092" s="1312"/>
    </row>
    <row r="1093" spans="1:9" ht="22.5" x14ac:dyDescent="0.45">
      <c r="A1093" s="1301" t="s">
        <v>480</v>
      </c>
      <c r="B1093" s="1302"/>
      <c r="C1093" s="1302"/>
      <c r="D1093" s="1302"/>
      <c r="E1093" s="1302"/>
      <c r="F1093" s="1302"/>
      <c r="G1093" s="1302"/>
      <c r="H1093" s="1302"/>
      <c r="I1093" s="1303"/>
    </row>
    <row r="1094" spans="1:9" ht="22.5" x14ac:dyDescent="0.45">
      <c r="A1094" s="1301" t="s">
        <v>2465</v>
      </c>
      <c r="B1094" s="1302"/>
      <c r="C1094" s="1302"/>
      <c r="D1094" s="1302"/>
      <c r="E1094" s="1302"/>
      <c r="F1094" s="1302"/>
      <c r="G1094" s="1302"/>
      <c r="H1094" s="1302"/>
      <c r="I1094" s="1303"/>
    </row>
    <row r="1095" spans="1:9" ht="18.75" customHeight="1" thickBot="1" x14ac:dyDescent="0.5">
      <c r="A1095" s="1304" t="s">
        <v>275</v>
      </c>
      <c r="B1095" s="1305"/>
      <c r="C1095" s="1305"/>
      <c r="D1095" s="1305"/>
      <c r="E1095" s="1305"/>
      <c r="F1095" s="1305"/>
      <c r="G1095" s="1305"/>
      <c r="H1095" s="1305"/>
      <c r="I1095" s="1306"/>
    </row>
    <row r="1096" spans="1:9" ht="18.5" thickBot="1" x14ac:dyDescent="0.45">
      <c r="A1096" s="1328" t="s">
        <v>398</v>
      </c>
      <c r="B1096" s="1329"/>
      <c r="C1096" s="1329"/>
      <c r="D1096" s="1329"/>
      <c r="E1096" s="1329"/>
      <c r="F1096" s="1329"/>
      <c r="G1096" s="1329"/>
      <c r="H1096" s="1329"/>
      <c r="I1096" s="1330"/>
    </row>
    <row r="1097" spans="1:9" s="118" customFormat="1" ht="36.5" thickBot="1" x14ac:dyDescent="0.4">
      <c r="A1097" s="311" t="s">
        <v>459</v>
      </c>
      <c r="B1097" s="222" t="s">
        <v>452</v>
      </c>
      <c r="C1097" s="311" t="s">
        <v>448</v>
      </c>
      <c r="D1097" s="222" t="s">
        <v>451</v>
      </c>
      <c r="E1097" s="312" t="s">
        <v>1</v>
      </c>
      <c r="F1097" s="222" t="s">
        <v>2460</v>
      </c>
      <c r="G1097" s="222" t="s">
        <v>2474</v>
      </c>
      <c r="H1097" s="89" t="s">
        <v>2475</v>
      </c>
      <c r="I1097" s="222" t="s">
        <v>2464</v>
      </c>
    </row>
    <row r="1098" spans="1:9" ht="25" customHeight="1" x14ac:dyDescent="0.4">
      <c r="A1098" s="158">
        <v>20000000</v>
      </c>
      <c r="B1098" s="159"/>
      <c r="C1098" s="18"/>
      <c r="D1098" s="159"/>
      <c r="E1098" s="99" t="s">
        <v>163</v>
      </c>
      <c r="F1098" s="160"/>
      <c r="G1098" s="160"/>
      <c r="H1098" s="160"/>
      <c r="I1098" s="161"/>
    </row>
    <row r="1099" spans="1:9" ht="25" customHeight="1" x14ac:dyDescent="0.4">
      <c r="A1099" s="143">
        <v>21000000</v>
      </c>
      <c r="B1099" s="144"/>
      <c r="C1099" s="13"/>
      <c r="D1099" s="144"/>
      <c r="E1099" s="91" t="s">
        <v>164</v>
      </c>
      <c r="F1099" s="145"/>
      <c r="G1099" s="145"/>
      <c r="H1099" s="145"/>
      <c r="I1099" s="146"/>
    </row>
    <row r="1100" spans="1:9" ht="25" customHeight="1" x14ac:dyDescent="0.4">
      <c r="A1100" s="143">
        <v>21010300</v>
      </c>
      <c r="B1100" s="144"/>
      <c r="C1100" s="13"/>
      <c r="D1100" s="144"/>
      <c r="E1100" s="91" t="s">
        <v>172</v>
      </c>
      <c r="F1100" s="145"/>
      <c r="G1100" s="145"/>
      <c r="H1100" s="145"/>
      <c r="I1100" s="146"/>
    </row>
    <row r="1101" spans="1:9" ht="25" customHeight="1" x14ac:dyDescent="0.4">
      <c r="A1101" s="147">
        <v>21010302</v>
      </c>
      <c r="B1101" s="148"/>
      <c r="C1101" s="14"/>
      <c r="D1101" s="94"/>
      <c r="E1101" s="102" t="s">
        <v>173</v>
      </c>
      <c r="F1101" s="84">
        <f>G1101-(G1101*3%)</f>
        <v>110492388.63</v>
      </c>
      <c r="G1101" s="84">
        <v>113909679</v>
      </c>
      <c r="H1101" s="145">
        <f>G1101/12*9</f>
        <v>85432259.25</v>
      </c>
      <c r="I1101" s="85">
        <f>NROLL!E610</f>
        <v>113909679</v>
      </c>
    </row>
    <row r="1102" spans="1:9" ht="25" customHeight="1" x14ac:dyDescent="0.4">
      <c r="A1102" s="147">
        <v>21010303</v>
      </c>
      <c r="B1102" s="148" t="s">
        <v>640</v>
      </c>
      <c r="C1102" s="14"/>
      <c r="D1102" s="94">
        <v>31912900</v>
      </c>
      <c r="E1102" s="102" t="s">
        <v>174</v>
      </c>
      <c r="F1102" s="84">
        <f t="shared" ref="F1102:F1121" si="8">G1102-(G1102*3%)</f>
        <v>180802672.75999999</v>
      </c>
      <c r="G1102" s="84">
        <v>186394508</v>
      </c>
      <c r="H1102" s="145">
        <f t="shared" ref="H1102:H1121" si="9">G1102/12*9</f>
        <v>139795881</v>
      </c>
      <c r="I1102" s="85">
        <f>NROLL!E562</f>
        <v>186394508</v>
      </c>
    </row>
    <row r="1103" spans="1:9" ht="25" customHeight="1" x14ac:dyDescent="0.4">
      <c r="A1103" s="147">
        <v>21010304</v>
      </c>
      <c r="B1103" s="148" t="s">
        <v>640</v>
      </c>
      <c r="C1103" s="14"/>
      <c r="D1103" s="94">
        <v>31912900</v>
      </c>
      <c r="E1103" s="102" t="s">
        <v>175</v>
      </c>
      <c r="F1103" s="84">
        <f t="shared" si="8"/>
        <v>24693466.539999999</v>
      </c>
      <c r="G1103" s="84">
        <v>25457182</v>
      </c>
      <c r="H1103" s="145">
        <f t="shared" si="9"/>
        <v>19092886.5</v>
      </c>
      <c r="I1103" s="85">
        <f>NROLL!E405</f>
        <v>25457182</v>
      </c>
    </row>
    <row r="1104" spans="1:9" ht="25" customHeight="1" x14ac:dyDescent="0.4">
      <c r="A1104" s="147"/>
      <c r="B1104" s="148"/>
      <c r="C1104" s="14"/>
      <c r="D1104" s="94"/>
      <c r="E1104" s="102" t="s">
        <v>2953</v>
      </c>
      <c r="F1104" s="84"/>
      <c r="G1104" s="84"/>
      <c r="H1104" s="145"/>
      <c r="I1104" s="85">
        <f>NROLL!T405+NROLL!T562+NROLL!T610</f>
        <v>130080000</v>
      </c>
    </row>
    <row r="1105" spans="1:9" ht="25" customHeight="1" x14ac:dyDescent="0.4">
      <c r="A1105" s="143">
        <v>21020300</v>
      </c>
      <c r="B1105" s="144"/>
      <c r="C1105" s="13"/>
      <c r="D1105" s="144"/>
      <c r="E1105" s="91" t="s">
        <v>193</v>
      </c>
      <c r="F1105" s="84"/>
      <c r="G1105" s="84"/>
      <c r="H1105" s="145"/>
      <c r="I1105" s="85"/>
    </row>
    <row r="1106" spans="1:9" ht="25" customHeight="1" x14ac:dyDescent="0.4">
      <c r="A1106" s="147">
        <v>21020312</v>
      </c>
      <c r="B1106" s="148"/>
      <c r="C1106" s="14"/>
      <c r="D1106" s="94"/>
      <c r="E1106" s="102" t="s">
        <v>184</v>
      </c>
      <c r="F1106" s="84">
        <f t="shared" si="8"/>
        <v>768240</v>
      </c>
      <c r="G1106" s="84">
        <v>792000</v>
      </c>
      <c r="H1106" s="145">
        <f t="shared" si="9"/>
        <v>594000</v>
      </c>
      <c r="I1106" s="85"/>
    </row>
    <row r="1107" spans="1:9" ht="25" customHeight="1" x14ac:dyDescent="0.4">
      <c r="A1107" s="147">
        <v>21020320</v>
      </c>
      <c r="B1107" s="148"/>
      <c r="C1107" s="14"/>
      <c r="D1107" s="94"/>
      <c r="E1107" s="102" t="s">
        <v>189</v>
      </c>
      <c r="F1107" s="84">
        <f t="shared" si="8"/>
        <v>5400755.3300000001</v>
      </c>
      <c r="G1107" s="84">
        <v>5567789</v>
      </c>
      <c r="H1107" s="145">
        <f t="shared" si="9"/>
        <v>4175841.75</v>
      </c>
      <c r="I1107" s="85">
        <f>NROLL!P610</f>
        <v>5567789</v>
      </c>
    </row>
    <row r="1108" spans="1:9" ht="25" customHeight="1" x14ac:dyDescent="0.4">
      <c r="A1108" s="147">
        <v>21020327</v>
      </c>
      <c r="B1108" s="148"/>
      <c r="C1108" s="14"/>
      <c r="D1108" s="94"/>
      <c r="E1108" s="102" t="s">
        <v>190</v>
      </c>
      <c r="F1108" s="84">
        <f t="shared" si="8"/>
        <v>2553040</v>
      </c>
      <c r="G1108" s="84">
        <v>2632000</v>
      </c>
      <c r="H1108" s="145">
        <f t="shared" si="9"/>
        <v>1974000</v>
      </c>
      <c r="I1108" s="85">
        <f>NROLL!N610</f>
        <v>2632000</v>
      </c>
    </row>
    <row r="1109" spans="1:9" ht="25" customHeight="1" x14ac:dyDescent="0.4">
      <c r="A1109" s="193">
        <v>21020116</v>
      </c>
      <c r="B1109" s="148"/>
      <c r="C1109" s="14"/>
      <c r="D1109" s="121"/>
      <c r="E1109" s="123" t="s">
        <v>681</v>
      </c>
      <c r="F1109" s="84">
        <f t="shared" si="8"/>
        <v>9433494.4399999995</v>
      </c>
      <c r="G1109" s="84">
        <v>9725252</v>
      </c>
      <c r="H1109" s="145">
        <f t="shared" si="9"/>
        <v>7293939</v>
      </c>
      <c r="I1109" s="85">
        <f>NROLL!O610</f>
        <v>9725252</v>
      </c>
    </row>
    <row r="1110" spans="1:9" ht="25" customHeight="1" x14ac:dyDescent="0.4">
      <c r="A1110" s="193">
        <v>21020126</v>
      </c>
      <c r="B1110" s="148"/>
      <c r="C1110" s="14"/>
      <c r="D1110" s="121"/>
      <c r="E1110" s="123" t="s">
        <v>682</v>
      </c>
      <c r="F1110" s="84"/>
      <c r="G1110" s="84"/>
      <c r="H1110" s="145"/>
      <c r="I1110" s="85"/>
    </row>
    <row r="1111" spans="1:9" ht="25" customHeight="1" x14ac:dyDescent="0.4">
      <c r="A1111" s="147">
        <v>21020328</v>
      </c>
      <c r="B1111" s="148"/>
      <c r="C1111" s="14"/>
      <c r="D1111" s="94"/>
      <c r="E1111" s="102" t="s">
        <v>683</v>
      </c>
      <c r="F1111" s="84">
        <f t="shared" si="8"/>
        <v>350354.3</v>
      </c>
      <c r="G1111" s="84">
        <v>361190</v>
      </c>
      <c r="H1111" s="145">
        <f t="shared" si="9"/>
        <v>270892.5</v>
      </c>
      <c r="I1111" s="85">
        <f>NROLL!Q610</f>
        <v>361190</v>
      </c>
    </row>
    <row r="1112" spans="1:9" ht="25" customHeight="1" x14ac:dyDescent="0.4">
      <c r="A1112" s="143">
        <v>21020400</v>
      </c>
      <c r="B1112" s="144"/>
      <c r="C1112" s="13"/>
      <c r="D1112" s="144"/>
      <c r="E1112" s="91" t="s">
        <v>194</v>
      </c>
      <c r="F1112" s="84"/>
      <c r="G1112" s="84"/>
      <c r="H1112" s="145"/>
      <c r="I1112" s="85"/>
    </row>
    <row r="1113" spans="1:9" ht="25" customHeight="1" x14ac:dyDescent="0.4">
      <c r="A1113" s="147">
        <v>21020412</v>
      </c>
      <c r="B1113" s="148"/>
      <c r="C1113" s="14"/>
      <c r="D1113" s="94"/>
      <c r="E1113" s="102" t="s">
        <v>184</v>
      </c>
      <c r="F1113" s="84">
        <f t="shared" si="8"/>
        <v>3876938.68</v>
      </c>
      <c r="G1113" s="84">
        <v>3996844</v>
      </c>
      <c r="H1113" s="145">
        <f t="shared" si="9"/>
        <v>2997633</v>
      </c>
      <c r="I1113" s="85"/>
    </row>
    <row r="1114" spans="1:9" ht="25" customHeight="1" x14ac:dyDescent="0.4">
      <c r="A1114" s="147">
        <v>21020420</v>
      </c>
      <c r="B1114" s="148" t="s">
        <v>640</v>
      </c>
      <c r="C1114" s="14"/>
      <c r="D1114" s="94">
        <v>31912900</v>
      </c>
      <c r="E1114" s="102" t="s">
        <v>189</v>
      </c>
      <c r="F1114" s="84">
        <f t="shared" si="8"/>
        <v>3707148.91</v>
      </c>
      <c r="G1114" s="84">
        <v>3821803</v>
      </c>
      <c r="H1114" s="145">
        <f t="shared" si="9"/>
        <v>2866352.25</v>
      </c>
      <c r="I1114" s="85">
        <f>NROLL!P562</f>
        <v>3821803</v>
      </c>
    </row>
    <row r="1115" spans="1:9" ht="25" customHeight="1" x14ac:dyDescent="0.4">
      <c r="A1115" s="147">
        <v>21020427</v>
      </c>
      <c r="B1115" s="148" t="s">
        <v>640</v>
      </c>
      <c r="C1115" s="14"/>
      <c r="D1115" s="94">
        <v>31912900</v>
      </c>
      <c r="E1115" s="102" t="s">
        <v>190</v>
      </c>
      <c r="F1115" s="84">
        <f t="shared" si="8"/>
        <v>8473920</v>
      </c>
      <c r="G1115" s="84">
        <v>8736000</v>
      </c>
      <c r="H1115" s="145">
        <f t="shared" si="9"/>
        <v>6552000</v>
      </c>
      <c r="I1115" s="85">
        <f>NROLL!N562</f>
        <v>8736000</v>
      </c>
    </row>
    <row r="1116" spans="1:9" ht="25" customHeight="1" x14ac:dyDescent="0.4">
      <c r="A1116" s="147">
        <v>21020428</v>
      </c>
      <c r="B1116" s="148" t="s">
        <v>640</v>
      </c>
      <c r="C1116" s="14"/>
      <c r="D1116" s="94">
        <v>31912900</v>
      </c>
      <c r="E1116" s="123" t="s">
        <v>681</v>
      </c>
      <c r="F1116" s="84">
        <f t="shared" si="8"/>
        <v>15466500.619999999</v>
      </c>
      <c r="G1116" s="84">
        <v>15944846</v>
      </c>
      <c r="H1116" s="145">
        <f t="shared" si="9"/>
        <v>11958634.5</v>
      </c>
      <c r="I1116" s="85">
        <f>NROLL!O562</f>
        <v>15944846</v>
      </c>
    </row>
    <row r="1117" spans="1:9" ht="25" customHeight="1" x14ac:dyDescent="0.4">
      <c r="A1117" s="143">
        <v>21020500</v>
      </c>
      <c r="B1117" s="144"/>
      <c r="C1117" s="13"/>
      <c r="D1117" s="144"/>
      <c r="E1117" s="91" t="s">
        <v>195</v>
      </c>
      <c r="F1117" s="84"/>
      <c r="G1117" s="84"/>
      <c r="H1117" s="145"/>
      <c r="I1117" s="85"/>
    </row>
    <row r="1118" spans="1:9" ht="25" customHeight="1" x14ac:dyDescent="0.4">
      <c r="A1118" s="187">
        <v>21020512</v>
      </c>
      <c r="B1118" s="148"/>
      <c r="C1118" s="16"/>
      <c r="D1118" s="94"/>
      <c r="E1118" s="102" t="s">
        <v>184</v>
      </c>
      <c r="F1118" s="84">
        <f t="shared" si="8"/>
        <v>1319200</v>
      </c>
      <c r="G1118" s="84">
        <v>1360000</v>
      </c>
      <c r="H1118" s="145">
        <f t="shared" si="9"/>
        <v>1020000</v>
      </c>
      <c r="I1118" s="85"/>
    </row>
    <row r="1119" spans="1:9" ht="25" customHeight="1" x14ac:dyDescent="0.4">
      <c r="A1119" s="187">
        <v>21020520</v>
      </c>
      <c r="B1119" s="148" t="s">
        <v>640</v>
      </c>
      <c r="C1119" s="14"/>
      <c r="D1119" s="94">
        <v>31912900</v>
      </c>
      <c r="E1119" s="102" t="s">
        <v>189</v>
      </c>
      <c r="F1119" s="84">
        <f t="shared" si="8"/>
        <v>679435.53</v>
      </c>
      <c r="G1119" s="84">
        <v>700449</v>
      </c>
      <c r="H1119" s="145">
        <f t="shared" si="9"/>
        <v>525336.75</v>
      </c>
      <c r="I1119" s="85">
        <f>NROLL!P405</f>
        <v>700449</v>
      </c>
    </row>
    <row r="1120" spans="1:9" ht="25" customHeight="1" x14ac:dyDescent="0.4">
      <c r="A1120" s="187">
        <v>21020527</v>
      </c>
      <c r="B1120" s="148" t="s">
        <v>640</v>
      </c>
      <c r="C1120" s="14"/>
      <c r="D1120" s="94">
        <v>31912900</v>
      </c>
      <c r="E1120" s="102" t="s">
        <v>190</v>
      </c>
      <c r="F1120" s="84">
        <f t="shared" si="8"/>
        <v>3701132</v>
      </c>
      <c r="G1120" s="84">
        <v>3815600</v>
      </c>
      <c r="H1120" s="145">
        <f t="shared" si="9"/>
        <v>2861700</v>
      </c>
      <c r="I1120" s="85">
        <f>NROLL!N405</f>
        <v>3815600</v>
      </c>
    </row>
    <row r="1121" spans="1:9" ht="25" customHeight="1" x14ac:dyDescent="0.4">
      <c r="A1121" s="187">
        <v>21020528</v>
      </c>
      <c r="B1121" s="148" t="s">
        <v>640</v>
      </c>
      <c r="C1121" s="14"/>
      <c r="D1121" s="94">
        <v>31912900</v>
      </c>
      <c r="E1121" s="102" t="s">
        <v>191</v>
      </c>
      <c r="F1121" s="84">
        <f t="shared" si="8"/>
        <v>2149592.7888000002</v>
      </c>
      <c r="G1121" s="84">
        <v>2216075.04</v>
      </c>
      <c r="H1121" s="145">
        <f t="shared" si="9"/>
        <v>1662056.28</v>
      </c>
      <c r="I1121" s="85">
        <f>NROLL!O405</f>
        <v>2216075.04</v>
      </c>
    </row>
    <row r="1122" spans="1:9" s="138" customFormat="1" ht="25" customHeight="1" x14ac:dyDescent="0.4">
      <c r="A1122" s="152">
        <v>21020600</v>
      </c>
      <c r="B1122" s="153"/>
      <c r="C1122" s="15"/>
      <c r="D1122" s="153"/>
      <c r="E1122" s="108" t="s">
        <v>518</v>
      </c>
      <c r="F1122" s="103"/>
      <c r="G1122" s="103"/>
      <c r="H1122" s="103"/>
      <c r="I1122" s="104"/>
    </row>
    <row r="1123" spans="1:9" ht="25" customHeight="1" x14ac:dyDescent="0.4">
      <c r="A1123" s="187">
        <v>21020605</v>
      </c>
      <c r="B1123" s="111"/>
      <c r="C1123" s="14"/>
      <c r="D1123" s="94"/>
      <c r="E1123" s="102" t="s">
        <v>519</v>
      </c>
      <c r="F1123" s="84"/>
      <c r="G1123" s="84"/>
      <c r="H1123" s="84"/>
      <c r="I1123" s="172">
        <v>5000000</v>
      </c>
    </row>
    <row r="1124" spans="1:9" ht="25" customHeight="1" x14ac:dyDescent="0.4">
      <c r="A1124" s="1053">
        <v>22000000</v>
      </c>
      <c r="B1124" s="148"/>
      <c r="C1124" s="39"/>
      <c r="D1124" s="94"/>
      <c r="E1124" s="1051" t="s">
        <v>201</v>
      </c>
      <c r="F1124" s="826"/>
      <c r="G1124" s="846"/>
      <c r="H1124" s="590"/>
      <c r="I1124" s="846"/>
    </row>
    <row r="1125" spans="1:9" ht="25" customHeight="1" x14ac:dyDescent="0.4">
      <c r="A1125" s="1050">
        <v>22010100</v>
      </c>
      <c r="B1125" s="148" t="s">
        <v>2416</v>
      </c>
      <c r="C1125" s="39"/>
      <c r="D1125" s="94">
        <v>31912900</v>
      </c>
      <c r="E1125" s="1052" t="s">
        <v>2453</v>
      </c>
      <c r="F1125" s="826"/>
      <c r="G1125" s="1094">
        <v>56910000</v>
      </c>
      <c r="H1125" s="590"/>
      <c r="I1125" s="813"/>
    </row>
    <row r="1126" spans="1:9" ht="25" customHeight="1" x14ac:dyDescent="0.4">
      <c r="A1126" s="155">
        <v>22020000</v>
      </c>
      <c r="B1126" s="156"/>
      <c r="C1126" s="17"/>
      <c r="D1126" s="156"/>
      <c r="E1126" s="106" t="s">
        <v>202</v>
      </c>
      <c r="F1126" s="84"/>
      <c r="G1126" s="84"/>
      <c r="H1126" s="84"/>
      <c r="I1126" s="85"/>
    </row>
    <row r="1127" spans="1:9" ht="25" customHeight="1" x14ac:dyDescent="0.4">
      <c r="A1127" s="155">
        <v>22020100</v>
      </c>
      <c r="B1127" s="156"/>
      <c r="C1127" s="17"/>
      <c r="D1127" s="156"/>
      <c r="E1127" s="106" t="s">
        <v>203</v>
      </c>
      <c r="F1127" s="84"/>
      <c r="G1127" s="84"/>
      <c r="H1127" s="84"/>
      <c r="I1127" s="85"/>
    </row>
    <row r="1128" spans="1:9" ht="25" customHeight="1" x14ac:dyDescent="0.4">
      <c r="A1128" s="326">
        <v>22020101</v>
      </c>
      <c r="B1128" s="148"/>
      <c r="C1128" s="14"/>
      <c r="D1128" s="94"/>
      <c r="E1128" s="195" t="s">
        <v>204</v>
      </c>
      <c r="F1128" s="121"/>
      <c r="G1128" s="84"/>
      <c r="H1128" s="84"/>
      <c r="I1128" s="198"/>
    </row>
    <row r="1129" spans="1:9" ht="25" customHeight="1" x14ac:dyDescent="0.4">
      <c r="A1129" s="326">
        <v>22020102</v>
      </c>
      <c r="B1129" s="148"/>
      <c r="C1129" s="31"/>
      <c r="D1129" s="122"/>
      <c r="E1129" s="195" t="s">
        <v>205</v>
      </c>
      <c r="F1129" s="121"/>
      <c r="G1129" s="84"/>
      <c r="H1129" s="121"/>
      <c r="I1129" s="85"/>
    </row>
    <row r="1130" spans="1:9" ht="25" customHeight="1" x14ac:dyDescent="0.4">
      <c r="A1130" s="326">
        <v>22020103</v>
      </c>
      <c r="B1130" s="148"/>
      <c r="C1130" s="31"/>
      <c r="D1130" s="122"/>
      <c r="E1130" s="195" t="s">
        <v>206</v>
      </c>
      <c r="F1130" s="121"/>
      <c r="G1130" s="84"/>
      <c r="H1130" s="121"/>
      <c r="I1130" s="85"/>
    </row>
    <row r="1131" spans="1:9" ht="25" customHeight="1" x14ac:dyDescent="0.4">
      <c r="A1131" s="326">
        <v>22020104</v>
      </c>
      <c r="B1131" s="148"/>
      <c r="C1131" s="31"/>
      <c r="D1131" s="122"/>
      <c r="E1131" s="195" t="s">
        <v>207</v>
      </c>
      <c r="F1131" s="121"/>
      <c r="G1131" s="84"/>
      <c r="H1131" s="121"/>
      <c r="I1131" s="85"/>
    </row>
    <row r="1132" spans="1:9" ht="25" customHeight="1" x14ac:dyDescent="0.4">
      <c r="A1132" s="155">
        <v>22020300</v>
      </c>
      <c r="B1132" s="156"/>
      <c r="C1132" s="17"/>
      <c r="D1132" s="156"/>
      <c r="E1132" s="106" t="s">
        <v>210</v>
      </c>
      <c r="F1132" s="84"/>
      <c r="G1132" s="84"/>
      <c r="H1132" s="84"/>
      <c r="I1132" s="198"/>
    </row>
    <row r="1133" spans="1:9" ht="25" customHeight="1" x14ac:dyDescent="0.4">
      <c r="A1133" s="131">
        <v>22020307</v>
      </c>
      <c r="B1133" s="148" t="s">
        <v>640</v>
      </c>
      <c r="C1133" s="14"/>
      <c r="D1133" s="94">
        <v>31912900</v>
      </c>
      <c r="E1133" s="154" t="s">
        <v>214</v>
      </c>
      <c r="F1133" s="84">
        <v>8765000</v>
      </c>
      <c r="G1133" s="84">
        <v>19000000</v>
      </c>
      <c r="H1133" s="84">
        <v>12745647.810000001</v>
      </c>
      <c r="I1133" s="84">
        <v>30000000</v>
      </c>
    </row>
    <row r="1134" spans="1:9" ht="25" customHeight="1" x14ac:dyDescent="0.4">
      <c r="A1134" s="131">
        <v>22020313</v>
      </c>
      <c r="B1134" s="148" t="s">
        <v>640</v>
      </c>
      <c r="C1134" s="14"/>
      <c r="D1134" s="94">
        <v>31912900</v>
      </c>
      <c r="E1134" s="154" t="s">
        <v>218</v>
      </c>
      <c r="F1134" s="84"/>
      <c r="G1134" s="84">
        <v>2000000</v>
      </c>
      <c r="H1134" s="84">
        <v>876400</v>
      </c>
      <c r="I1134" s="84">
        <v>5000000</v>
      </c>
    </row>
    <row r="1135" spans="1:9" ht="25" customHeight="1" x14ac:dyDescent="0.4">
      <c r="A1135" s="155">
        <v>22020500</v>
      </c>
      <c r="B1135" s="148"/>
      <c r="C1135" s="6"/>
      <c r="D1135" s="94"/>
      <c r="E1135" s="157" t="s">
        <v>332</v>
      </c>
      <c r="F1135" s="84"/>
      <c r="G1135" s="84"/>
      <c r="H1135" s="84"/>
      <c r="I1135" s="84"/>
    </row>
    <row r="1136" spans="1:9" ht="25" customHeight="1" x14ac:dyDescent="0.4">
      <c r="A1136" s="131">
        <v>22020501</v>
      </c>
      <c r="B1136" s="94" t="s">
        <v>640</v>
      </c>
      <c r="C1136" s="16"/>
      <c r="D1136" s="94">
        <v>31912900</v>
      </c>
      <c r="E1136" s="113" t="s">
        <v>227</v>
      </c>
      <c r="F1136" s="740"/>
      <c r="G1136" s="740">
        <v>1000000</v>
      </c>
      <c r="H1136" s="740">
        <v>450000</v>
      </c>
      <c r="I1136" s="740">
        <v>1000000</v>
      </c>
    </row>
    <row r="1137" spans="1:9" ht="39" customHeight="1" x14ac:dyDescent="0.4">
      <c r="A1137" s="155">
        <v>22020700</v>
      </c>
      <c r="B1137" s="156"/>
      <c r="C1137" s="17"/>
      <c r="D1137" s="156"/>
      <c r="E1137" s="106" t="s">
        <v>232</v>
      </c>
      <c r="F1137" s="84"/>
      <c r="G1137" s="84"/>
      <c r="H1137" s="84"/>
      <c r="I1137" s="84"/>
    </row>
    <row r="1138" spans="1:9" ht="25" customHeight="1" x14ac:dyDescent="0.4">
      <c r="A1138" s="131">
        <v>22020708</v>
      </c>
      <c r="B1138" s="148" t="s">
        <v>640</v>
      </c>
      <c r="C1138" s="14"/>
      <c r="D1138" s="94">
        <v>31912900</v>
      </c>
      <c r="E1138" s="102" t="s">
        <v>236</v>
      </c>
      <c r="F1138" s="84">
        <v>500000</v>
      </c>
      <c r="G1138" s="84">
        <v>2000000</v>
      </c>
      <c r="H1138" s="84">
        <v>250000</v>
      </c>
      <c r="I1138" s="84">
        <v>1000000</v>
      </c>
    </row>
    <row r="1139" spans="1:9" ht="25" customHeight="1" x14ac:dyDescent="0.4">
      <c r="A1139" s="131">
        <v>22020711</v>
      </c>
      <c r="B1139" s="148" t="s">
        <v>640</v>
      </c>
      <c r="C1139" s="14"/>
      <c r="D1139" s="94">
        <v>31912900</v>
      </c>
      <c r="E1139" s="102" t="s">
        <v>237</v>
      </c>
      <c r="F1139" s="84"/>
      <c r="G1139" s="84">
        <v>2000000</v>
      </c>
      <c r="H1139" s="84">
        <v>450000</v>
      </c>
      <c r="I1139" s="84">
        <v>1000000</v>
      </c>
    </row>
    <row r="1140" spans="1:9" ht="25" customHeight="1" x14ac:dyDescent="0.4">
      <c r="A1140" s="155">
        <v>22020800</v>
      </c>
      <c r="B1140" s="156"/>
      <c r="C1140" s="17"/>
      <c r="D1140" s="156"/>
      <c r="E1140" s="108" t="s">
        <v>423</v>
      </c>
      <c r="F1140" s="103"/>
      <c r="G1140" s="103"/>
      <c r="H1140" s="103"/>
      <c r="I1140" s="103"/>
    </row>
    <row r="1141" spans="1:9" ht="25" customHeight="1" x14ac:dyDescent="0.4">
      <c r="A1141" s="131">
        <v>22020801</v>
      </c>
      <c r="B1141" s="148" t="s">
        <v>640</v>
      </c>
      <c r="C1141" s="14"/>
      <c r="D1141" s="94">
        <v>31912900</v>
      </c>
      <c r="E1141" s="102" t="s">
        <v>239</v>
      </c>
      <c r="F1141" s="84"/>
      <c r="G1141" s="84">
        <v>3000000</v>
      </c>
      <c r="H1141" s="84">
        <v>7250000</v>
      </c>
      <c r="I1141" s="84">
        <v>10000000</v>
      </c>
    </row>
    <row r="1142" spans="1:9" ht="25" customHeight="1" x14ac:dyDescent="0.4">
      <c r="A1142" s="131">
        <v>22020803</v>
      </c>
      <c r="B1142" s="148" t="s">
        <v>640</v>
      </c>
      <c r="C1142" s="14"/>
      <c r="D1142" s="94">
        <v>31912900</v>
      </c>
      <c r="E1142" s="102" t="s">
        <v>424</v>
      </c>
      <c r="F1142" s="84"/>
      <c r="G1142" s="84">
        <v>3000000</v>
      </c>
      <c r="H1142" s="84">
        <v>1800000</v>
      </c>
      <c r="I1142" s="84">
        <v>5000000</v>
      </c>
    </row>
    <row r="1143" spans="1:9" ht="25" customHeight="1" x14ac:dyDescent="0.4">
      <c r="A1143" s="155">
        <v>22021000</v>
      </c>
      <c r="B1143" s="156"/>
      <c r="C1143" s="17"/>
      <c r="D1143" s="156"/>
      <c r="E1143" s="106" t="s">
        <v>245</v>
      </c>
      <c r="F1143" s="84"/>
      <c r="G1143" s="84"/>
      <c r="H1143" s="84"/>
      <c r="I1143" s="84"/>
    </row>
    <row r="1144" spans="1:9" ht="25" customHeight="1" x14ac:dyDescent="0.4">
      <c r="A1144" s="131">
        <v>22021017</v>
      </c>
      <c r="B1144" s="148" t="s">
        <v>640</v>
      </c>
      <c r="C1144" s="14"/>
      <c r="D1144" s="94">
        <v>31912900</v>
      </c>
      <c r="E1144" s="102" t="s">
        <v>1788</v>
      </c>
      <c r="F1144" s="84"/>
      <c r="G1144" s="84">
        <v>14000000</v>
      </c>
      <c r="H1144" s="84">
        <v>3350889</v>
      </c>
      <c r="I1144" s="84">
        <v>10000000</v>
      </c>
    </row>
    <row r="1145" spans="1:9" ht="25" customHeight="1" x14ac:dyDescent="0.4">
      <c r="A1145" s="326">
        <v>22021004</v>
      </c>
      <c r="B1145" s="148"/>
      <c r="C1145" s="14"/>
      <c r="D1145" s="94"/>
      <c r="E1145" s="123" t="s">
        <v>250</v>
      </c>
      <c r="F1145" s="84"/>
      <c r="G1145" s="84"/>
      <c r="H1145" s="84"/>
      <c r="I1145" s="84">
        <v>5000000</v>
      </c>
    </row>
    <row r="1146" spans="1:9" ht="25" customHeight="1" x14ac:dyDescent="0.4">
      <c r="A1146" s="155">
        <v>22040100</v>
      </c>
      <c r="B1146" s="156"/>
      <c r="C1146" s="17"/>
      <c r="D1146" s="156"/>
      <c r="E1146" s="106" t="s">
        <v>260</v>
      </c>
      <c r="F1146" s="84"/>
      <c r="G1146" s="84"/>
      <c r="H1146" s="84"/>
      <c r="I1146" s="84"/>
    </row>
    <row r="1147" spans="1:9" s="118" customFormat="1" ht="25" customHeight="1" thickBot="1" x14ac:dyDescent="0.45">
      <c r="A1147" s="971">
        <v>22040109</v>
      </c>
      <c r="B1147" s="915" t="s">
        <v>640</v>
      </c>
      <c r="C1147" s="965"/>
      <c r="D1147" s="266">
        <v>31912900</v>
      </c>
      <c r="E1147" s="105" t="s">
        <v>1787</v>
      </c>
      <c r="F1147" s="917">
        <v>12300000</v>
      </c>
      <c r="G1147" s="917">
        <v>20000000</v>
      </c>
      <c r="H1147" s="972">
        <v>18123293.32</v>
      </c>
      <c r="I1147" s="917">
        <v>25000000</v>
      </c>
    </row>
    <row r="1148" spans="1:9" ht="25" customHeight="1" x14ac:dyDescent="0.4">
      <c r="A1148" s="196"/>
      <c r="B1148" s="906"/>
      <c r="C1148" s="907"/>
      <c r="D1148" s="906"/>
      <c r="E1148" s="908" t="s">
        <v>164</v>
      </c>
      <c r="F1148" s="919">
        <f>SUM(F1101:F1125)</f>
        <v>373868280.52880001</v>
      </c>
      <c r="G1148" s="919">
        <f>SUM(G1101:G1125)</f>
        <v>442341217.04000002</v>
      </c>
      <c r="H1148" s="919">
        <f>SUM(H1101:H1125)</f>
        <v>289073412.77999997</v>
      </c>
      <c r="I1148" s="919">
        <f>SUM(I1101:I1125)</f>
        <v>514362373.04000002</v>
      </c>
    </row>
    <row r="1149" spans="1:9" ht="25" customHeight="1" thickBot="1" x14ac:dyDescent="0.45">
      <c r="A1149" s="911"/>
      <c r="B1149" s="214"/>
      <c r="C1149" s="34"/>
      <c r="D1149" s="214"/>
      <c r="E1149" s="215" t="s">
        <v>202</v>
      </c>
      <c r="F1149" s="921">
        <f>SUM(F1128:F1147)</f>
        <v>21565000</v>
      </c>
      <c r="G1149" s="921">
        <f>SUM(G1128:G1147)</f>
        <v>66000000</v>
      </c>
      <c r="H1149" s="921">
        <f>SUM(H1128:H1147)</f>
        <v>45296230.130000003</v>
      </c>
      <c r="I1149" s="922">
        <f>SUM(I1128:I1147)</f>
        <v>93000000</v>
      </c>
    </row>
    <row r="1150" spans="1:9" ht="25" customHeight="1" thickBot="1" x14ac:dyDescent="0.45">
      <c r="A1150" s="904"/>
      <c r="B1150" s="216"/>
      <c r="C1150" s="35"/>
      <c r="D1150" s="216"/>
      <c r="E1150" s="951" t="s">
        <v>293</v>
      </c>
      <c r="F1150" s="960">
        <f>F1148+F1149</f>
        <v>395433280.52880001</v>
      </c>
      <c r="G1150" s="960">
        <f>G1148+G1149</f>
        <v>508341217.04000002</v>
      </c>
      <c r="H1150" s="960">
        <f>H1148+H1149</f>
        <v>334369642.90999997</v>
      </c>
      <c r="I1150" s="960">
        <f>I1148+I1149</f>
        <v>607362373.03999996</v>
      </c>
    </row>
    <row r="1151" spans="1:9" ht="22.5" x14ac:dyDescent="0.45">
      <c r="A1151" s="1310" t="s">
        <v>1795</v>
      </c>
      <c r="B1151" s="1311"/>
      <c r="C1151" s="1311"/>
      <c r="D1151" s="1311"/>
      <c r="E1151" s="1311"/>
      <c r="F1151" s="1311"/>
      <c r="G1151" s="1311"/>
      <c r="H1151" s="1311"/>
      <c r="I1151" s="1312"/>
    </row>
    <row r="1152" spans="1:9" ht="22.5" x14ac:dyDescent="0.45">
      <c r="A1152" s="1301" t="s">
        <v>480</v>
      </c>
      <c r="B1152" s="1302"/>
      <c r="C1152" s="1302"/>
      <c r="D1152" s="1302"/>
      <c r="E1152" s="1302"/>
      <c r="F1152" s="1302"/>
      <c r="G1152" s="1302"/>
      <c r="H1152" s="1302"/>
      <c r="I1152" s="1303"/>
    </row>
    <row r="1153" spans="1:12" ht="22.5" x14ac:dyDescent="0.45">
      <c r="A1153" s="1301" t="s">
        <v>2465</v>
      </c>
      <c r="B1153" s="1302"/>
      <c r="C1153" s="1302"/>
      <c r="D1153" s="1302"/>
      <c r="E1153" s="1302"/>
      <c r="F1153" s="1302"/>
      <c r="G1153" s="1302"/>
      <c r="H1153" s="1302"/>
      <c r="I1153" s="1303"/>
    </row>
    <row r="1154" spans="1:12" ht="18.75" customHeight="1" thickBot="1" x14ac:dyDescent="0.5">
      <c r="A1154" s="1304" t="s">
        <v>275</v>
      </c>
      <c r="B1154" s="1305"/>
      <c r="C1154" s="1305"/>
      <c r="D1154" s="1305"/>
      <c r="E1154" s="1305"/>
      <c r="F1154" s="1305"/>
      <c r="G1154" s="1305"/>
      <c r="H1154" s="1305"/>
      <c r="I1154" s="1306"/>
    </row>
    <row r="1155" spans="1:12" ht="18.5" thickBot="1" x14ac:dyDescent="0.45">
      <c r="A1155" s="1319" t="s">
        <v>399</v>
      </c>
      <c r="B1155" s="1320"/>
      <c r="C1155" s="1320"/>
      <c r="D1155" s="1320"/>
      <c r="E1155" s="1320"/>
      <c r="F1155" s="1320"/>
      <c r="G1155" s="1320"/>
      <c r="H1155" s="1320"/>
      <c r="I1155" s="1321"/>
    </row>
    <row r="1156" spans="1:12" s="118" customFormat="1" ht="36.5" thickBot="1" x14ac:dyDescent="0.4">
      <c r="A1156" s="4" t="s">
        <v>684</v>
      </c>
      <c r="B1156" s="89" t="s">
        <v>452</v>
      </c>
      <c r="C1156" s="4" t="s">
        <v>448</v>
      </c>
      <c r="D1156" s="89" t="s">
        <v>451</v>
      </c>
      <c r="E1156" s="127" t="s">
        <v>1</v>
      </c>
      <c r="F1156" s="89" t="s">
        <v>2460</v>
      </c>
      <c r="G1156" s="89" t="s">
        <v>2474</v>
      </c>
      <c r="H1156" s="89" t="s">
        <v>2475</v>
      </c>
      <c r="I1156" s="89" t="s">
        <v>2464</v>
      </c>
    </row>
    <row r="1157" spans="1:12" ht="25" customHeight="1" x14ac:dyDescent="0.4">
      <c r="A1157" s="199" t="s">
        <v>481</v>
      </c>
      <c r="B1157" s="181" t="s">
        <v>640</v>
      </c>
      <c r="C1157" s="14"/>
      <c r="D1157" s="94">
        <v>31912900</v>
      </c>
      <c r="E1157" s="129" t="s">
        <v>377</v>
      </c>
      <c r="F1157" s="130">
        <f>F1224</f>
        <v>16099454.888700001</v>
      </c>
      <c r="G1157" s="130">
        <f>G1224</f>
        <v>77538656.159999996</v>
      </c>
      <c r="H1157" s="130">
        <f>H1224</f>
        <v>47361797.532499999</v>
      </c>
      <c r="I1157" s="130">
        <f>I1224</f>
        <v>93833498.379999995</v>
      </c>
    </row>
    <row r="1158" spans="1:12" ht="25" customHeight="1" x14ac:dyDescent="0.4">
      <c r="A1158" s="200">
        <v>21500100102</v>
      </c>
      <c r="B1158" s="181" t="s">
        <v>640</v>
      </c>
      <c r="C1158" s="14"/>
      <c r="D1158" s="94">
        <v>31912900</v>
      </c>
      <c r="E1158" s="102" t="s">
        <v>378</v>
      </c>
      <c r="F1158" s="132">
        <f>F1277</f>
        <v>5775190.7215</v>
      </c>
      <c r="G1158" s="132">
        <f>G1277</f>
        <v>7706997.4000000004</v>
      </c>
      <c r="H1158" s="132">
        <f>H1277</f>
        <v>3071255.7124999999</v>
      </c>
      <c r="I1158" s="132">
        <f>I1277</f>
        <v>11736568.286</v>
      </c>
    </row>
    <row r="1159" spans="1:12" ht="25" customHeight="1" x14ac:dyDescent="0.4">
      <c r="A1159" s="200">
        <v>21500100103</v>
      </c>
      <c r="B1159" s="181" t="s">
        <v>640</v>
      </c>
      <c r="C1159" s="14"/>
      <c r="D1159" s="94">
        <v>31912900</v>
      </c>
      <c r="E1159" s="102" t="s">
        <v>379</v>
      </c>
      <c r="F1159" s="132">
        <f>F1318</f>
        <v>27060214.73</v>
      </c>
      <c r="G1159" s="132">
        <f>G1318</f>
        <v>39239809</v>
      </c>
      <c r="H1159" s="132">
        <f>H1318</f>
        <v>19964856.75</v>
      </c>
      <c r="I1159" s="132">
        <f>I1318</f>
        <v>47500103.700000003</v>
      </c>
    </row>
    <row r="1160" spans="1:12" ht="25" customHeight="1" x14ac:dyDescent="0.4">
      <c r="A1160" s="200">
        <v>21500100104</v>
      </c>
      <c r="B1160" s="181" t="s">
        <v>640</v>
      </c>
      <c r="C1160" s="14"/>
      <c r="D1160" s="94">
        <v>31912900</v>
      </c>
      <c r="E1160" s="102" t="s">
        <v>380</v>
      </c>
      <c r="F1160" s="132">
        <f>F1369</f>
        <v>2947687.7369999997</v>
      </c>
      <c r="G1160" s="132">
        <f>G1369</f>
        <v>6467973.2000000002</v>
      </c>
      <c r="H1160" s="132">
        <f>H1369</f>
        <v>3428109.0750000002</v>
      </c>
      <c r="I1160" s="132">
        <f>I1369</f>
        <v>11407893.310000001</v>
      </c>
    </row>
    <row r="1161" spans="1:12" ht="25" customHeight="1" thickBot="1" x14ac:dyDescent="0.45">
      <c r="A1161" s="201"/>
      <c r="B1161" s="136"/>
      <c r="C1161" s="10"/>
      <c r="D1161" s="136"/>
      <c r="E1161" s="105"/>
      <c r="F1161" s="191"/>
      <c r="G1161" s="191"/>
      <c r="H1161" s="191"/>
      <c r="I1161" s="191"/>
    </row>
    <row r="1162" spans="1:12" s="138" customFormat="1" ht="25" customHeight="1" thickBot="1" x14ac:dyDescent="0.45">
      <c r="A1162" s="20"/>
      <c r="B1162" s="168"/>
      <c r="C1162" s="20"/>
      <c r="D1162" s="168"/>
      <c r="E1162" s="117" t="s">
        <v>293</v>
      </c>
      <c r="F1162" s="140">
        <f>SUM(F1157:F1161)</f>
        <v>51882548.07720001</v>
      </c>
      <c r="G1162" s="140">
        <f>SUM(G1157:G1161)</f>
        <v>130953435.76000001</v>
      </c>
      <c r="H1162" s="140">
        <f>SUM(H1157:H1161)</f>
        <v>73826019.070000008</v>
      </c>
      <c r="I1162" s="140">
        <f>SUM(I1157:I1161)</f>
        <v>164478063.676</v>
      </c>
      <c r="J1162" s="202"/>
      <c r="K1162" s="202"/>
      <c r="L1162" s="202"/>
    </row>
    <row r="1163" spans="1:12" ht="25" customHeight="1" thickBot="1" x14ac:dyDescent="0.45">
      <c r="A1163" s="1316" t="s">
        <v>499</v>
      </c>
      <c r="B1163" s="1317"/>
      <c r="C1163" s="1317"/>
      <c r="D1163" s="1317"/>
      <c r="E1163" s="1317"/>
      <c r="F1163" s="1317"/>
      <c r="G1163" s="1317"/>
      <c r="H1163" s="1317"/>
      <c r="I1163" s="1318"/>
    </row>
    <row r="1164" spans="1:12" ht="25" customHeight="1" x14ac:dyDescent="0.4">
      <c r="A1164" s="199"/>
      <c r="B1164" s="906"/>
      <c r="C1164" s="907"/>
      <c r="D1164" s="906"/>
      <c r="E1164" s="908" t="s">
        <v>164</v>
      </c>
      <c r="F1164" s="909">
        <f t="shared" ref="F1164:I1165" si="10">F1222+F1275+F1316+F1367</f>
        <v>38980248.077200003</v>
      </c>
      <c r="G1164" s="909">
        <f t="shared" si="10"/>
        <v>49953435.760000005</v>
      </c>
      <c r="H1164" s="909">
        <f t="shared" si="10"/>
        <v>30139367.07</v>
      </c>
      <c r="I1164" s="910">
        <f t="shared" si="10"/>
        <v>60978063.675999999</v>
      </c>
    </row>
    <row r="1165" spans="1:12" ht="25" customHeight="1" thickBot="1" x14ac:dyDescent="0.45">
      <c r="A1165" s="213"/>
      <c r="B1165" s="214"/>
      <c r="C1165" s="34"/>
      <c r="D1165" s="214"/>
      <c r="E1165" s="215" t="s">
        <v>202</v>
      </c>
      <c r="F1165" s="912">
        <f t="shared" si="10"/>
        <v>12902300</v>
      </c>
      <c r="G1165" s="912">
        <f t="shared" si="10"/>
        <v>81000000</v>
      </c>
      <c r="H1165" s="912">
        <f t="shared" si="10"/>
        <v>43686652</v>
      </c>
      <c r="I1165" s="913">
        <f t="shared" si="10"/>
        <v>103500000</v>
      </c>
    </row>
    <row r="1166" spans="1:12" ht="25" customHeight="1" thickBot="1" x14ac:dyDescent="0.45">
      <c r="A1166" s="35"/>
      <c r="B1166" s="216"/>
      <c r="C1166" s="35"/>
      <c r="D1166" s="216"/>
      <c r="E1166" s="231" t="s">
        <v>293</v>
      </c>
      <c r="F1166" s="218">
        <f>F1164+F1165</f>
        <v>51882548.077200003</v>
      </c>
      <c r="G1166" s="218">
        <f>G1164+G1165</f>
        <v>130953435.76000001</v>
      </c>
      <c r="H1166" s="218">
        <f>H1164+H1165</f>
        <v>73826019.069999993</v>
      </c>
      <c r="I1166" s="218">
        <f>I1164+I1165</f>
        <v>164478063.676</v>
      </c>
    </row>
    <row r="1167" spans="1:12" ht="22.5" x14ac:dyDescent="0.45">
      <c r="A1167" s="1310" t="s">
        <v>1795</v>
      </c>
      <c r="B1167" s="1311"/>
      <c r="C1167" s="1311"/>
      <c r="D1167" s="1311"/>
      <c r="E1167" s="1311"/>
      <c r="F1167" s="1311"/>
      <c r="G1167" s="1311"/>
      <c r="H1167" s="1311"/>
      <c r="I1167" s="1312"/>
    </row>
    <row r="1168" spans="1:12" ht="22.5" x14ac:dyDescent="0.45">
      <c r="A1168" s="1301" t="s">
        <v>480</v>
      </c>
      <c r="B1168" s="1302"/>
      <c r="C1168" s="1302"/>
      <c r="D1168" s="1302"/>
      <c r="E1168" s="1302"/>
      <c r="F1168" s="1302"/>
      <c r="G1168" s="1302"/>
      <c r="H1168" s="1302"/>
      <c r="I1168" s="1303"/>
    </row>
    <row r="1169" spans="1:9" ht="22.5" x14ac:dyDescent="0.45">
      <c r="A1169" s="1301" t="s">
        <v>2465</v>
      </c>
      <c r="B1169" s="1302"/>
      <c r="C1169" s="1302"/>
      <c r="D1169" s="1302"/>
      <c r="E1169" s="1302"/>
      <c r="F1169" s="1302"/>
      <c r="G1169" s="1302"/>
      <c r="H1169" s="1302"/>
      <c r="I1169" s="1303"/>
    </row>
    <row r="1170" spans="1:9" ht="18.75" customHeight="1" thickBot="1" x14ac:dyDescent="0.5">
      <c r="A1170" s="1304" t="s">
        <v>275</v>
      </c>
      <c r="B1170" s="1305"/>
      <c r="C1170" s="1305"/>
      <c r="D1170" s="1305"/>
      <c r="E1170" s="1305"/>
      <c r="F1170" s="1305"/>
      <c r="G1170" s="1305"/>
      <c r="H1170" s="1305"/>
      <c r="I1170" s="1306"/>
    </row>
    <row r="1171" spans="1:9" ht="20.25" customHeight="1" thickBot="1" x14ac:dyDescent="0.45">
      <c r="A1171" s="1307" t="s">
        <v>400</v>
      </c>
      <c r="B1171" s="1308"/>
      <c r="C1171" s="1308"/>
      <c r="D1171" s="1308"/>
      <c r="E1171" s="1308"/>
      <c r="F1171" s="1308"/>
      <c r="G1171" s="1308"/>
      <c r="H1171" s="1308"/>
      <c r="I1171" s="1309"/>
    </row>
    <row r="1172" spans="1:9" ht="36.75" customHeight="1" thickBot="1" x14ac:dyDescent="0.45">
      <c r="A1172" s="311" t="s">
        <v>459</v>
      </c>
      <c r="B1172" s="333" t="s">
        <v>452</v>
      </c>
      <c r="C1172" s="311" t="s">
        <v>448</v>
      </c>
      <c r="D1172" s="333" t="s">
        <v>451</v>
      </c>
      <c r="E1172" s="312" t="s">
        <v>1</v>
      </c>
      <c r="F1172" s="222" t="s">
        <v>2460</v>
      </c>
      <c r="G1172" s="222" t="s">
        <v>2474</v>
      </c>
      <c r="H1172" s="89" t="s">
        <v>2475</v>
      </c>
      <c r="I1172" s="222" t="s">
        <v>2464</v>
      </c>
    </row>
    <row r="1173" spans="1:9" ht="25" customHeight="1" x14ac:dyDescent="0.4">
      <c r="A1173" s="204">
        <v>20000000</v>
      </c>
      <c r="B1173" s="159"/>
      <c r="C1173" s="18"/>
      <c r="D1173" s="159"/>
      <c r="E1173" s="99" t="s">
        <v>163</v>
      </c>
      <c r="F1173" s="160"/>
      <c r="G1173" s="160"/>
      <c r="H1173" s="160"/>
      <c r="I1173" s="161"/>
    </row>
    <row r="1174" spans="1:9" ht="25" customHeight="1" x14ac:dyDescent="0.4">
      <c r="A1174" s="205">
        <v>21000000</v>
      </c>
      <c r="B1174" s="144"/>
      <c r="C1174" s="13"/>
      <c r="D1174" s="144"/>
      <c r="E1174" s="91" t="s">
        <v>164</v>
      </c>
      <c r="F1174" s="145"/>
      <c r="G1174" s="145"/>
      <c r="H1174" s="145"/>
      <c r="I1174" s="146"/>
    </row>
    <row r="1175" spans="1:9" ht="25" customHeight="1" x14ac:dyDescent="0.4">
      <c r="A1175" s="205">
        <v>21010000</v>
      </c>
      <c r="B1175" s="144"/>
      <c r="C1175" s="13"/>
      <c r="D1175" s="144"/>
      <c r="E1175" s="91" t="s">
        <v>165</v>
      </c>
      <c r="F1175" s="145"/>
      <c r="G1175" s="145"/>
      <c r="H1175" s="145"/>
      <c r="I1175" s="146"/>
    </row>
    <row r="1176" spans="1:9" ht="25" customHeight="1" x14ac:dyDescent="0.4">
      <c r="A1176" s="206">
        <v>21010103</v>
      </c>
      <c r="B1176" s="148" t="s">
        <v>640</v>
      </c>
      <c r="C1176" s="14"/>
      <c r="D1176" s="94">
        <v>31912900</v>
      </c>
      <c r="E1176" s="95" t="s">
        <v>168</v>
      </c>
      <c r="F1176" s="84">
        <v>4710875.8099999996</v>
      </c>
      <c r="G1176" s="84">
        <v>4856573</v>
      </c>
      <c r="H1176" s="145">
        <v>3642429.75</v>
      </c>
      <c r="I1176" s="85">
        <f>NROLL!E635</f>
        <v>3057074</v>
      </c>
    </row>
    <row r="1177" spans="1:9" ht="25" customHeight="1" x14ac:dyDescent="0.4">
      <c r="A1177" s="206">
        <v>21010104</v>
      </c>
      <c r="B1177" s="148" t="s">
        <v>640</v>
      </c>
      <c r="C1177" s="14"/>
      <c r="D1177" s="94">
        <v>31912900</v>
      </c>
      <c r="E1177" s="95" t="s">
        <v>169</v>
      </c>
      <c r="F1177" s="84">
        <v>1991530.28</v>
      </c>
      <c r="G1177" s="84">
        <v>2053124</v>
      </c>
      <c r="H1177" s="145">
        <v>1539843</v>
      </c>
      <c r="I1177" s="85">
        <f>NROLL!E630</f>
        <v>1850648.88</v>
      </c>
    </row>
    <row r="1178" spans="1:9" ht="25" customHeight="1" x14ac:dyDescent="0.4">
      <c r="A1178" s="206">
        <v>21010105</v>
      </c>
      <c r="B1178" s="148" t="s">
        <v>640</v>
      </c>
      <c r="C1178" s="14"/>
      <c r="D1178" s="94">
        <v>31912900</v>
      </c>
      <c r="E1178" s="95" t="s">
        <v>170</v>
      </c>
      <c r="F1178" s="84">
        <v>1198537.82</v>
      </c>
      <c r="G1178" s="84">
        <v>1235606</v>
      </c>
      <c r="H1178" s="145">
        <v>926704.5</v>
      </c>
      <c r="I1178" s="85">
        <f>NROLL!E623</f>
        <v>1031651.28</v>
      </c>
    </row>
    <row r="1179" spans="1:9" ht="25" customHeight="1" x14ac:dyDescent="0.4">
      <c r="A1179" s="147"/>
      <c r="B1179" s="148"/>
      <c r="C1179" s="14"/>
      <c r="D1179" s="94"/>
      <c r="E1179" s="102" t="s">
        <v>673</v>
      </c>
      <c r="F1179" s="84"/>
      <c r="G1179" s="84">
        <v>1221795.45</v>
      </c>
      <c r="H1179" s="145"/>
      <c r="I1179" s="85">
        <f>NROLL!T623+NROLL!T630+NROLL!T635</f>
        <v>8160000</v>
      </c>
    </row>
    <row r="1180" spans="1:9" ht="25" customHeight="1" x14ac:dyDescent="0.4">
      <c r="A1180" s="205">
        <v>21020300</v>
      </c>
      <c r="B1180" s="144"/>
      <c r="C1180" s="13"/>
      <c r="D1180" s="144"/>
      <c r="E1180" s="91" t="s">
        <v>193</v>
      </c>
      <c r="F1180" s="84"/>
      <c r="G1180" s="84"/>
      <c r="H1180" s="145"/>
      <c r="I1180" s="85"/>
    </row>
    <row r="1181" spans="1:9" ht="25" customHeight="1" x14ac:dyDescent="0.4">
      <c r="A1181" s="206">
        <v>21020301</v>
      </c>
      <c r="B1181" s="148" t="s">
        <v>640</v>
      </c>
      <c r="C1181" s="14"/>
      <c r="D1181" s="94">
        <v>31912900</v>
      </c>
      <c r="E1181" s="102" t="s">
        <v>178</v>
      </c>
      <c r="F1181" s="84">
        <v>1648806.5334999999</v>
      </c>
      <c r="G1181" s="84">
        <v>1699800.5499999998</v>
      </c>
      <c r="H1181" s="145">
        <v>1274850.4124999999</v>
      </c>
      <c r="I1181" s="85">
        <f>NROLL!F635</f>
        <v>1069975.8999999999</v>
      </c>
    </row>
    <row r="1182" spans="1:9" ht="25" customHeight="1" x14ac:dyDescent="0.4">
      <c r="A1182" s="206">
        <v>21020302</v>
      </c>
      <c r="B1182" s="148" t="s">
        <v>640</v>
      </c>
      <c r="C1182" s="14"/>
      <c r="D1182" s="94">
        <v>31912900</v>
      </c>
      <c r="E1182" s="102" t="s">
        <v>179</v>
      </c>
      <c r="F1182" s="84">
        <v>942175.16200000001</v>
      </c>
      <c r="G1182" s="84">
        <v>971314.6</v>
      </c>
      <c r="H1182" s="145">
        <v>728485.95</v>
      </c>
      <c r="I1182" s="85">
        <f>NROLL!G635</f>
        <v>611414.80000000005</v>
      </c>
    </row>
    <row r="1183" spans="1:9" ht="25" customHeight="1" x14ac:dyDescent="0.4">
      <c r="A1183" s="206">
        <v>21020303</v>
      </c>
      <c r="B1183" s="148" t="s">
        <v>640</v>
      </c>
      <c r="C1183" s="14"/>
      <c r="D1183" s="94">
        <v>31912900</v>
      </c>
      <c r="E1183" s="102" t="s">
        <v>180</v>
      </c>
      <c r="F1183" s="84">
        <v>33523.199999999997</v>
      </c>
      <c r="G1183" s="84">
        <v>34560</v>
      </c>
      <c r="H1183" s="145">
        <v>25920</v>
      </c>
      <c r="I1183" s="85">
        <f>NROLL!I635</f>
        <v>35640</v>
      </c>
    </row>
    <row r="1184" spans="1:9" ht="25" customHeight="1" x14ac:dyDescent="0.4">
      <c r="A1184" s="206">
        <v>21020304</v>
      </c>
      <c r="B1184" s="148" t="s">
        <v>640</v>
      </c>
      <c r="C1184" s="14"/>
      <c r="D1184" s="94">
        <v>31912900</v>
      </c>
      <c r="E1184" s="102" t="s">
        <v>181</v>
      </c>
      <c r="F1184" s="84">
        <v>235543.7905</v>
      </c>
      <c r="G1184" s="84">
        <v>242828.65</v>
      </c>
      <c r="H1184" s="145">
        <v>182121.48749999999</v>
      </c>
      <c r="I1184" s="85">
        <f>NROLL!H635</f>
        <v>152853.70000000001</v>
      </c>
    </row>
    <row r="1185" spans="1:9" ht="25" customHeight="1" x14ac:dyDescent="0.4">
      <c r="A1185" s="206" t="s">
        <v>520</v>
      </c>
      <c r="B1185" s="148"/>
      <c r="C1185" s="14"/>
      <c r="D1185" s="94"/>
      <c r="E1185" s="102" t="s">
        <v>184</v>
      </c>
      <c r="F1185" s="84"/>
      <c r="G1185" s="84"/>
      <c r="H1185" s="145"/>
      <c r="I1185" s="85"/>
    </row>
    <row r="1186" spans="1:9" ht="25" customHeight="1" x14ac:dyDescent="0.4">
      <c r="A1186" s="206">
        <v>21020315</v>
      </c>
      <c r="B1186" s="148" t="s">
        <v>640</v>
      </c>
      <c r="C1186" s="14"/>
      <c r="D1186" s="94">
        <v>31912900</v>
      </c>
      <c r="E1186" s="102" t="s">
        <v>187</v>
      </c>
      <c r="F1186" s="84">
        <v>328663.7905</v>
      </c>
      <c r="G1186" s="84">
        <v>338828.65</v>
      </c>
      <c r="H1186" s="145">
        <v>254121.48750000002</v>
      </c>
      <c r="I1186" s="85">
        <f>NROLL!J635</f>
        <v>248853.7</v>
      </c>
    </row>
    <row r="1187" spans="1:9" ht="25" customHeight="1" x14ac:dyDescent="0.4">
      <c r="A1187" s="205">
        <v>21020400</v>
      </c>
      <c r="B1187" s="144"/>
      <c r="C1187" s="13"/>
      <c r="D1187" s="144"/>
      <c r="E1187" s="91" t="s">
        <v>194</v>
      </c>
      <c r="F1187" s="84"/>
      <c r="G1187" s="84"/>
      <c r="H1187" s="145"/>
      <c r="I1187" s="85"/>
    </row>
    <row r="1188" spans="1:9" ht="25" customHeight="1" x14ac:dyDescent="0.4">
      <c r="A1188" s="206">
        <v>21020401</v>
      </c>
      <c r="B1188" s="148" t="s">
        <v>640</v>
      </c>
      <c r="C1188" s="14"/>
      <c r="D1188" s="94">
        <v>31912900</v>
      </c>
      <c r="E1188" s="102" t="s">
        <v>178</v>
      </c>
      <c r="F1188" s="84">
        <v>697035.598</v>
      </c>
      <c r="G1188" s="84">
        <v>718593.4</v>
      </c>
      <c r="H1188" s="145">
        <v>538945.05000000005</v>
      </c>
      <c r="I1188" s="85">
        <f>NROLL!F630</f>
        <v>647727.10799999989</v>
      </c>
    </row>
    <row r="1189" spans="1:9" ht="25" customHeight="1" x14ac:dyDescent="0.4">
      <c r="A1189" s="206">
        <v>21020402</v>
      </c>
      <c r="B1189" s="148" t="s">
        <v>640</v>
      </c>
      <c r="C1189" s="14"/>
      <c r="D1189" s="94">
        <v>31912900</v>
      </c>
      <c r="E1189" s="102" t="s">
        <v>179</v>
      </c>
      <c r="F1189" s="84">
        <v>398306.05599999998</v>
      </c>
      <c r="G1189" s="84">
        <v>410624.8</v>
      </c>
      <c r="H1189" s="145">
        <v>307968.59999999998</v>
      </c>
      <c r="I1189" s="85">
        <f>NROLL!G630</f>
        <v>370129.77600000001</v>
      </c>
    </row>
    <row r="1190" spans="1:9" ht="25" customHeight="1" x14ac:dyDescent="0.4">
      <c r="A1190" s="206">
        <v>21020403</v>
      </c>
      <c r="B1190" s="148" t="s">
        <v>640</v>
      </c>
      <c r="C1190" s="14"/>
      <c r="D1190" s="94">
        <v>31912900</v>
      </c>
      <c r="E1190" s="102" t="s">
        <v>180</v>
      </c>
      <c r="F1190" s="84">
        <v>43999.199999999997</v>
      </c>
      <c r="G1190" s="84">
        <v>45360</v>
      </c>
      <c r="H1190" s="145">
        <v>34020</v>
      </c>
      <c r="I1190" s="85">
        <f>NROLL!I630</f>
        <v>45360</v>
      </c>
    </row>
    <row r="1191" spans="1:9" ht="25" customHeight="1" x14ac:dyDescent="0.4">
      <c r="A1191" s="206">
        <v>21020404</v>
      </c>
      <c r="B1191" s="148" t="s">
        <v>640</v>
      </c>
      <c r="C1191" s="14"/>
      <c r="D1191" s="94">
        <v>31912900</v>
      </c>
      <c r="E1191" s="102" t="s">
        <v>181</v>
      </c>
      <c r="F1191" s="84">
        <v>99576.513999999996</v>
      </c>
      <c r="G1191" s="84">
        <v>102656.2</v>
      </c>
      <c r="H1191" s="145">
        <v>76992.149999999994</v>
      </c>
      <c r="I1191" s="85">
        <f>NROLL!H635</f>
        <v>152853.70000000001</v>
      </c>
    </row>
    <row r="1192" spans="1:9" ht="25" customHeight="1" x14ac:dyDescent="0.4">
      <c r="A1192" s="206">
        <v>21020412</v>
      </c>
      <c r="B1192" s="148"/>
      <c r="C1192" s="14"/>
      <c r="D1192" s="94"/>
      <c r="E1192" s="102" t="s">
        <v>184</v>
      </c>
      <c r="F1192" s="84"/>
      <c r="G1192" s="84"/>
      <c r="H1192" s="145"/>
      <c r="I1192" s="85"/>
    </row>
    <row r="1193" spans="1:9" ht="25" customHeight="1" x14ac:dyDescent="0.4">
      <c r="A1193" s="206">
        <v>21020415</v>
      </c>
      <c r="B1193" s="148" t="s">
        <v>640</v>
      </c>
      <c r="C1193" s="14"/>
      <c r="D1193" s="94">
        <v>31912900</v>
      </c>
      <c r="E1193" s="102" t="s">
        <v>187</v>
      </c>
      <c r="F1193" s="84">
        <v>239256.51400000002</v>
      </c>
      <c r="G1193" s="84">
        <v>246656.2</v>
      </c>
      <c r="H1193" s="145">
        <v>184992.15000000002</v>
      </c>
      <c r="I1193" s="85">
        <f>NROLL!J630</f>
        <v>236532.44399999999</v>
      </c>
    </row>
    <row r="1194" spans="1:9" ht="25" customHeight="1" x14ac:dyDescent="0.4">
      <c r="A1194" s="205">
        <v>21020500</v>
      </c>
      <c r="B1194" s="144"/>
      <c r="C1194" s="13"/>
      <c r="D1194" s="144"/>
      <c r="E1194" s="91" t="s">
        <v>195</v>
      </c>
      <c r="F1194" s="84">
        <v>0</v>
      </c>
      <c r="G1194" s="84"/>
      <c r="H1194" s="145">
        <v>0</v>
      </c>
      <c r="I1194" s="85">
        <v>0</v>
      </c>
    </row>
    <row r="1195" spans="1:9" ht="25" customHeight="1" x14ac:dyDescent="0.4">
      <c r="A1195" s="206">
        <v>21020501</v>
      </c>
      <c r="B1195" s="148" t="s">
        <v>640</v>
      </c>
      <c r="C1195" s="14"/>
      <c r="D1195" s="94">
        <v>31912900</v>
      </c>
      <c r="E1195" s="102" t="s">
        <v>178</v>
      </c>
      <c r="F1195" s="84">
        <v>419488.23699999996</v>
      </c>
      <c r="G1195" s="84">
        <v>432462.1</v>
      </c>
      <c r="H1195" s="145">
        <v>324346.57499999995</v>
      </c>
      <c r="I1195" s="85">
        <f>NROLL!F623</f>
        <v>361077.94799999997</v>
      </c>
    </row>
    <row r="1196" spans="1:9" ht="25" customHeight="1" x14ac:dyDescent="0.4">
      <c r="A1196" s="207">
        <v>21020502</v>
      </c>
      <c r="B1196" s="148" t="s">
        <v>640</v>
      </c>
      <c r="C1196" s="14"/>
      <c r="D1196" s="94">
        <v>31912900</v>
      </c>
      <c r="E1196" s="102" t="s">
        <v>179</v>
      </c>
      <c r="F1196" s="84">
        <v>239707.56400000001</v>
      </c>
      <c r="G1196" s="84">
        <v>247121.2</v>
      </c>
      <c r="H1196" s="145">
        <v>185340.90000000002</v>
      </c>
      <c r="I1196" s="85">
        <f>NROLL!G623</f>
        <v>206330.25599999999</v>
      </c>
    </row>
    <row r="1197" spans="1:9" ht="25" customHeight="1" x14ac:dyDescent="0.4">
      <c r="A1197" s="207">
        <v>21020503</v>
      </c>
      <c r="B1197" s="148" t="s">
        <v>640</v>
      </c>
      <c r="C1197" s="14"/>
      <c r="D1197" s="94">
        <v>31912900</v>
      </c>
      <c r="E1197" s="102" t="s">
        <v>180</v>
      </c>
      <c r="F1197" s="84">
        <v>36666</v>
      </c>
      <c r="G1197" s="84">
        <v>37800</v>
      </c>
      <c r="H1197" s="145">
        <v>28350</v>
      </c>
      <c r="I1197" s="85">
        <f>NROLL!I623</f>
        <v>37800</v>
      </c>
    </row>
    <row r="1198" spans="1:9" ht="25" customHeight="1" x14ac:dyDescent="0.4">
      <c r="A1198" s="207">
        <v>21020504</v>
      </c>
      <c r="B1198" s="148" t="s">
        <v>640</v>
      </c>
      <c r="C1198" s="14"/>
      <c r="D1198" s="94">
        <v>31912900</v>
      </c>
      <c r="E1198" s="102" t="s">
        <v>181</v>
      </c>
      <c r="F1198" s="84">
        <v>59926.891000000003</v>
      </c>
      <c r="G1198" s="84">
        <v>61780.3</v>
      </c>
      <c r="H1198" s="145">
        <v>46335.225000000006</v>
      </c>
      <c r="I1198" s="85">
        <f>NROLL!H623</f>
        <v>51582.563999999998</v>
      </c>
    </row>
    <row r="1199" spans="1:9" ht="25" customHeight="1" x14ac:dyDescent="0.4">
      <c r="A1199" s="207">
        <v>21020512</v>
      </c>
      <c r="B1199" s="148"/>
      <c r="C1199" s="16"/>
      <c r="D1199" s="94"/>
      <c r="E1199" s="102" t="s">
        <v>184</v>
      </c>
      <c r="F1199" s="84">
        <v>0</v>
      </c>
      <c r="G1199" s="84"/>
      <c r="H1199" s="145">
        <v>0</v>
      </c>
      <c r="I1199" s="85">
        <v>0</v>
      </c>
    </row>
    <row r="1200" spans="1:9" ht="25" customHeight="1" x14ac:dyDescent="0.4">
      <c r="A1200" s="207">
        <v>21020515</v>
      </c>
      <c r="B1200" s="148" t="s">
        <v>640</v>
      </c>
      <c r="C1200" s="14"/>
      <c r="D1200" s="94">
        <v>31912900</v>
      </c>
      <c r="E1200" s="102" t="s">
        <v>187</v>
      </c>
      <c r="F1200" s="84">
        <v>495835.92820000002</v>
      </c>
      <c r="G1200" s="84">
        <v>511171.06</v>
      </c>
      <c r="H1200" s="145">
        <v>383378.29499999998</v>
      </c>
      <c r="I1200" s="85">
        <f>NROLL!J623</f>
        <v>505992.32400000002</v>
      </c>
    </row>
    <row r="1201" spans="1:9" ht="25" customHeight="1" x14ac:dyDescent="0.4">
      <c r="A1201" s="208">
        <v>21020600</v>
      </c>
      <c r="B1201" s="153"/>
      <c r="C1201" s="15"/>
      <c r="D1201" s="153"/>
      <c r="E1201" s="91" t="s">
        <v>196</v>
      </c>
      <c r="F1201" s="84"/>
      <c r="G1201" s="84"/>
      <c r="H1201" s="84"/>
      <c r="I1201" s="85"/>
    </row>
    <row r="1202" spans="1:9" ht="25" customHeight="1" x14ac:dyDescent="0.4">
      <c r="A1202" s="207">
        <v>21020605</v>
      </c>
      <c r="B1202" s="148"/>
      <c r="C1202" s="14"/>
      <c r="D1202" s="94"/>
      <c r="E1202" s="95" t="s">
        <v>199</v>
      </c>
      <c r="F1202" s="84"/>
      <c r="G1202" s="84"/>
      <c r="H1202" s="84"/>
      <c r="I1202" s="85"/>
    </row>
    <row r="1203" spans="1:9" ht="25" customHeight="1" x14ac:dyDescent="0.4">
      <c r="A1203" s="1053">
        <v>22000000</v>
      </c>
      <c r="B1203" s="148"/>
      <c r="C1203" s="39"/>
      <c r="D1203" s="94"/>
      <c r="E1203" s="1051" t="s">
        <v>201</v>
      </c>
      <c r="F1203" s="826"/>
      <c r="G1203" s="846"/>
      <c r="H1203" s="590"/>
      <c r="I1203" s="846"/>
    </row>
    <row r="1204" spans="1:9" ht="25" customHeight="1" x14ac:dyDescent="0.4">
      <c r="A1204" s="1050">
        <v>22010100</v>
      </c>
      <c r="B1204" s="148" t="s">
        <v>2416</v>
      </c>
      <c r="C1204" s="39"/>
      <c r="D1204" s="94">
        <v>31912900</v>
      </c>
      <c r="E1204" s="1052" t="s">
        <v>2453</v>
      </c>
      <c r="F1204" s="826"/>
      <c r="G1204" s="846">
        <v>3570000</v>
      </c>
      <c r="H1204" s="590"/>
      <c r="I1204" s="813"/>
    </row>
    <row r="1205" spans="1:9" ht="25" customHeight="1" x14ac:dyDescent="0.4">
      <c r="A1205" s="200">
        <v>22020000</v>
      </c>
      <c r="B1205" s="156"/>
      <c r="C1205" s="17"/>
      <c r="D1205" s="156"/>
      <c r="E1205" s="106" t="s">
        <v>202</v>
      </c>
      <c r="F1205" s="84"/>
      <c r="G1205" s="84"/>
      <c r="H1205" s="84"/>
      <c r="I1205" s="85"/>
    </row>
    <row r="1206" spans="1:9" ht="25" customHeight="1" x14ac:dyDescent="0.4">
      <c r="A1206" s="200">
        <v>22020100</v>
      </c>
      <c r="B1206" s="156"/>
      <c r="C1206" s="17"/>
      <c r="D1206" s="156"/>
      <c r="E1206" s="106" t="s">
        <v>203</v>
      </c>
      <c r="F1206" s="84"/>
      <c r="G1206" s="84"/>
      <c r="H1206" s="84"/>
      <c r="I1206" s="85"/>
    </row>
    <row r="1207" spans="1:9" ht="25" customHeight="1" x14ac:dyDescent="0.4">
      <c r="A1207" s="326">
        <v>22020101</v>
      </c>
      <c r="B1207" s="148" t="s">
        <v>640</v>
      </c>
      <c r="C1207" s="14"/>
      <c r="D1207" s="94">
        <v>31912900</v>
      </c>
      <c r="E1207" s="195" t="s">
        <v>204</v>
      </c>
      <c r="F1207" s="121"/>
      <c r="G1207" s="84"/>
      <c r="H1207" s="84"/>
      <c r="I1207" s="85"/>
    </row>
    <row r="1208" spans="1:9" ht="25" customHeight="1" x14ac:dyDescent="0.4">
      <c r="A1208" s="326">
        <v>22020102</v>
      </c>
      <c r="B1208" s="148" t="s">
        <v>640</v>
      </c>
      <c r="C1208" s="14"/>
      <c r="D1208" s="94">
        <v>31912900</v>
      </c>
      <c r="E1208" s="195" t="s">
        <v>205</v>
      </c>
      <c r="F1208" s="306"/>
      <c r="G1208" s="306"/>
      <c r="H1208" s="84"/>
      <c r="I1208" s="85"/>
    </row>
    <row r="1209" spans="1:9" ht="25" customHeight="1" x14ac:dyDescent="0.4">
      <c r="A1209" s="326">
        <v>22020103</v>
      </c>
      <c r="B1209" s="148" t="s">
        <v>640</v>
      </c>
      <c r="C1209" s="14"/>
      <c r="D1209" s="94">
        <v>31912900</v>
      </c>
      <c r="E1209" s="195" t="s">
        <v>206</v>
      </c>
      <c r="F1209" s="121"/>
      <c r="G1209" s="84"/>
      <c r="H1209" s="84"/>
      <c r="I1209" s="85"/>
    </row>
    <row r="1210" spans="1:9" ht="25" customHeight="1" x14ac:dyDescent="0.4">
      <c r="A1210" s="326">
        <v>22020104</v>
      </c>
      <c r="B1210" s="148"/>
      <c r="C1210" s="31"/>
      <c r="D1210" s="122"/>
      <c r="E1210" s="195" t="s">
        <v>207</v>
      </c>
      <c r="F1210" s="121"/>
      <c r="G1210" s="84"/>
      <c r="H1210" s="84"/>
      <c r="I1210" s="85"/>
    </row>
    <row r="1211" spans="1:9" ht="25" customHeight="1" x14ac:dyDescent="0.4">
      <c r="A1211" s="200">
        <v>22020300</v>
      </c>
      <c r="B1211" s="148"/>
      <c r="C1211" s="17"/>
      <c r="D1211" s="156"/>
      <c r="E1211" s="106" t="s">
        <v>210</v>
      </c>
      <c r="F1211" s="84"/>
      <c r="G1211" s="84"/>
      <c r="H1211" s="84"/>
      <c r="I1211" s="85"/>
    </row>
    <row r="1212" spans="1:9" ht="25" customHeight="1" x14ac:dyDescent="0.4">
      <c r="A1212" s="209">
        <v>22020311</v>
      </c>
      <c r="B1212" s="148" t="s">
        <v>640</v>
      </c>
      <c r="C1212" s="14"/>
      <c r="D1212" s="94">
        <v>31912900</v>
      </c>
      <c r="E1212" s="154" t="s">
        <v>217</v>
      </c>
      <c r="F1212" s="84"/>
      <c r="G1212" s="84">
        <v>50000000</v>
      </c>
      <c r="H1212" s="84">
        <v>31182652</v>
      </c>
      <c r="I1212" s="84">
        <v>60000000</v>
      </c>
    </row>
    <row r="1213" spans="1:9" ht="25" customHeight="1" x14ac:dyDescent="0.4">
      <c r="A1213" s="209" t="s">
        <v>685</v>
      </c>
      <c r="B1213" s="148" t="s">
        <v>640</v>
      </c>
      <c r="C1213" s="14"/>
      <c r="D1213" s="94">
        <v>31912900</v>
      </c>
      <c r="E1213" s="154" t="s">
        <v>218</v>
      </c>
      <c r="F1213" s="84"/>
      <c r="G1213" s="84">
        <v>3000000</v>
      </c>
      <c r="H1213" s="84">
        <v>742000</v>
      </c>
      <c r="I1213" s="84">
        <v>1000000</v>
      </c>
    </row>
    <row r="1214" spans="1:9" ht="25" customHeight="1" x14ac:dyDescent="0.4">
      <c r="A1214" s="200">
        <v>22020400</v>
      </c>
      <c r="B1214" s="156"/>
      <c r="C1214" s="17"/>
      <c r="D1214" s="156"/>
      <c r="E1214" s="106" t="s">
        <v>219</v>
      </c>
      <c r="F1214" s="84"/>
      <c r="G1214" s="84"/>
      <c r="H1214" s="84"/>
      <c r="I1214" s="84"/>
    </row>
    <row r="1215" spans="1:9" ht="39" customHeight="1" x14ac:dyDescent="0.4">
      <c r="A1215" s="209">
        <v>22020401</v>
      </c>
      <c r="B1215" s="148" t="s">
        <v>640</v>
      </c>
      <c r="C1215" s="14"/>
      <c r="D1215" s="94">
        <v>31912900</v>
      </c>
      <c r="E1215" s="154" t="s">
        <v>220</v>
      </c>
      <c r="F1215" s="84"/>
      <c r="G1215" s="84">
        <v>2000000</v>
      </c>
      <c r="H1215" s="84">
        <v>1602000</v>
      </c>
      <c r="I1215" s="84">
        <v>5000000</v>
      </c>
    </row>
    <row r="1216" spans="1:9" ht="25" customHeight="1" x14ac:dyDescent="0.4">
      <c r="A1216" s="244">
        <v>22020500</v>
      </c>
      <c r="B1216" s="156"/>
      <c r="C1216" s="40"/>
      <c r="D1216" s="156"/>
      <c r="E1216" s="245" t="s">
        <v>491</v>
      </c>
      <c r="F1216" s="84"/>
      <c r="G1216" s="84"/>
      <c r="H1216" s="84"/>
      <c r="I1216" s="84"/>
    </row>
    <row r="1217" spans="1:9" ht="25" customHeight="1" x14ac:dyDescent="0.4">
      <c r="A1217" s="246">
        <v>22020501</v>
      </c>
      <c r="B1217" s="148" t="s">
        <v>640</v>
      </c>
      <c r="C1217" s="14"/>
      <c r="D1217" s="94">
        <v>31912900</v>
      </c>
      <c r="E1217" s="247" t="s">
        <v>492</v>
      </c>
      <c r="F1217" s="84">
        <v>300000</v>
      </c>
      <c r="G1217" s="84">
        <v>1500000</v>
      </c>
      <c r="H1217" s="84">
        <v>800000</v>
      </c>
      <c r="I1217" s="84">
        <v>2000000</v>
      </c>
    </row>
    <row r="1218" spans="1:9" ht="25" customHeight="1" x14ac:dyDescent="0.4">
      <c r="A1218" s="200">
        <v>22020800</v>
      </c>
      <c r="B1218" s="156"/>
      <c r="C1218" s="17"/>
      <c r="D1218" s="156"/>
      <c r="E1218" s="106" t="s">
        <v>238</v>
      </c>
      <c r="F1218" s="84"/>
      <c r="G1218" s="84"/>
      <c r="H1218" s="84"/>
      <c r="I1218" s="84"/>
    </row>
    <row r="1219" spans="1:9" ht="25" customHeight="1" x14ac:dyDescent="0.4">
      <c r="A1219" s="209">
        <v>22020803</v>
      </c>
      <c r="B1219" s="148" t="s">
        <v>640</v>
      </c>
      <c r="C1219" s="14"/>
      <c r="D1219" s="94">
        <v>31912900</v>
      </c>
      <c r="E1219" s="102" t="s">
        <v>424</v>
      </c>
      <c r="F1219" s="84">
        <v>1980000</v>
      </c>
      <c r="G1219" s="84">
        <v>2000000</v>
      </c>
      <c r="H1219" s="84">
        <v>2350000</v>
      </c>
      <c r="I1219" s="84">
        <v>5000000</v>
      </c>
    </row>
    <row r="1220" spans="1:9" ht="25" customHeight="1" x14ac:dyDescent="0.4">
      <c r="A1220" s="325">
        <v>22021000</v>
      </c>
      <c r="B1220" s="303"/>
      <c r="C1220" s="32"/>
      <c r="D1220" s="121"/>
      <c r="E1220" s="175" t="s">
        <v>670</v>
      </c>
      <c r="F1220" s="84"/>
      <c r="G1220" s="84"/>
      <c r="H1220" s="84"/>
      <c r="I1220" s="84"/>
    </row>
    <row r="1221" spans="1:9" ht="25" customHeight="1" thickBot="1" x14ac:dyDescent="0.45">
      <c r="A1221" s="973" t="s">
        <v>521</v>
      </c>
      <c r="B1221" s="915"/>
      <c r="C1221" s="965"/>
      <c r="D1221" s="266"/>
      <c r="E1221" s="105" t="s">
        <v>522</v>
      </c>
      <c r="F1221" s="917"/>
      <c r="G1221" s="917"/>
      <c r="H1221" s="917"/>
      <c r="I1221" s="917">
        <v>2000000</v>
      </c>
    </row>
    <row r="1222" spans="1:9" ht="25" customHeight="1" x14ac:dyDescent="0.4">
      <c r="A1222" s="199"/>
      <c r="B1222" s="906"/>
      <c r="C1222" s="907"/>
      <c r="D1222" s="906"/>
      <c r="E1222" s="908" t="s">
        <v>164</v>
      </c>
      <c r="F1222" s="920">
        <f>SUM(F1176:F1204)</f>
        <v>13819454.888700001</v>
      </c>
      <c r="G1222" s="920">
        <f>SUM(G1176:G1204)</f>
        <v>19038656.16</v>
      </c>
      <c r="H1222" s="920">
        <f>SUM(H1176:H1204)</f>
        <v>10685145.532500001</v>
      </c>
      <c r="I1222" s="920">
        <f>SUM(I1176:I1204)</f>
        <v>18833498.379999999</v>
      </c>
    </row>
    <row r="1223" spans="1:9" ht="25" customHeight="1" thickBot="1" x14ac:dyDescent="0.45">
      <c r="A1223" s="213"/>
      <c r="B1223" s="214"/>
      <c r="C1223" s="34"/>
      <c r="D1223" s="214"/>
      <c r="E1223" s="215" t="s">
        <v>202</v>
      </c>
      <c r="F1223" s="921">
        <f>SUM(F1207:F1221)</f>
        <v>2280000</v>
      </c>
      <c r="G1223" s="921">
        <f>SUM(G1207:G1221)</f>
        <v>58500000</v>
      </c>
      <c r="H1223" s="921">
        <f>SUM(H1207:H1221)</f>
        <v>36676652</v>
      </c>
      <c r="I1223" s="922">
        <f>SUM(I1207:I1221)</f>
        <v>75000000</v>
      </c>
    </row>
    <row r="1224" spans="1:9" ht="25" customHeight="1" thickBot="1" x14ac:dyDescent="0.45">
      <c r="A1224" s="974"/>
      <c r="B1224" s="948"/>
      <c r="C1224" s="954"/>
      <c r="D1224" s="950"/>
      <c r="E1224" s="231" t="s">
        <v>293</v>
      </c>
      <c r="F1224" s="955">
        <f>F1222+F1223</f>
        <v>16099454.888700001</v>
      </c>
      <c r="G1224" s="955">
        <f>G1222+G1223</f>
        <v>77538656.159999996</v>
      </c>
      <c r="H1224" s="955">
        <f>H1222+H1223</f>
        <v>47361797.532499999</v>
      </c>
      <c r="I1224" s="955">
        <f>I1222+I1223</f>
        <v>93833498.379999995</v>
      </c>
    </row>
    <row r="1225" spans="1:9" ht="22.5" x14ac:dyDescent="0.45">
      <c r="A1225" s="1310" t="s">
        <v>1795</v>
      </c>
      <c r="B1225" s="1311"/>
      <c r="C1225" s="1311"/>
      <c r="D1225" s="1311"/>
      <c r="E1225" s="1311"/>
      <c r="F1225" s="1311"/>
      <c r="G1225" s="1311"/>
      <c r="H1225" s="1311"/>
      <c r="I1225" s="1312"/>
    </row>
    <row r="1226" spans="1:9" ht="22.5" x14ac:dyDescent="0.45">
      <c r="A1226" s="1301" t="s">
        <v>480</v>
      </c>
      <c r="B1226" s="1302"/>
      <c r="C1226" s="1302"/>
      <c r="D1226" s="1302"/>
      <c r="E1226" s="1302"/>
      <c r="F1226" s="1302"/>
      <c r="G1226" s="1302"/>
      <c r="H1226" s="1302"/>
      <c r="I1226" s="1303"/>
    </row>
    <row r="1227" spans="1:9" ht="22.5" x14ac:dyDescent="0.45">
      <c r="A1227" s="1301" t="s">
        <v>2465</v>
      </c>
      <c r="B1227" s="1302"/>
      <c r="C1227" s="1302"/>
      <c r="D1227" s="1302"/>
      <c r="E1227" s="1302"/>
      <c r="F1227" s="1302"/>
      <c r="G1227" s="1302"/>
      <c r="H1227" s="1302"/>
      <c r="I1227" s="1303"/>
    </row>
    <row r="1228" spans="1:9" ht="18.75" customHeight="1" thickBot="1" x14ac:dyDescent="0.5">
      <c r="A1228" s="1304" t="s">
        <v>275</v>
      </c>
      <c r="B1228" s="1305"/>
      <c r="C1228" s="1305"/>
      <c r="D1228" s="1305"/>
      <c r="E1228" s="1305"/>
      <c r="F1228" s="1305"/>
      <c r="G1228" s="1305"/>
      <c r="H1228" s="1305"/>
      <c r="I1228" s="1306"/>
    </row>
    <row r="1229" spans="1:9" ht="18.75" customHeight="1" thickBot="1" x14ac:dyDescent="0.45">
      <c r="A1229" s="1328" t="s">
        <v>401</v>
      </c>
      <c r="B1229" s="1329"/>
      <c r="C1229" s="1329"/>
      <c r="D1229" s="1329"/>
      <c r="E1229" s="1329"/>
      <c r="F1229" s="1329"/>
      <c r="G1229" s="1329"/>
      <c r="H1229" s="1329"/>
      <c r="I1229" s="1330"/>
    </row>
    <row r="1230" spans="1:9" s="118" customFormat="1" ht="36.75" customHeight="1" thickBot="1" x14ac:dyDescent="0.4">
      <c r="A1230" s="311" t="s">
        <v>459</v>
      </c>
      <c r="B1230" s="222" t="s">
        <v>452</v>
      </c>
      <c r="C1230" s="311" t="s">
        <v>448</v>
      </c>
      <c r="D1230" s="222" t="s">
        <v>451</v>
      </c>
      <c r="E1230" s="312" t="s">
        <v>1</v>
      </c>
      <c r="F1230" s="222" t="s">
        <v>2460</v>
      </c>
      <c r="G1230" s="222" t="s">
        <v>2474</v>
      </c>
      <c r="H1230" s="89" t="s">
        <v>2475</v>
      </c>
      <c r="I1230" s="222" t="s">
        <v>2464</v>
      </c>
    </row>
    <row r="1231" spans="1:9" ht="25" customHeight="1" x14ac:dyDescent="0.4">
      <c r="A1231" s="204">
        <v>20000000</v>
      </c>
      <c r="B1231" s="159"/>
      <c r="C1231" s="18"/>
      <c r="D1231" s="159"/>
      <c r="E1231" s="99" t="s">
        <v>163</v>
      </c>
      <c r="F1231" s="160"/>
      <c r="G1231" s="160"/>
      <c r="H1231" s="160"/>
      <c r="I1231" s="161"/>
    </row>
    <row r="1232" spans="1:9" ht="25" customHeight="1" x14ac:dyDescent="0.4">
      <c r="A1232" s="205">
        <v>21000000</v>
      </c>
      <c r="B1232" s="144"/>
      <c r="C1232" s="13"/>
      <c r="D1232" s="144"/>
      <c r="E1232" s="91" t="s">
        <v>164</v>
      </c>
      <c r="F1232" s="145"/>
      <c r="G1232" s="145"/>
      <c r="H1232" s="145"/>
      <c r="I1232" s="146"/>
    </row>
    <row r="1233" spans="1:9" ht="25" customHeight="1" x14ac:dyDescent="0.4">
      <c r="A1233" s="205">
        <v>21010000</v>
      </c>
      <c r="B1233" s="144"/>
      <c r="C1233" s="13"/>
      <c r="D1233" s="144"/>
      <c r="E1233" s="91" t="s">
        <v>165</v>
      </c>
      <c r="F1233" s="145"/>
      <c r="G1233" s="145"/>
      <c r="H1233" s="145"/>
      <c r="I1233" s="146"/>
    </row>
    <row r="1234" spans="1:9" ht="25" customHeight="1" x14ac:dyDescent="0.4">
      <c r="A1234" s="206">
        <v>21010103</v>
      </c>
      <c r="B1234" s="148"/>
      <c r="C1234" s="14"/>
      <c r="D1234" s="101"/>
      <c r="E1234" s="95" t="s">
        <v>168</v>
      </c>
      <c r="F1234" s="84"/>
      <c r="G1234" s="84"/>
      <c r="H1234" s="84"/>
      <c r="I1234" s="85"/>
    </row>
    <row r="1235" spans="1:9" ht="25" customHeight="1" x14ac:dyDescent="0.4">
      <c r="A1235" s="206">
        <v>21010104</v>
      </c>
      <c r="B1235" s="148" t="s">
        <v>640</v>
      </c>
      <c r="C1235" s="14"/>
      <c r="D1235" s="94">
        <v>31912900</v>
      </c>
      <c r="E1235" s="95" t="s">
        <v>169</v>
      </c>
      <c r="F1235" s="84">
        <v>815366.48</v>
      </c>
      <c r="G1235" s="84">
        <v>840584</v>
      </c>
      <c r="H1235" s="145">
        <v>630438</v>
      </c>
      <c r="I1235" s="85">
        <f>NROLL!E643</f>
        <v>1747058.2000000002</v>
      </c>
    </row>
    <row r="1236" spans="1:9" ht="25" customHeight="1" x14ac:dyDescent="0.4">
      <c r="A1236" s="206">
        <v>21010105</v>
      </c>
      <c r="B1236" s="148" t="s">
        <v>640</v>
      </c>
      <c r="C1236" s="14"/>
      <c r="D1236" s="94">
        <v>31912900</v>
      </c>
      <c r="E1236" s="95" t="s">
        <v>170</v>
      </c>
      <c r="F1236" s="84">
        <v>533945.23</v>
      </c>
      <c r="G1236" s="84">
        <v>550459</v>
      </c>
      <c r="H1236" s="145">
        <v>412844.25</v>
      </c>
      <c r="I1236" s="85">
        <f>NROLL!E640</f>
        <v>458715.84</v>
      </c>
    </row>
    <row r="1237" spans="1:9" ht="25" customHeight="1" x14ac:dyDescent="0.4">
      <c r="A1237" s="147">
        <v>21010106</v>
      </c>
      <c r="B1237" s="148"/>
      <c r="C1237" s="14"/>
      <c r="D1237" s="94"/>
      <c r="E1237" s="95" t="s">
        <v>171</v>
      </c>
      <c r="F1237" s="84"/>
      <c r="G1237" s="84"/>
      <c r="H1237" s="145"/>
      <c r="I1237" s="85"/>
    </row>
    <row r="1238" spans="1:9" ht="25" customHeight="1" x14ac:dyDescent="0.4">
      <c r="A1238" s="147"/>
      <c r="B1238" s="148"/>
      <c r="C1238" s="14"/>
      <c r="D1238" s="94"/>
      <c r="E1238" s="102" t="s">
        <v>673</v>
      </c>
      <c r="F1238" s="84"/>
      <c r="G1238" s="84">
        <v>208656.44999999998</v>
      </c>
      <c r="H1238" s="145"/>
      <c r="I1238" s="85">
        <f>NROLL!T640+NROLL!T643</f>
        <v>2400000</v>
      </c>
    </row>
    <row r="1239" spans="1:9" ht="25" customHeight="1" x14ac:dyDescent="0.4">
      <c r="A1239" s="205">
        <v>21020300</v>
      </c>
      <c r="B1239" s="144"/>
      <c r="C1239" s="13"/>
      <c r="D1239" s="144"/>
      <c r="E1239" s="91" t="s">
        <v>193</v>
      </c>
      <c r="F1239" s="84"/>
      <c r="G1239" s="84"/>
      <c r="H1239" s="145"/>
      <c r="I1239" s="85"/>
    </row>
    <row r="1240" spans="1:9" ht="25" customHeight="1" x14ac:dyDescent="0.4">
      <c r="A1240" s="206">
        <v>21020301</v>
      </c>
      <c r="B1240" s="148"/>
      <c r="C1240" s="14"/>
      <c r="D1240" s="94"/>
      <c r="E1240" s="102" t="s">
        <v>178</v>
      </c>
      <c r="F1240" s="84"/>
      <c r="G1240" s="84"/>
      <c r="H1240" s="145"/>
      <c r="I1240" s="85"/>
    </row>
    <row r="1241" spans="1:9" ht="25" customHeight="1" x14ac:dyDescent="0.4">
      <c r="A1241" s="206">
        <v>21020302</v>
      </c>
      <c r="B1241" s="148"/>
      <c r="C1241" s="14"/>
      <c r="D1241" s="94"/>
      <c r="E1241" s="102" t="s">
        <v>179</v>
      </c>
      <c r="F1241" s="84"/>
      <c r="G1241" s="84"/>
      <c r="H1241" s="145"/>
      <c r="I1241" s="85"/>
    </row>
    <row r="1242" spans="1:9" ht="25" customHeight="1" x14ac:dyDescent="0.4">
      <c r="A1242" s="206">
        <v>21020303</v>
      </c>
      <c r="B1242" s="148"/>
      <c r="C1242" s="14"/>
      <c r="D1242" s="94"/>
      <c r="E1242" s="102" t="s">
        <v>180</v>
      </c>
      <c r="F1242" s="84"/>
      <c r="G1242" s="84"/>
      <c r="H1242" s="145"/>
      <c r="I1242" s="85"/>
    </row>
    <row r="1243" spans="1:9" ht="25" customHeight="1" x14ac:dyDescent="0.4">
      <c r="A1243" s="206">
        <v>21020304</v>
      </c>
      <c r="B1243" s="148"/>
      <c r="C1243" s="14"/>
      <c r="D1243" s="94"/>
      <c r="E1243" s="102" t="s">
        <v>181</v>
      </c>
      <c r="F1243" s="84"/>
      <c r="G1243" s="84"/>
      <c r="H1243" s="145"/>
      <c r="I1243" s="85"/>
    </row>
    <row r="1244" spans="1:9" ht="25" customHeight="1" x14ac:dyDescent="0.4">
      <c r="A1244" s="206">
        <v>21020312</v>
      </c>
      <c r="B1244" s="148"/>
      <c r="C1244" s="14"/>
      <c r="D1244" s="94"/>
      <c r="E1244" s="102" t="s">
        <v>184</v>
      </c>
      <c r="F1244" s="84"/>
      <c r="G1244" s="84"/>
      <c r="H1244" s="145"/>
      <c r="I1244" s="85"/>
    </row>
    <row r="1245" spans="1:9" ht="25" customHeight="1" x14ac:dyDescent="0.4">
      <c r="A1245" s="206">
        <v>21020315</v>
      </c>
      <c r="B1245" s="148"/>
      <c r="C1245" s="14"/>
      <c r="D1245" s="94"/>
      <c r="E1245" s="102" t="s">
        <v>187</v>
      </c>
      <c r="F1245" s="84"/>
      <c r="G1245" s="84"/>
      <c r="H1245" s="145"/>
      <c r="I1245" s="85"/>
    </row>
    <row r="1246" spans="1:9" ht="25" customHeight="1" x14ac:dyDescent="0.4">
      <c r="A1246" s="147">
        <v>21020314</v>
      </c>
      <c r="B1246" s="148"/>
      <c r="C1246" s="14"/>
      <c r="D1246" s="94"/>
      <c r="E1246" s="102" t="s">
        <v>513</v>
      </c>
      <c r="F1246" s="84"/>
      <c r="G1246" s="84"/>
      <c r="H1246" s="145"/>
      <c r="I1246" s="85"/>
    </row>
    <row r="1247" spans="1:9" ht="25" customHeight="1" x14ac:dyDescent="0.4">
      <c r="A1247" s="147">
        <v>21020305</v>
      </c>
      <c r="B1247" s="148"/>
      <c r="C1247" s="14"/>
      <c r="D1247" s="94"/>
      <c r="E1247" s="102" t="s">
        <v>514</v>
      </c>
      <c r="F1247" s="84"/>
      <c r="G1247" s="84"/>
      <c r="H1247" s="145"/>
      <c r="I1247" s="85"/>
    </row>
    <row r="1248" spans="1:9" ht="25" customHeight="1" x14ac:dyDescent="0.4">
      <c r="A1248" s="147">
        <v>21020306</v>
      </c>
      <c r="B1248" s="148"/>
      <c r="C1248" s="14"/>
      <c r="D1248" s="94"/>
      <c r="E1248" s="102" t="s">
        <v>515</v>
      </c>
      <c r="F1248" s="84"/>
      <c r="G1248" s="84"/>
      <c r="H1248" s="145"/>
      <c r="I1248" s="85"/>
    </row>
    <row r="1249" spans="1:9" ht="25" customHeight="1" x14ac:dyDescent="0.4">
      <c r="A1249" s="205">
        <v>21020400</v>
      </c>
      <c r="B1249" s="144"/>
      <c r="C1249" s="13"/>
      <c r="D1249" s="144"/>
      <c r="E1249" s="91" t="s">
        <v>194</v>
      </c>
      <c r="F1249" s="84"/>
      <c r="G1249" s="84"/>
      <c r="H1249" s="145"/>
      <c r="I1249" s="85"/>
    </row>
    <row r="1250" spans="1:9" ht="25" customHeight="1" x14ac:dyDescent="0.4">
      <c r="A1250" s="206">
        <v>21020401</v>
      </c>
      <c r="B1250" s="148" t="s">
        <v>640</v>
      </c>
      <c r="C1250" s="14"/>
      <c r="D1250" s="94">
        <v>31912900</v>
      </c>
      <c r="E1250" s="102" t="s">
        <v>178</v>
      </c>
      <c r="F1250" s="84">
        <v>285378.26799999998</v>
      </c>
      <c r="G1250" s="84">
        <v>294204.39999999997</v>
      </c>
      <c r="H1250" s="145">
        <v>220653.29999999996</v>
      </c>
      <c r="I1250" s="85">
        <f>NROLL!F643</f>
        <v>611470.37</v>
      </c>
    </row>
    <row r="1251" spans="1:9" ht="25" customHeight="1" x14ac:dyDescent="0.4">
      <c r="A1251" s="206">
        <v>21020402</v>
      </c>
      <c r="B1251" s="148" t="s">
        <v>640</v>
      </c>
      <c r="C1251" s="14"/>
      <c r="D1251" s="94">
        <v>31912900</v>
      </c>
      <c r="E1251" s="102" t="s">
        <v>179</v>
      </c>
      <c r="F1251" s="84">
        <v>163073.29600000003</v>
      </c>
      <c r="G1251" s="84">
        <v>168116.80000000002</v>
      </c>
      <c r="H1251" s="145">
        <v>126087.60000000002</v>
      </c>
      <c r="I1251" s="85">
        <f>NROLL!G643</f>
        <v>349411.64</v>
      </c>
    </row>
    <row r="1252" spans="1:9" ht="25" customHeight="1" x14ac:dyDescent="0.4">
      <c r="A1252" s="206">
        <v>21020403</v>
      </c>
      <c r="B1252" s="148" t="s">
        <v>640</v>
      </c>
      <c r="C1252" s="14"/>
      <c r="D1252" s="94">
        <v>31912900</v>
      </c>
      <c r="E1252" s="102" t="s">
        <v>180</v>
      </c>
      <c r="F1252" s="84">
        <v>15714</v>
      </c>
      <c r="G1252" s="84">
        <v>16200</v>
      </c>
      <c r="H1252" s="145">
        <v>12150</v>
      </c>
      <c r="I1252" s="85">
        <f>NROLL!I643</f>
        <v>48600</v>
      </c>
    </row>
    <row r="1253" spans="1:9" ht="25" customHeight="1" x14ac:dyDescent="0.4">
      <c r="A1253" s="206">
        <v>21020404</v>
      </c>
      <c r="B1253" s="148" t="s">
        <v>640</v>
      </c>
      <c r="C1253" s="14"/>
      <c r="D1253" s="94">
        <v>31912900</v>
      </c>
      <c r="E1253" s="102" t="s">
        <v>181</v>
      </c>
      <c r="F1253" s="84">
        <v>40768.324000000008</v>
      </c>
      <c r="G1253" s="84">
        <v>42029.200000000004</v>
      </c>
      <c r="H1253" s="145">
        <v>31521.900000000005</v>
      </c>
      <c r="I1253" s="85">
        <f>NROLL!H643</f>
        <v>87352.91</v>
      </c>
    </row>
    <row r="1254" spans="1:9" ht="25" customHeight="1" x14ac:dyDescent="0.4">
      <c r="A1254" s="206" t="s">
        <v>523</v>
      </c>
      <c r="B1254" s="148"/>
      <c r="C1254" s="14"/>
      <c r="D1254" s="94"/>
      <c r="E1254" s="102" t="s">
        <v>184</v>
      </c>
      <c r="F1254" s="84"/>
      <c r="G1254" s="84"/>
      <c r="H1254" s="145"/>
      <c r="I1254" s="85"/>
    </row>
    <row r="1255" spans="1:9" ht="25" customHeight="1" x14ac:dyDescent="0.4">
      <c r="A1255" s="206">
        <v>21020415</v>
      </c>
      <c r="B1255" s="148" t="s">
        <v>640</v>
      </c>
      <c r="C1255" s="14"/>
      <c r="D1255" s="94">
        <v>31912900</v>
      </c>
      <c r="E1255" s="102" t="s">
        <v>187</v>
      </c>
      <c r="F1255" s="84">
        <v>87328.324000000008</v>
      </c>
      <c r="G1255" s="84">
        <v>90029.200000000012</v>
      </c>
      <c r="H1255" s="145">
        <v>67521.900000000009</v>
      </c>
      <c r="I1255" s="85">
        <f>NROLL!J643</f>
        <v>524846.99</v>
      </c>
    </row>
    <row r="1256" spans="1:9" ht="25" customHeight="1" x14ac:dyDescent="0.4">
      <c r="A1256" s="205">
        <v>21020500</v>
      </c>
      <c r="B1256" s="144"/>
      <c r="C1256" s="13"/>
      <c r="D1256" s="144"/>
      <c r="E1256" s="91" t="s">
        <v>195</v>
      </c>
      <c r="F1256" s="84"/>
      <c r="G1256" s="84"/>
      <c r="H1256" s="145"/>
      <c r="I1256" s="85"/>
    </row>
    <row r="1257" spans="1:9" ht="25" customHeight="1" x14ac:dyDescent="0.4">
      <c r="A1257" s="206">
        <v>21020501</v>
      </c>
      <c r="B1257" s="148" t="s">
        <v>640</v>
      </c>
      <c r="C1257" s="14"/>
      <c r="D1257" s="94">
        <v>31912900</v>
      </c>
      <c r="E1257" s="102" t="s">
        <v>178</v>
      </c>
      <c r="F1257" s="84">
        <v>186880.83049999995</v>
      </c>
      <c r="G1257" s="84">
        <v>192660.64999999997</v>
      </c>
      <c r="H1257" s="145">
        <v>144495.48749999996</v>
      </c>
      <c r="I1257" s="85">
        <f>NROLL!F640</f>
        <v>160550.54399999999</v>
      </c>
    </row>
    <row r="1258" spans="1:9" ht="25" customHeight="1" x14ac:dyDescent="0.4">
      <c r="A1258" s="207">
        <v>21020502</v>
      </c>
      <c r="B1258" s="148" t="s">
        <v>640</v>
      </c>
      <c r="C1258" s="14"/>
      <c r="D1258" s="94">
        <v>31912900</v>
      </c>
      <c r="E1258" s="102" t="s">
        <v>179</v>
      </c>
      <c r="F1258" s="84">
        <v>106789.04600000002</v>
      </c>
      <c r="G1258" s="84">
        <v>110091.80000000002</v>
      </c>
      <c r="H1258" s="145">
        <v>82568.850000000006</v>
      </c>
      <c r="I1258" s="85">
        <f>NROLL!G640</f>
        <v>91743.168000000005</v>
      </c>
    </row>
    <row r="1259" spans="1:9" ht="25" customHeight="1" x14ac:dyDescent="0.4">
      <c r="A1259" s="207">
        <v>21020503</v>
      </c>
      <c r="B1259" s="148" t="s">
        <v>640</v>
      </c>
      <c r="C1259" s="14"/>
      <c r="D1259" s="94">
        <v>31912900</v>
      </c>
      <c r="E1259" s="102" t="s">
        <v>180</v>
      </c>
      <c r="F1259" s="84">
        <v>16412.400000000001</v>
      </c>
      <c r="G1259" s="84">
        <v>16920</v>
      </c>
      <c r="H1259" s="145">
        <v>12690</v>
      </c>
      <c r="I1259" s="85">
        <f>NROLL!I640</f>
        <v>16200</v>
      </c>
    </row>
    <row r="1260" spans="1:9" ht="25" customHeight="1" x14ac:dyDescent="0.4">
      <c r="A1260" s="207">
        <v>21020504</v>
      </c>
      <c r="B1260" s="148" t="s">
        <v>640</v>
      </c>
      <c r="C1260" s="14"/>
      <c r="D1260" s="94">
        <v>31912900</v>
      </c>
      <c r="E1260" s="102" t="s">
        <v>181</v>
      </c>
      <c r="F1260" s="84">
        <v>26697.261500000004</v>
      </c>
      <c r="G1260" s="84">
        <v>27522.950000000004</v>
      </c>
      <c r="H1260" s="145">
        <v>20642.212500000001</v>
      </c>
      <c r="I1260" s="85">
        <f>NROLL!H640</f>
        <v>22935.792000000001</v>
      </c>
    </row>
    <row r="1261" spans="1:9" ht="25" customHeight="1" x14ac:dyDescent="0.4">
      <c r="A1261" s="207" t="s">
        <v>523</v>
      </c>
      <c r="B1261" s="148"/>
      <c r="C1261" s="16"/>
      <c r="D1261" s="94"/>
      <c r="E1261" s="102" t="s">
        <v>184</v>
      </c>
      <c r="F1261" s="84"/>
      <c r="G1261" s="84"/>
      <c r="H1261" s="145"/>
      <c r="I1261" s="85"/>
    </row>
    <row r="1262" spans="1:9" ht="25" customHeight="1" x14ac:dyDescent="0.4">
      <c r="A1262" s="207">
        <v>21020515</v>
      </c>
      <c r="B1262" s="148" t="s">
        <v>640</v>
      </c>
      <c r="C1262" s="14"/>
      <c r="D1262" s="94">
        <v>31912900</v>
      </c>
      <c r="E1262" s="102" t="s">
        <v>187</v>
      </c>
      <c r="F1262" s="84">
        <v>96537.261499999993</v>
      </c>
      <c r="G1262" s="84">
        <v>99522.95</v>
      </c>
      <c r="H1262" s="145">
        <v>74642.212499999994</v>
      </c>
      <c r="I1262" s="85">
        <f>NROLL!J640</f>
        <v>217682.83199999999</v>
      </c>
    </row>
    <row r="1263" spans="1:9" ht="25" customHeight="1" x14ac:dyDescent="0.4">
      <c r="A1263" s="208">
        <v>21020600</v>
      </c>
      <c r="B1263" s="153"/>
      <c r="C1263" s="15"/>
      <c r="D1263" s="153"/>
      <c r="E1263" s="91" t="s">
        <v>196</v>
      </c>
      <c r="F1263" s="84"/>
      <c r="G1263" s="84"/>
      <c r="H1263" s="84"/>
      <c r="I1263" s="85"/>
    </row>
    <row r="1264" spans="1:9" ht="25" customHeight="1" x14ac:dyDescent="0.4">
      <c r="A1264" s="207">
        <v>21020605</v>
      </c>
      <c r="B1264" s="148"/>
      <c r="C1264" s="14"/>
      <c r="D1264" s="94"/>
      <c r="E1264" s="95" t="s">
        <v>199</v>
      </c>
      <c r="F1264" s="84"/>
      <c r="G1264" s="84"/>
      <c r="H1264" s="84"/>
      <c r="I1264" s="85"/>
    </row>
    <row r="1265" spans="1:9" ht="25" customHeight="1" x14ac:dyDescent="0.4">
      <c r="A1265" s="1053">
        <v>22000000</v>
      </c>
      <c r="B1265" s="148"/>
      <c r="C1265" s="39"/>
      <c r="D1265" s="94"/>
      <c r="E1265" s="1051" t="s">
        <v>201</v>
      </c>
      <c r="F1265" s="826"/>
      <c r="G1265" s="846"/>
      <c r="H1265" s="590"/>
      <c r="I1265" s="846"/>
    </row>
    <row r="1266" spans="1:9" ht="25" customHeight="1" x14ac:dyDescent="0.4">
      <c r="A1266" s="1050">
        <v>22010100</v>
      </c>
      <c r="B1266" s="148" t="s">
        <v>2416</v>
      </c>
      <c r="C1266" s="39"/>
      <c r="D1266" s="94">
        <v>31912900</v>
      </c>
      <c r="E1266" s="1052" t="s">
        <v>2453</v>
      </c>
      <c r="F1266" s="826"/>
      <c r="G1266" s="846">
        <v>1050000</v>
      </c>
      <c r="H1266" s="590"/>
      <c r="I1266" s="813"/>
    </row>
    <row r="1267" spans="1:9" ht="25" customHeight="1" x14ac:dyDescent="0.4">
      <c r="A1267" s="200">
        <v>22020000</v>
      </c>
      <c r="B1267" s="156"/>
      <c r="C1267" s="17"/>
      <c r="D1267" s="156"/>
      <c r="E1267" s="106" t="s">
        <v>202</v>
      </c>
      <c r="F1267" s="84"/>
      <c r="G1267" s="84"/>
      <c r="H1267" s="84"/>
      <c r="I1267" s="85"/>
    </row>
    <row r="1268" spans="1:9" ht="25" customHeight="1" x14ac:dyDescent="0.4">
      <c r="A1268" s="200">
        <v>22020100</v>
      </c>
      <c r="B1268" s="156"/>
      <c r="C1268" s="17"/>
      <c r="D1268" s="156"/>
      <c r="E1268" s="106" t="s">
        <v>203</v>
      </c>
      <c r="F1268" s="84"/>
      <c r="G1268" s="84"/>
      <c r="H1268" s="84"/>
      <c r="I1268" s="85"/>
    </row>
    <row r="1269" spans="1:9" ht="25" customHeight="1" x14ac:dyDescent="0.4">
      <c r="A1269" s="326">
        <v>22020101</v>
      </c>
      <c r="B1269" s="148"/>
      <c r="C1269" s="14"/>
      <c r="D1269" s="94"/>
      <c r="E1269" s="195" t="s">
        <v>204</v>
      </c>
      <c r="F1269" s="304"/>
      <c r="G1269" s="84"/>
      <c r="H1269" s="84"/>
      <c r="I1269" s="85"/>
    </row>
    <row r="1270" spans="1:9" ht="25" customHeight="1" x14ac:dyDescent="0.4">
      <c r="A1270" s="326">
        <v>22020102</v>
      </c>
      <c r="B1270" s="148"/>
      <c r="C1270" s="31"/>
      <c r="D1270" s="122"/>
      <c r="E1270" s="195" t="s">
        <v>205</v>
      </c>
      <c r="F1270" s="307"/>
      <c r="G1270" s="307"/>
      <c r="H1270" s="121"/>
      <c r="I1270" s="85"/>
    </row>
    <row r="1271" spans="1:9" ht="25" customHeight="1" x14ac:dyDescent="0.4">
      <c r="A1271" s="326">
        <v>22020103</v>
      </c>
      <c r="B1271" s="148"/>
      <c r="C1271" s="31"/>
      <c r="D1271" s="122"/>
      <c r="E1271" s="195" t="s">
        <v>206</v>
      </c>
      <c r="F1271" s="121"/>
      <c r="G1271" s="84"/>
      <c r="H1271" s="121"/>
      <c r="I1271" s="85"/>
    </row>
    <row r="1272" spans="1:9" ht="25" customHeight="1" x14ac:dyDescent="0.4">
      <c r="A1272" s="326">
        <v>22020104</v>
      </c>
      <c r="B1272" s="148"/>
      <c r="C1272" s="31"/>
      <c r="D1272" s="122"/>
      <c r="E1272" s="195" t="s">
        <v>207</v>
      </c>
      <c r="F1272" s="121"/>
      <c r="G1272" s="84"/>
      <c r="H1272" s="84"/>
      <c r="I1272" s="85"/>
    </row>
    <row r="1273" spans="1:9" ht="25" customHeight="1" x14ac:dyDescent="0.4">
      <c r="A1273" s="200">
        <v>22020300</v>
      </c>
      <c r="B1273" s="156"/>
      <c r="C1273" s="17"/>
      <c r="D1273" s="156"/>
      <c r="E1273" s="106" t="s">
        <v>210</v>
      </c>
      <c r="F1273" s="84"/>
      <c r="G1273" s="84"/>
      <c r="H1273" s="84"/>
      <c r="I1273" s="85"/>
    </row>
    <row r="1274" spans="1:9" ht="25" customHeight="1" thickBot="1" x14ac:dyDescent="0.45">
      <c r="A1274" s="973">
        <v>22020311</v>
      </c>
      <c r="B1274" s="915" t="s">
        <v>640</v>
      </c>
      <c r="C1274" s="965"/>
      <c r="D1274" s="266">
        <v>31912900</v>
      </c>
      <c r="E1274" s="975" t="s">
        <v>217</v>
      </c>
      <c r="F1274" s="917">
        <v>3400300</v>
      </c>
      <c r="G1274" s="917">
        <v>4000000</v>
      </c>
      <c r="H1274" s="917">
        <v>1235000</v>
      </c>
      <c r="I1274" s="917">
        <v>5000000</v>
      </c>
    </row>
    <row r="1275" spans="1:9" ht="25" customHeight="1" x14ac:dyDescent="0.4">
      <c r="A1275" s="199"/>
      <c r="B1275" s="906"/>
      <c r="C1275" s="907"/>
      <c r="D1275" s="906"/>
      <c r="E1275" s="908" t="s">
        <v>164</v>
      </c>
      <c r="F1275" s="920">
        <f>SUM(F1234:F1266)</f>
        <v>2374890.7215</v>
      </c>
      <c r="G1275" s="920">
        <f>SUM(G1234:G1266)</f>
        <v>3706997.4000000004</v>
      </c>
      <c r="H1275" s="920">
        <f>SUM(H1234:H1266)</f>
        <v>1836255.7124999999</v>
      </c>
      <c r="I1275" s="920">
        <f>SUM(I1234:I1266)</f>
        <v>6736568.2860000003</v>
      </c>
    </row>
    <row r="1276" spans="1:9" ht="25" customHeight="1" thickBot="1" x14ac:dyDescent="0.45">
      <c r="A1276" s="213"/>
      <c r="B1276" s="214"/>
      <c r="C1276" s="34"/>
      <c r="D1276" s="214"/>
      <c r="E1276" s="215" t="s">
        <v>202</v>
      </c>
      <c r="F1276" s="921">
        <f>SUM(F1269:F1274)</f>
        <v>3400300</v>
      </c>
      <c r="G1276" s="921">
        <f>SUM(G1269:G1274)</f>
        <v>4000000</v>
      </c>
      <c r="H1276" s="921">
        <f>SUM(H1269:H1274)</f>
        <v>1235000</v>
      </c>
      <c r="I1276" s="922">
        <f>SUM(I1269:I1274)</f>
        <v>5000000</v>
      </c>
    </row>
    <row r="1277" spans="1:9" ht="25" customHeight="1" thickBot="1" x14ac:dyDescent="0.45">
      <c r="A1277" s="974"/>
      <c r="B1277" s="948"/>
      <c r="C1277" s="954"/>
      <c r="D1277" s="950"/>
      <c r="E1277" s="231" t="s">
        <v>293</v>
      </c>
      <c r="F1277" s="955">
        <f>F1275+F1276</f>
        <v>5775190.7215</v>
      </c>
      <c r="G1277" s="955">
        <f>G1275+G1276</f>
        <v>7706997.4000000004</v>
      </c>
      <c r="H1277" s="955">
        <f>H1275+H1276</f>
        <v>3071255.7124999999</v>
      </c>
      <c r="I1277" s="955">
        <f>I1275+I1276</f>
        <v>11736568.286</v>
      </c>
    </row>
    <row r="1278" spans="1:9" ht="22.5" x14ac:dyDescent="0.45">
      <c r="A1278" s="1310" t="s">
        <v>1795</v>
      </c>
      <c r="B1278" s="1311"/>
      <c r="C1278" s="1311"/>
      <c r="D1278" s="1311"/>
      <c r="E1278" s="1311"/>
      <c r="F1278" s="1311"/>
      <c r="G1278" s="1311"/>
      <c r="H1278" s="1311"/>
      <c r="I1278" s="1312"/>
    </row>
    <row r="1279" spans="1:9" ht="22.5" x14ac:dyDescent="0.45">
      <c r="A1279" s="1301" t="s">
        <v>480</v>
      </c>
      <c r="B1279" s="1302"/>
      <c r="C1279" s="1302"/>
      <c r="D1279" s="1302"/>
      <c r="E1279" s="1302"/>
      <c r="F1279" s="1302"/>
      <c r="G1279" s="1302"/>
      <c r="H1279" s="1302"/>
      <c r="I1279" s="1303"/>
    </row>
    <row r="1280" spans="1:9" ht="28" customHeight="1" x14ac:dyDescent="0.45">
      <c r="A1280" s="1301" t="s">
        <v>2465</v>
      </c>
      <c r="B1280" s="1302"/>
      <c r="C1280" s="1302"/>
      <c r="D1280" s="1302"/>
      <c r="E1280" s="1302"/>
      <c r="F1280" s="1302"/>
      <c r="G1280" s="1302"/>
      <c r="H1280" s="1302"/>
      <c r="I1280" s="1303"/>
    </row>
    <row r="1281" spans="1:9" ht="18.75" customHeight="1" thickBot="1" x14ac:dyDescent="0.5">
      <c r="A1281" s="1304" t="s">
        <v>275</v>
      </c>
      <c r="B1281" s="1305"/>
      <c r="C1281" s="1305"/>
      <c r="D1281" s="1305"/>
      <c r="E1281" s="1305"/>
      <c r="F1281" s="1305"/>
      <c r="G1281" s="1305"/>
      <c r="H1281" s="1305"/>
      <c r="I1281" s="1306"/>
    </row>
    <row r="1282" spans="1:9" ht="21.75" customHeight="1" thickBot="1" x14ac:dyDescent="0.45">
      <c r="A1282" s="1328" t="s">
        <v>402</v>
      </c>
      <c r="B1282" s="1329"/>
      <c r="C1282" s="1329"/>
      <c r="D1282" s="1329"/>
      <c r="E1282" s="1329"/>
      <c r="F1282" s="1329"/>
      <c r="G1282" s="1329"/>
      <c r="H1282" s="1329"/>
      <c r="I1282" s="1330"/>
    </row>
    <row r="1283" spans="1:9" s="118" customFormat="1" ht="36.5" thickBot="1" x14ac:dyDescent="0.4">
      <c r="A1283" s="311" t="s">
        <v>459</v>
      </c>
      <c r="B1283" s="222" t="s">
        <v>452</v>
      </c>
      <c r="C1283" s="311" t="s">
        <v>448</v>
      </c>
      <c r="D1283" s="222" t="s">
        <v>451</v>
      </c>
      <c r="E1283" s="312" t="s">
        <v>1</v>
      </c>
      <c r="F1283" s="222" t="s">
        <v>2460</v>
      </c>
      <c r="G1283" s="222" t="s">
        <v>2474</v>
      </c>
      <c r="H1283" s="89" t="s">
        <v>2475</v>
      </c>
      <c r="I1283" s="222" t="s">
        <v>2464</v>
      </c>
    </row>
    <row r="1284" spans="1:9" ht="25" customHeight="1" x14ac:dyDescent="0.4">
      <c r="A1284" s="204">
        <v>20000000</v>
      </c>
      <c r="B1284" s="159"/>
      <c r="C1284" s="18"/>
      <c r="D1284" s="159"/>
      <c r="E1284" s="99" t="s">
        <v>163</v>
      </c>
      <c r="F1284" s="160"/>
      <c r="G1284" s="160"/>
      <c r="H1284" s="160"/>
      <c r="I1284" s="161"/>
    </row>
    <row r="1285" spans="1:9" ht="25" customHeight="1" x14ac:dyDescent="0.4">
      <c r="A1285" s="205">
        <v>21000000</v>
      </c>
      <c r="B1285" s="144"/>
      <c r="C1285" s="13"/>
      <c r="D1285" s="144"/>
      <c r="E1285" s="91" t="s">
        <v>164</v>
      </c>
      <c r="F1285" s="145"/>
      <c r="G1285" s="145"/>
      <c r="H1285" s="145"/>
      <c r="I1285" s="146"/>
    </row>
    <row r="1286" spans="1:9" ht="25" customHeight="1" x14ac:dyDescent="0.4">
      <c r="A1286" s="205">
        <v>21010000</v>
      </c>
      <c r="B1286" s="144"/>
      <c r="C1286" s="13"/>
      <c r="D1286" s="144"/>
      <c r="E1286" s="91" t="s">
        <v>165</v>
      </c>
      <c r="F1286" s="145"/>
      <c r="G1286" s="145"/>
      <c r="H1286" s="145"/>
      <c r="I1286" s="146"/>
    </row>
    <row r="1287" spans="1:9" ht="25" customHeight="1" x14ac:dyDescent="0.4">
      <c r="A1287" s="205">
        <v>21010300</v>
      </c>
      <c r="B1287" s="144"/>
      <c r="C1287" s="13"/>
      <c r="D1287" s="144"/>
      <c r="E1287" s="91" t="s">
        <v>172</v>
      </c>
      <c r="F1287" s="145"/>
      <c r="G1287" s="145"/>
      <c r="H1287" s="145"/>
      <c r="I1287" s="146"/>
    </row>
    <row r="1288" spans="1:9" ht="25" customHeight="1" x14ac:dyDescent="0.4">
      <c r="A1288" s="206">
        <v>21010302</v>
      </c>
      <c r="B1288" s="148"/>
      <c r="C1288" s="14"/>
      <c r="D1288" s="94"/>
      <c r="E1288" s="102" t="s">
        <v>686</v>
      </c>
      <c r="F1288" s="84">
        <v>8386166.04</v>
      </c>
      <c r="G1288" s="84">
        <v>8645532</v>
      </c>
      <c r="H1288" s="145">
        <v>6484149</v>
      </c>
      <c r="I1288" s="85">
        <f>NROLL!E659</f>
        <v>9699545.0999999978</v>
      </c>
    </row>
    <row r="1289" spans="1:9" ht="25" customHeight="1" x14ac:dyDescent="0.4">
      <c r="A1289" s="206">
        <v>21010303</v>
      </c>
      <c r="B1289" s="148" t="s">
        <v>640</v>
      </c>
      <c r="C1289" s="14"/>
      <c r="D1289" s="94">
        <v>31912900</v>
      </c>
      <c r="E1289" s="102" t="s">
        <v>174</v>
      </c>
      <c r="F1289" s="84">
        <v>7472475.5099999998</v>
      </c>
      <c r="G1289" s="84">
        <v>7703583</v>
      </c>
      <c r="H1289" s="145">
        <v>5777687.25</v>
      </c>
      <c r="I1289" s="85">
        <f>NROLL!E655</f>
        <v>6705027</v>
      </c>
    </row>
    <row r="1290" spans="1:9" ht="25" customHeight="1" x14ac:dyDescent="0.4">
      <c r="A1290" s="206">
        <v>21010304</v>
      </c>
      <c r="B1290" s="148"/>
      <c r="C1290" s="14"/>
      <c r="D1290" s="94"/>
      <c r="E1290" s="102" t="s">
        <v>175</v>
      </c>
      <c r="F1290" s="84">
        <v>2235997.44</v>
      </c>
      <c r="G1290" s="84">
        <v>2305152</v>
      </c>
      <c r="H1290" s="145">
        <v>1728864</v>
      </c>
      <c r="I1290" s="85">
        <f>NROLL!E648</f>
        <v>2182035</v>
      </c>
    </row>
    <row r="1291" spans="1:9" ht="25" customHeight="1" x14ac:dyDescent="0.4">
      <c r="A1291" s="206"/>
      <c r="B1291" s="148"/>
      <c r="C1291" s="14"/>
      <c r="D1291" s="94"/>
      <c r="E1291" s="102" t="s">
        <v>673</v>
      </c>
      <c r="F1291" s="84"/>
      <c r="G1291" s="84"/>
      <c r="H1291" s="145"/>
      <c r="I1291" s="85">
        <v>5760000</v>
      </c>
    </row>
    <row r="1292" spans="1:9" ht="25" customHeight="1" x14ac:dyDescent="0.4">
      <c r="A1292" s="205">
        <v>21020000</v>
      </c>
      <c r="B1292" s="144"/>
      <c r="C1292" s="13"/>
      <c r="D1292" s="144"/>
      <c r="E1292" s="91" t="s">
        <v>177</v>
      </c>
      <c r="F1292" s="84"/>
      <c r="G1292" s="84"/>
      <c r="H1292" s="145"/>
      <c r="I1292" s="85"/>
    </row>
    <row r="1293" spans="1:9" ht="25" customHeight="1" x14ac:dyDescent="0.4">
      <c r="A1293" s="205">
        <v>21020300</v>
      </c>
      <c r="B1293" s="144"/>
      <c r="C1293" s="13"/>
      <c r="D1293" s="144"/>
      <c r="E1293" s="91" t="s">
        <v>193</v>
      </c>
      <c r="F1293" s="84"/>
      <c r="G1293" s="84"/>
      <c r="H1293" s="145"/>
      <c r="I1293" s="85"/>
    </row>
    <row r="1294" spans="1:9" ht="25" customHeight="1" x14ac:dyDescent="0.4">
      <c r="A1294" s="206">
        <v>21020320</v>
      </c>
      <c r="B1294" s="148" t="s">
        <v>640</v>
      </c>
      <c r="C1294" s="14"/>
      <c r="D1294" s="94"/>
      <c r="E1294" s="102" t="s">
        <v>2955</v>
      </c>
      <c r="F1294" s="84">
        <v>726254.52</v>
      </c>
      <c r="G1294" s="84">
        <v>748716</v>
      </c>
      <c r="H1294" s="145">
        <v>561537</v>
      </c>
      <c r="I1294" s="85"/>
    </row>
    <row r="1295" spans="1:9" ht="25" customHeight="1" x14ac:dyDescent="0.4">
      <c r="A1295" s="206">
        <v>21020327</v>
      </c>
      <c r="B1295" s="148"/>
      <c r="C1295" s="14"/>
      <c r="D1295" s="94"/>
      <c r="E1295" s="102" t="s">
        <v>190</v>
      </c>
      <c r="F1295" s="84">
        <v>164124</v>
      </c>
      <c r="G1295" s="84">
        <v>169200</v>
      </c>
      <c r="H1295" s="145">
        <v>126900</v>
      </c>
      <c r="I1295" s="85">
        <f>NROLL!N659</f>
        <v>1681200</v>
      </c>
    </row>
    <row r="1296" spans="1:9" ht="25" customHeight="1" x14ac:dyDescent="0.4">
      <c r="A1296" s="206">
        <v>21020328</v>
      </c>
      <c r="B1296" s="148" t="s">
        <v>640</v>
      </c>
      <c r="C1296" s="14"/>
      <c r="D1296" s="94"/>
      <c r="E1296" s="102" t="s">
        <v>2954</v>
      </c>
      <c r="F1296" s="84">
        <v>546667.75</v>
      </c>
      <c r="G1296" s="84">
        <v>563575</v>
      </c>
      <c r="H1296" s="145">
        <v>422681.25</v>
      </c>
      <c r="I1296" s="85">
        <f>NROLL!O659</f>
        <v>833885.28</v>
      </c>
    </row>
    <row r="1297" spans="1:9" ht="25" customHeight="1" x14ac:dyDescent="0.4">
      <c r="A1297" s="193">
        <v>21020126</v>
      </c>
      <c r="B1297" s="148"/>
      <c r="C1297" s="14"/>
      <c r="D1297" s="121"/>
      <c r="E1297" s="123" t="s">
        <v>682</v>
      </c>
      <c r="F1297" s="84"/>
      <c r="G1297" s="84"/>
      <c r="H1297" s="145"/>
      <c r="I1297" s="85">
        <f>NROLL!Q659</f>
        <v>594811.32000000007</v>
      </c>
    </row>
    <row r="1298" spans="1:9" ht="25" customHeight="1" x14ac:dyDescent="0.4">
      <c r="A1298" s="205">
        <v>21020400</v>
      </c>
      <c r="B1298" s="144"/>
      <c r="C1298" s="13"/>
      <c r="D1298" s="144"/>
      <c r="E1298" s="91" t="s">
        <v>194</v>
      </c>
      <c r="F1298" s="84"/>
      <c r="G1298" s="84"/>
      <c r="H1298" s="145"/>
      <c r="I1298" s="85"/>
    </row>
    <row r="1299" spans="1:9" ht="25" customHeight="1" x14ac:dyDescent="0.4">
      <c r="A1299" s="206" t="s">
        <v>2366</v>
      </c>
      <c r="B1299" s="101" t="s">
        <v>640</v>
      </c>
      <c r="C1299" s="14"/>
      <c r="D1299" s="101"/>
      <c r="E1299" s="95" t="s">
        <v>2362</v>
      </c>
      <c r="F1299" s="84">
        <v>856238.4</v>
      </c>
      <c r="G1299" s="84">
        <v>882720</v>
      </c>
      <c r="H1299" s="145">
        <v>662040</v>
      </c>
      <c r="I1299" s="85">
        <f>NROLL!O655</f>
        <v>0</v>
      </c>
    </row>
    <row r="1300" spans="1:9" ht="25" customHeight="1" x14ac:dyDescent="0.4">
      <c r="A1300" s="206" t="s">
        <v>2364</v>
      </c>
      <c r="B1300" s="148"/>
      <c r="C1300" s="14"/>
      <c r="D1300" s="94"/>
      <c r="E1300" s="102" t="s">
        <v>190</v>
      </c>
      <c r="F1300" s="84">
        <v>328248</v>
      </c>
      <c r="G1300" s="84">
        <v>338400</v>
      </c>
      <c r="H1300" s="145">
        <v>253800</v>
      </c>
      <c r="I1300" s="85">
        <f>NROLL!N655</f>
        <v>3362400</v>
      </c>
    </row>
    <row r="1301" spans="1:9" ht="25" customHeight="1" x14ac:dyDescent="0.4">
      <c r="A1301" s="206" t="s">
        <v>2365</v>
      </c>
      <c r="B1301" s="148" t="s">
        <v>640</v>
      </c>
      <c r="C1301" s="14"/>
      <c r="D1301" s="94"/>
      <c r="E1301" s="102" t="s">
        <v>2363</v>
      </c>
      <c r="F1301" s="84"/>
      <c r="G1301" s="84"/>
      <c r="H1301" s="145"/>
      <c r="I1301" s="85"/>
    </row>
    <row r="1302" spans="1:9" ht="25" customHeight="1" x14ac:dyDescent="0.4">
      <c r="A1302" s="205">
        <v>21020500</v>
      </c>
      <c r="B1302" s="144"/>
      <c r="C1302" s="13"/>
      <c r="D1302" s="144"/>
      <c r="E1302" s="91" t="s">
        <v>195</v>
      </c>
      <c r="F1302" s="84"/>
      <c r="G1302" s="84"/>
      <c r="H1302" s="145"/>
      <c r="I1302" s="85"/>
    </row>
    <row r="1303" spans="1:9" ht="25" customHeight="1" x14ac:dyDescent="0.4">
      <c r="A1303" s="206" t="s">
        <v>2366</v>
      </c>
      <c r="B1303" s="101" t="s">
        <v>640</v>
      </c>
      <c r="C1303" s="14"/>
      <c r="D1303" s="101"/>
      <c r="E1303" s="95" t="s">
        <v>2362</v>
      </c>
      <c r="F1303" s="84">
        <v>187919.07</v>
      </c>
      <c r="G1303" s="84">
        <v>193731</v>
      </c>
      <c r="H1303" s="145">
        <v>145298.25</v>
      </c>
      <c r="I1303" s="85">
        <f>NROLL!O648</f>
        <v>0</v>
      </c>
    </row>
    <row r="1304" spans="1:9" ht="25" customHeight="1" x14ac:dyDescent="0.4">
      <c r="A1304" s="207">
        <v>21020520</v>
      </c>
      <c r="B1304" s="148"/>
      <c r="C1304" s="14"/>
      <c r="D1304" s="94"/>
      <c r="E1304" s="102" t="s">
        <v>638</v>
      </c>
      <c r="F1304" s="84"/>
      <c r="G1304" s="84"/>
      <c r="H1304" s="145"/>
      <c r="I1304" s="85"/>
    </row>
    <row r="1305" spans="1:9" ht="25" customHeight="1" x14ac:dyDescent="0.4">
      <c r="A1305" s="207">
        <v>21020527</v>
      </c>
      <c r="B1305" s="148"/>
      <c r="C1305" s="14"/>
      <c r="D1305" s="94"/>
      <c r="E1305" s="102" t="s">
        <v>190</v>
      </c>
      <c r="F1305" s="84">
        <v>164124</v>
      </c>
      <c r="G1305" s="84">
        <v>169200</v>
      </c>
      <c r="H1305" s="145">
        <v>126900</v>
      </c>
      <c r="I1305" s="85">
        <f>NROLL!N648</f>
        <v>1681200</v>
      </c>
    </row>
    <row r="1306" spans="1:9" ht="25" customHeight="1" x14ac:dyDescent="0.4">
      <c r="A1306" s="208">
        <v>21020600</v>
      </c>
      <c r="B1306" s="153"/>
      <c r="C1306" s="15"/>
      <c r="D1306" s="153"/>
      <c r="E1306" s="91" t="s">
        <v>196</v>
      </c>
      <c r="F1306" s="84"/>
      <c r="G1306" s="84"/>
      <c r="H1306" s="84"/>
      <c r="I1306" s="85"/>
    </row>
    <row r="1307" spans="1:9" ht="25" customHeight="1" x14ac:dyDescent="0.4">
      <c r="A1307" s="207">
        <v>21020605</v>
      </c>
      <c r="B1307" s="148"/>
      <c r="C1307" s="14"/>
      <c r="D1307" s="94"/>
      <c r="E1307" s="95" t="s">
        <v>199</v>
      </c>
      <c r="F1307" s="84"/>
      <c r="G1307" s="100"/>
      <c r="H1307" s="84"/>
      <c r="I1307" s="198"/>
    </row>
    <row r="1308" spans="1:9" ht="25" customHeight="1" x14ac:dyDescent="0.4">
      <c r="A1308" s="1053">
        <v>22000000</v>
      </c>
      <c r="B1308" s="148"/>
      <c r="C1308" s="39"/>
      <c r="D1308" s="94"/>
      <c r="E1308" s="1051" t="s">
        <v>201</v>
      </c>
      <c r="F1308" s="826"/>
      <c r="G1308" s="846"/>
      <c r="H1308" s="590"/>
      <c r="I1308" s="846"/>
    </row>
    <row r="1309" spans="1:9" ht="25" customHeight="1" x14ac:dyDescent="0.4">
      <c r="A1309" s="1050">
        <v>22010100</v>
      </c>
      <c r="B1309" s="148" t="s">
        <v>2416</v>
      </c>
      <c r="C1309" s="39"/>
      <c r="D1309" s="94">
        <v>31912900</v>
      </c>
      <c r="E1309" s="1052" t="s">
        <v>2453</v>
      </c>
      <c r="F1309" s="826"/>
      <c r="G1309" s="846">
        <v>2520000</v>
      </c>
      <c r="H1309" s="590"/>
      <c r="I1309" s="813"/>
    </row>
    <row r="1310" spans="1:9" ht="25" customHeight="1" x14ac:dyDescent="0.4">
      <c r="A1310" s="200">
        <v>22020000</v>
      </c>
      <c r="B1310" s="156"/>
      <c r="C1310" s="17"/>
      <c r="D1310" s="156"/>
      <c r="E1310" s="106" t="s">
        <v>202</v>
      </c>
      <c r="F1310" s="84"/>
      <c r="G1310" s="100"/>
      <c r="H1310" s="84"/>
      <c r="I1310" s="198"/>
    </row>
    <row r="1311" spans="1:9" ht="25" customHeight="1" x14ac:dyDescent="0.4">
      <c r="A1311" s="200">
        <v>22020100</v>
      </c>
      <c r="B1311" s="156"/>
      <c r="C1311" s="17"/>
      <c r="D1311" s="156"/>
      <c r="E1311" s="106" t="s">
        <v>203</v>
      </c>
      <c r="F1311" s="84"/>
      <c r="G1311" s="100"/>
      <c r="H1311" s="84"/>
      <c r="I1311" s="198"/>
    </row>
    <row r="1312" spans="1:9" ht="25" customHeight="1" x14ac:dyDescent="0.4">
      <c r="A1312" s="209">
        <v>22020102</v>
      </c>
      <c r="B1312" s="148"/>
      <c r="C1312" s="14"/>
      <c r="D1312" s="94"/>
      <c r="E1312" s="154" t="s">
        <v>205</v>
      </c>
      <c r="F1312" s="84"/>
      <c r="G1312" s="100"/>
      <c r="H1312" s="84"/>
      <c r="I1312" s="198"/>
    </row>
    <row r="1313" spans="1:9" ht="25" customHeight="1" x14ac:dyDescent="0.4">
      <c r="A1313" s="200">
        <v>22020300</v>
      </c>
      <c r="B1313" s="156"/>
      <c r="C1313" s="17"/>
      <c r="D1313" s="156"/>
      <c r="E1313" s="106" t="s">
        <v>210</v>
      </c>
      <c r="F1313" s="84"/>
      <c r="G1313" s="182"/>
      <c r="H1313" s="84"/>
      <c r="I1313" s="172"/>
    </row>
    <row r="1314" spans="1:9" ht="25" customHeight="1" x14ac:dyDescent="0.4">
      <c r="A1314" s="209" t="s">
        <v>687</v>
      </c>
      <c r="B1314" s="148" t="s">
        <v>640</v>
      </c>
      <c r="C1314" s="14"/>
      <c r="D1314" s="94">
        <v>31912900</v>
      </c>
      <c r="E1314" s="154" t="s">
        <v>214</v>
      </c>
      <c r="F1314" s="84">
        <v>4560000</v>
      </c>
      <c r="G1314" s="84">
        <v>10000000</v>
      </c>
      <c r="H1314" s="84">
        <v>675000</v>
      </c>
      <c r="I1314" s="84">
        <v>10000000</v>
      </c>
    </row>
    <row r="1315" spans="1:9" ht="25" customHeight="1" thickBot="1" x14ac:dyDescent="0.45">
      <c r="A1315" s="973">
        <v>22020313</v>
      </c>
      <c r="B1315" s="915" t="s">
        <v>640</v>
      </c>
      <c r="C1315" s="965"/>
      <c r="D1315" s="266">
        <v>31912900</v>
      </c>
      <c r="E1315" s="975" t="s">
        <v>659</v>
      </c>
      <c r="F1315" s="917">
        <v>1432000</v>
      </c>
      <c r="G1315" s="917">
        <v>5000000</v>
      </c>
      <c r="H1315" s="917">
        <v>3000000</v>
      </c>
      <c r="I1315" s="917">
        <v>5000000</v>
      </c>
    </row>
    <row r="1316" spans="1:9" ht="25" customHeight="1" x14ac:dyDescent="0.4">
      <c r="A1316" s="199"/>
      <c r="B1316" s="906"/>
      <c r="C1316" s="907"/>
      <c r="D1316" s="906"/>
      <c r="E1316" s="908" t="s">
        <v>164</v>
      </c>
      <c r="F1316" s="920">
        <f>SUM(F1288:F1309)</f>
        <v>21068214.73</v>
      </c>
      <c r="G1316" s="920">
        <f>SUM(G1288:G1309)</f>
        <v>24239809</v>
      </c>
      <c r="H1316" s="920">
        <f>SUM(H1288:H1309)</f>
        <v>16289856.75</v>
      </c>
      <c r="I1316" s="920">
        <f>SUM(I1288:I1309)</f>
        <v>32500103.699999999</v>
      </c>
    </row>
    <row r="1317" spans="1:9" ht="25" customHeight="1" thickBot="1" x14ac:dyDescent="0.45">
      <c r="A1317" s="213"/>
      <c r="B1317" s="214"/>
      <c r="C1317" s="34"/>
      <c r="D1317" s="214"/>
      <c r="E1317" s="215" t="s">
        <v>202</v>
      </c>
      <c r="F1317" s="921">
        <f>SUM(F1312:F1315)</f>
        <v>5992000</v>
      </c>
      <c r="G1317" s="921">
        <f>SUM(G1312:G1315)</f>
        <v>15000000</v>
      </c>
      <c r="H1317" s="921">
        <f>SUM(H1312:H1315)</f>
        <v>3675000</v>
      </c>
      <c r="I1317" s="922">
        <f>SUM(I1312:I1315)</f>
        <v>15000000</v>
      </c>
    </row>
    <row r="1318" spans="1:9" ht="25" customHeight="1" thickBot="1" x14ac:dyDescent="0.45">
      <c r="A1318" s="974"/>
      <c r="B1318" s="948"/>
      <c r="C1318" s="954"/>
      <c r="D1318" s="950"/>
      <c r="E1318" s="231" t="s">
        <v>293</v>
      </c>
      <c r="F1318" s="955">
        <f>F1316+F1317</f>
        <v>27060214.73</v>
      </c>
      <c r="G1318" s="955">
        <f>G1316+G1317</f>
        <v>39239809</v>
      </c>
      <c r="H1318" s="955">
        <f>H1316+H1317</f>
        <v>19964856.75</v>
      </c>
      <c r="I1318" s="955">
        <f>I1316+I1317</f>
        <v>47500103.700000003</v>
      </c>
    </row>
    <row r="1319" spans="1:9" ht="22.5" x14ac:dyDescent="0.45">
      <c r="A1319" s="1310" t="s">
        <v>1795</v>
      </c>
      <c r="B1319" s="1311"/>
      <c r="C1319" s="1311"/>
      <c r="D1319" s="1311"/>
      <c r="E1319" s="1311"/>
      <c r="F1319" s="1311"/>
      <c r="G1319" s="1311"/>
      <c r="H1319" s="1311"/>
      <c r="I1319" s="1312"/>
    </row>
    <row r="1320" spans="1:9" ht="22.5" x14ac:dyDescent="0.45">
      <c r="A1320" s="1301" t="s">
        <v>480</v>
      </c>
      <c r="B1320" s="1302"/>
      <c r="C1320" s="1302"/>
      <c r="D1320" s="1302"/>
      <c r="E1320" s="1302"/>
      <c r="F1320" s="1302"/>
      <c r="G1320" s="1302"/>
      <c r="H1320" s="1302"/>
      <c r="I1320" s="1303"/>
    </row>
    <row r="1321" spans="1:9" ht="20.25" customHeight="1" x14ac:dyDescent="0.45">
      <c r="A1321" s="1301" t="s">
        <v>2465</v>
      </c>
      <c r="B1321" s="1302"/>
      <c r="C1321" s="1302"/>
      <c r="D1321" s="1302"/>
      <c r="E1321" s="1302"/>
      <c r="F1321" s="1302"/>
      <c r="G1321" s="1302"/>
      <c r="H1321" s="1302"/>
      <c r="I1321" s="1303"/>
    </row>
    <row r="1322" spans="1:9" ht="18.75" customHeight="1" thickBot="1" x14ac:dyDescent="0.5">
      <c r="A1322" s="1304" t="s">
        <v>275</v>
      </c>
      <c r="B1322" s="1305"/>
      <c r="C1322" s="1305"/>
      <c r="D1322" s="1305"/>
      <c r="E1322" s="1305"/>
      <c r="F1322" s="1305"/>
      <c r="G1322" s="1305"/>
      <c r="H1322" s="1305"/>
      <c r="I1322" s="1306"/>
    </row>
    <row r="1323" spans="1:9" ht="26.25" customHeight="1" thickBot="1" x14ac:dyDescent="0.45">
      <c r="A1323" s="1328" t="s">
        <v>403</v>
      </c>
      <c r="B1323" s="1329"/>
      <c r="C1323" s="1329"/>
      <c r="D1323" s="1329"/>
      <c r="E1323" s="1329"/>
      <c r="F1323" s="1329"/>
      <c r="G1323" s="1329"/>
      <c r="H1323" s="1329"/>
      <c r="I1323" s="1330"/>
    </row>
    <row r="1324" spans="1:9" s="118" customFormat="1" ht="36" customHeight="1" thickBot="1" x14ac:dyDescent="0.4">
      <c r="A1324" s="311" t="s">
        <v>459</v>
      </c>
      <c r="B1324" s="222" t="s">
        <v>452</v>
      </c>
      <c r="C1324" s="311" t="s">
        <v>448</v>
      </c>
      <c r="D1324" s="222" t="s">
        <v>451</v>
      </c>
      <c r="E1324" s="312" t="s">
        <v>1</v>
      </c>
      <c r="F1324" s="222" t="s">
        <v>2460</v>
      </c>
      <c r="G1324" s="222" t="s">
        <v>2474</v>
      </c>
      <c r="H1324" s="89" t="s">
        <v>2475</v>
      </c>
      <c r="I1324" s="222" t="s">
        <v>2464</v>
      </c>
    </row>
    <row r="1325" spans="1:9" ht="25" customHeight="1" x14ac:dyDescent="0.4">
      <c r="A1325" s="204">
        <v>20000000</v>
      </c>
      <c r="B1325" s="159"/>
      <c r="C1325" s="18"/>
      <c r="D1325" s="159"/>
      <c r="E1325" s="99" t="s">
        <v>163</v>
      </c>
      <c r="F1325" s="160"/>
      <c r="G1325" s="160"/>
      <c r="H1325" s="160"/>
      <c r="I1325" s="161"/>
    </row>
    <row r="1326" spans="1:9" ht="25" customHeight="1" x14ac:dyDescent="0.4">
      <c r="A1326" s="205">
        <v>21000000</v>
      </c>
      <c r="B1326" s="144"/>
      <c r="C1326" s="13"/>
      <c r="D1326" s="144"/>
      <c r="E1326" s="91" t="s">
        <v>164</v>
      </c>
      <c r="F1326" s="145"/>
      <c r="G1326" s="145"/>
      <c r="H1326" s="145"/>
      <c r="I1326" s="146"/>
    </row>
    <row r="1327" spans="1:9" ht="25" customHeight="1" x14ac:dyDescent="0.4">
      <c r="A1327" s="205">
        <v>21010000</v>
      </c>
      <c r="B1327" s="144"/>
      <c r="C1327" s="13"/>
      <c r="D1327" s="144"/>
      <c r="E1327" s="91" t="s">
        <v>165</v>
      </c>
      <c r="F1327" s="145"/>
      <c r="G1327" s="145"/>
      <c r="H1327" s="145"/>
      <c r="I1327" s="146"/>
    </row>
    <row r="1328" spans="1:9" ht="25" customHeight="1" x14ac:dyDescent="0.4">
      <c r="A1328" s="206">
        <v>21010103</v>
      </c>
      <c r="B1328" s="148"/>
      <c r="C1328" s="14"/>
      <c r="D1328" s="101"/>
      <c r="E1328" s="95" t="s">
        <v>168</v>
      </c>
      <c r="F1328" s="84"/>
      <c r="G1328" s="84"/>
      <c r="H1328" s="84"/>
      <c r="I1328" s="85"/>
    </row>
    <row r="1329" spans="1:9" ht="25" customHeight="1" x14ac:dyDescent="0.4">
      <c r="A1329" s="206">
        <v>21010104</v>
      </c>
      <c r="B1329" s="148" t="s">
        <v>640</v>
      </c>
      <c r="C1329" s="14"/>
      <c r="D1329" s="94">
        <v>31912900</v>
      </c>
      <c r="E1329" s="95" t="s">
        <v>169</v>
      </c>
      <c r="F1329" s="84">
        <v>588508.69999999995</v>
      </c>
      <c r="G1329" s="84">
        <v>606710</v>
      </c>
      <c r="H1329" s="145">
        <v>455032.5</v>
      </c>
      <c r="I1329" s="85">
        <v>667381</v>
      </c>
    </row>
    <row r="1330" spans="1:9" ht="25" customHeight="1" x14ac:dyDescent="0.4">
      <c r="A1330" s="206">
        <v>21010105</v>
      </c>
      <c r="B1330" s="148"/>
      <c r="C1330" s="14"/>
      <c r="D1330" s="94"/>
      <c r="E1330" s="95" t="s">
        <v>170</v>
      </c>
      <c r="F1330" s="84">
        <v>363133.08</v>
      </c>
      <c r="G1330" s="84">
        <v>374364</v>
      </c>
      <c r="H1330" s="145">
        <v>280773</v>
      </c>
      <c r="I1330" s="85">
        <v>411800.4</v>
      </c>
    </row>
    <row r="1331" spans="1:9" ht="25" customHeight="1" x14ac:dyDescent="0.4">
      <c r="A1331" s="147">
        <v>21010106</v>
      </c>
      <c r="B1331" s="148"/>
      <c r="C1331" s="14"/>
      <c r="D1331" s="94"/>
      <c r="E1331" s="95" t="s">
        <v>171</v>
      </c>
      <c r="F1331" s="84"/>
      <c r="G1331" s="84"/>
      <c r="H1331" s="145"/>
      <c r="I1331" s="85"/>
    </row>
    <row r="1332" spans="1:9" ht="25" customHeight="1" x14ac:dyDescent="0.4">
      <c r="A1332" s="147"/>
      <c r="B1332" s="148"/>
      <c r="C1332" s="14"/>
      <c r="D1332" s="94"/>
      <c r="E1332" s="102" t="s">
        <v>673</v>
      </c>
      <c r="F1332" s="84"/>
      <c r="G1332" s="84">
        <v>147161.1</v>
      </c>
      <c r="H1332" s="145"/>
      <c r="I1332" s="85">
        <v>960000</v>
      </c>
    </row>
    <row r="1333" spans="1:9" ht="25" customHeight="1" x14ac:dyDescent="0.4">
      <c r="A1333" s="205" t="s">
        <v>688</v>
      </c>
      <c r="B1333" s="148"/>
      <c r="C1333" s="13"/>
      <c r="D1333" s="94"/>
      <c r="E1333" s="91" t="s">
        <v>193</v>
      </c>
      <c r="F1333" s="84"/>
      <c r="G1333" s="84"/>
      <c r="H1333" s="145"/>
      <c r="I1333" s="85"/>
    </row>
    <row r="1334" spans="1:9" ht="25" customHeight="1" x14ac:dyDescent="0.4">
      <c r="A1334" s="147">
        <v>21020301</v>
      </c>
      <c r="B1334" s="148"/>
      <c r="C1334" s="14"/>
      <c r="D1334" s="94"/>
      <c r="E1334" s="102" t="s">
        <v>178</v>
      </c>
      <c r="F1334" s="84"/>
      <c r="G1334" s="210"/>
      <c r="H1334" s="145"/>
      <c r="I1334" s="85"/>
    </row>
    <row r="1335" spans="1:9" ht="25" customHeight="1" x14ac:dyDescent="0.4">
      <c r="A1335" s="147">
        <v>21020302</v>
      </c>
      <c r="B1335" s="148"/>
      <c r="C1335" s="14"/>
      <c r="D1335" s="94"/>
      <c r="E1335" s="102" t="s">
        <v>179</v>
      </c>
      <c r="F1335" s="84"/>
      <c r="G1335" s="210"/>
      <c r="H1335" s="145"/>
      <c r="I1335" s="85"/>
    </row>
    <row r="1336" spans="1:9" ht="25" customHeight="1" x14ac:dyDescent="0.4">
      <c r="A1336" s="147">
        <v>21020303</v>
      </c>
      <c r="B1336" s="148"/>
      <c r="C1336" s="14"/>
      <c r="D1336" s="94"/>
      <c r="E1336" s="102" t="s">
        <v>180</v>
      </c>
      <c r="F1336" s="84"/>
      <c r="G1336" s="210"/>
      <c r="H1336" s="145"/>
      <c r="I1336" s="85"/>
    </row>
    <row r="1337" spans="1:9" ht="25" customHeight="1" x14ac:dyDescent="0.4">
      <c r="A1337" s="147">
        <v>21020304</v>
      </c>
      <c r="B1337" s="148"/>
      <c r="C1337" s="14"/>
      <c r="D1337" s="94"/>
      <c r="E1337" s="102" t="s">
        <v>181</v>
      </c>
      <c r="F1337" s="84"/>
      <c r="G1337" s="210"/>
      <c r="H1337" s="145"/>
      <c r="I1337" s="85"/>
    </row>
    <row r="1338" spans="1:9" ht="25" customHeight="1" x14ac:dyDescent="0.4">
      <c r="A1338" s="147">
        <v>21020312</v>
      </c>
      <c r="B1338" s="148"/>
      <c r="C1338" s="14"/>
      <c r="D1338" s="94"/>
      <c r="E1338" s="102" t="s">
        <v>184</v>
      </c>
      <c r="F1338" s="84"/>
      <c r="G1338" s="210"/>
      <c r="H1338" s="145"/>
      <c r="I1338" s="85"/>
    </row>
    <row r="1339" spans="1:9" ht="25" customHeight="1" x14ac:dyDescent="0.4">
      <c r="A1339" s="147">
        <v>21020315</v>
      </c>
      <c r="B1339" s="148"/>
      <c r="C1339" s="14"/>
      <c r="D1339" s="94"/>
      <c r="E1339" s="102" t="s">
        <v>187</v>
      </c>
      <c r="F1339" s="84"/>
      <c r="G1339" s="210"/>
      <c r="H1339" s="145"/>
      <c r="I1339" s="85"/>
    </row>
    <row r="1340" spans="1:9" ht="25" customHeight="1" x14ac:dyDescent="0.4">
      <c r="A1340" s="147">
        <v>21020314</v>
      </c>
      <c r="B1340" s="148"/>
      <c r="C1340" s="14"/>
      <c r="D1340" s="94"/>
      <c r="E1340" s="102" t="s">
        <v>513</v>
      </c>
      <c r="F1340" s="84"/>
      <c r="G1340" s="210"/>
      <c r="H1340" s="145"/>
      <c r="I1340" s="85"/>
    </row>
    <row r="1341" spans="1:9" ht="25" customHeight="1" x14ac:dyDescent="0.4">
      <c r="A1341" s="147">
        <v>21020305</v>
      </c>
      <c r="B1341" s="148"/>
      <c r="C1341" s="14"/>
      <c r="D1341" s="94"/>
      <c r="E1341" s="102" t="s">
        <v>514</v>
      </c>
      <c r="F1341" s="84"/>
      <c r="G1341" s="210"/>
      <c r="H1341" s="145"/>
      <c r="I1341" s="85"/>
    </row>
    <row r="1342" spans="1:9" ht="25" customHeight="1" x14ac:dyDescent="0.4">
      <c r="A1342" s="147">
        <v>21020306</v>
      </c>
      <c r="B1342" s="148"/>
      <c r="C1342" s="14"/>
      <c r="D1342" s="94"/>
      <c r="E1342" s="102" t="s">
        <v>515</v>
      </c>
      <c r="F1342" s="84"/>
      <c r="G1342" s="210"/>
      <c r="H1342" s="145"/>
      <c r="I1342" s="85"/>
    </row>
    <row r="1343" spans="1:9" ht="25" customHeight="1" x14ac:dyDescent="0.4">
      <c r="A1343" s="205">
        <v>21020400</v>
      </c>
      <c r="B1343" s="148"/>
      <c r="C1343" s="13"/>
      <c r="D1343" s="94"/>
      <c r="E1343" s="91" t="s">
        <v>194</v>
      </c>
      <c r="F1343" s="84"/>
      <c r="G1343" s="84"/>
      <c r="H1343" s="145"/>
      <c r="I1343" s="85"/>
    </row>
    <row r="1344" spans="1:9" ht="25" customHeight="1" x14ac:dyDescent="0.4">
      <c r="A1344" s="206">
        <v>21020401</v>
      </c>
      <c r="B1344" s="148" t="s">
        <v>640</v>
      </c>
      <c r="C1344" s="14"/>
      <c r="D1344" s="94">
        <v>31912900</v>
      </c>
      <c r="E1344" s="102" t="s">
        <v>178</v>
      </c>
      <c r="F1344" s="84">
        <v>205978.04500000001</v>
      </c>
      <c r="G1344" s="84">
        <v>212348.5</v>
      </c>
      <c r="H1344" s="145">
        <v>159261.375</v>
      </c>
      <c r="I1344" s="85">
        <v>233583.35</v>
      </c>
    </row>
    <row r="1345" spans="1:9" ht="25" customHeight="1" x14ac:dyDescent="0.4">
      <c r="A1345" s="206">
        <v>21020402</v>
      </c>
      <c r="B1345" s="148" t="s">
        <v>640</v>
      </c>
      <c r="C1345" s="14"/>
      <c r="D1345" s="94">
        <v>31912900</v>
      </c>
      <c r="E1345" s="102" t="s">
        <v>179</v>
      </c>
      <c r="F1345" s="84">
        <v>117701.74</v>
      </c>
      <c r="G1345" s="84">
        <v>121342</v>
      </c>
      <c r="H1345" s="145">
        <v>91006.5</v>
      </c>
      <c r="I1345" s="85">
        <v>133476.20000000001</v>
      </c>
    </row>
    <row r="1346" spans="1:9" ht="25" customHeight="1" x14ac:dyDescent="0.4">
      <c r="A1346" s="206">
        <v>21020403</v>
      </c>
      <c r="B1346" s="148" t="s">
        <v>640</v>
      </c>
      <c r="C1346" s="14"/>
      <c r="D1346" s="94">
        <v>31912900</v>
      </c>
      <c r="E1346" s="102" t="s">
        <v>180</v>
      </c>
      <c r="F1346" s="84">
        <v>14666.4</v>
      </c>
      <c r="G1346" s="84">
        <v>15120</v>
      </c>
      <c r="H1346" s="145">
        <v>11340</v>
      </c>
      <c r="I1346" s="85">
        <v>16632</v>
      </c>
    </row>
    <row r="1347" spans="1:9" ht="25" customHeight="1" x14ac:dyDescent="0.4">
      <c r="A1347" s="206">
        <v>21020404</v>
      </c>
      <c r="B1347" s="148" t="s">
        <v>640</v>
      </c>
      <c r="C1347" s="14"/>
      <c r="D1347" s="94">
        <v>31912900</v>
      </c>
      <c r="E1347" s="102" t="s">
        <v>181</v>
      </c>
      <c r="F1347" s="84">
        <v>29425.435000000001</v>
      </c>
      <c r="G1347" s="84">
        <v>30335.5</v>
      </c>
      <c r="H1347" s="145">
        <v>22751.625</v>
      </c>
      <c r="I1347" s="85">
        <v>33369.050000000003</v>
      </c>
    </row>
    <row r="1348" spans="1:9" ht="25" customHeight="1" x14ac:dyDescent="0.4">
      <c r="A1348" s="206" t="s">
        <v>523</v>
      </c>
      <c r="B1348" s="148"/>
      <c r="C1348" s="14"/>
      <c r="D1348" s="94"/>
      <c r="E1348" s="102" t="s">
        <v>184</v>
      </c>
      <c r="F1348" s="84"/>
      <c r="G1348" s="84"/>
      <c r="H1348" s="145"/>
      <c r="I1348" s="85"/>
    </row>
    <row r="1349" spans="1:9" ht="25" customHeight="1" x14ac:dyDescent="0.4">
      <c r="A1349" s="206">
        <v>21020415</v>
      </c>
      <c r="B1349" s="148" t="s">
        <v>640</v>
      </c>
      <c r="C1349" s="14"/>
      <c r="D1349" s="94">
        <v>31912900</v>
      </c>
      <c r="E1349" s="102" t="s">
        <v>187</v>
      </c>
      <c r="F1349" s="84">
        <v>75985.434999999998</v>
      </c>
      <c r="G1349" s="84">
        <v>78335.5</v>
      </c>
      <c r="H1349" s="145">
        <v>58751.625</v>
      </c>
      <c r="I1349" s="85">
        <v>86169.05</v>
      </c>
    </row>
    <row r="1350" spans="1:9" ht="25" customHeight="1" x14ac:dyDescent="0.4">
      <c r="A1350" s="205">
        <v>21020500</v>
      </c>
      <c r="B1350" s="144"/>
      <c r="C1350" s="13"/>
      <c r="D1350" s="144"/>
      <c r="E1350" s="91" t="s">
        <v>195</v>
      </c>
      <c r="F1350" s="84"/>
      <c r="G1350" s="84"/>
      <c r="H1350" s="145"/>
      <c r="I1350" s="85"/>
    </row>
    <row r="1351" spans="1:9" ht="25" customHeight="1" x14ac:dyDescent="0.4">
      <c r="A1351" s="206">
        <v>21020501</v>
      </c>
      <c r="B1351" s="148"/>
      <c r="C1351" s="14"/>
      <c r="D1351" s="94"/>
      <c r="E1351" s="102" t="s">
        <v>178</v>
      </c>
      <c r="F1351" s="84">
        <v>127096.57799999999</v>
      </c>
      <c r="G1351" s="84">
        <v>131027.4</v>
      </c>
      <c r="H1351" s="145">
        <v>98270.549999999988</v>
      </c>
      <c r="I1351" s="85">
        <v>144130.13999999998</v>
      </c>
    </row>
    <row r="1352" spans="1:9" ht="25" customHeight="1" x14ac:dyDescent="0.4">
      <c r="A1352" s="207">
        <v>21020502</v>
      </c>
      <c r="B1352" s="148"/>
      <c r="C1352" s="16"/>
      <c r="D1352" s="94"/>
      <c r="E1352" s="102" t="s">
        <v>179</v>
      </c>
      <c r="F1352" s="84">
        <v>72626.616000000009</v>
      </c>
      <c r="G1352" s="84">
        <v>74872.800000000003</v>
      </c>
      <c r="H1352" s="145">
        <v>56154.600000000006</v>
      </c>
      <c r="I1352" s="85">
        <v>82360.08</v>
      </c>
    </row>
    <row r="1353" spans="1:9" ht="25" customHeight="1" x14ac:dyDescent="0.4">
      <c r="A1353" s="207">
        <v>21020503</v>
      </c>
      <c r="B1353" s="148"/>
      <c r="C1353" s="16"/>
      <c r="D1353" s="94"/>
      <c r="E1353" s="102" t="s">
        <v>180</v>
      </c>
      <c r="F1353" s="84">
        <v>16412.400000000001</v>
      </c>
      <c r="G1353" s="84">
        <v>16920</v>
      </c>
      <c r="H1353" s="145">
        <v>12690</v>
      </c>
      <c r="I1353" s="85">
        <v>18612</v>
      </c>
    </row>
    <row r="1354" spans="1:9" ht="25" customHeight="1" x14ac:dyDescent="0.4">
      <c r="A1354" s="207">
        <v>21020504</v>
      </c>
      <c r="B1354" s="148"/>
      <c r="C1354" s="16"/>
      <c r="D1354" s="94"/>
      <c r="E1354" s="102" t="s">
        <v>181</v>
      </c>
      <c r="F1354" s="84">
        <v>18156.654000000002</v>
      </c>
      <c r="G1354" s="84">
        <v>18718.2</v>
      </c>
      <c r="H1354" s="145">
        <v>14038.650000000001</v>
      </c>
      <c r="I1354" s="85">
        <v>20590.02</v>
      </c>
    </row>
    <row r="1355" spans="1:9" ht="25" customHeight="1" x14ac:dyDescent="0.4">
      <c r="A1355" s="207" t="s">
        <v>523</v>
      </c>
      <c r="B1355" s="148"/>
      <c r="C1355" s="16"/>
      <c r="D1355" s="94"/>
      <c r="E1355" s="102" t="s">
        <v>184</v>
      </c>
      <c r="F1355" s="84"/>
      <c r="G1355" s="84"/>
      <c r="H1355" s="145"/>
      <c r="I1355" s="85"/>
    </row>
    <row r="1356" spans="1:9" ht="25" customHeight="1" x14ac:dyDescent="0.4">
      <c r="A1356" s="207">
        <v>21020515</v>
      </c>
      <c r="B1356" s="148"/>
      <c r="C1356" s="16"/>
      <c r="D1356" s="94"/>
      <c r="E1356" s="102" t="s">
        <v>187</v>
      </c>
      <c r="F1356" s="84">
        <v>87996.653999999995</v>
      </c>
      <c r="G1356" s="84">
        <v>90718.2</v>
      </c>
      <c r="H1356" s="145">
        <v>68038.649999999994</v>
      </c>
      <c r="I1356" s="85">
        <v>99790.01999999999</v>
      </c>
    </row>
    <row r="1357" spans="1:9" ht="25" customHeight="1" x14ac:dyDescent="0.4">
      <c r="A1357" s="152">
        <v>21020600</v>
      </c>
      <c r="B1357" s="153"/>
      <c r="C1357" s="15"/>
      <c r="D1357" s="153"/>
      <c r="E1357" s="91" t="s">
        <v>196</v>
      </c>
      <c r="F1357" s="84"/>
      <c r="G1357" s="84"/>
      <c r="H1357" s="84"/>
      <c r="I1357" s="85"/>
    </row>
    <row r="1358" spans="1:9" ht="25" customHeight="1" x14ac:dyDescent="0.4">
      <c r="A1358" s="187">
        <v>21020605</v>
      </c>
      <c r="B1358" s="148"/>
      <c r="C1358" s="16"/>
      <c r="D1358" s="94"/>
      <c r="E1358" s="95" t="s">
        <v>199</v>
      </c>
      <c r="F1358" s="84"/>
      <c r="G1358" s="84"/>
      <c r="H1358" s="84"/>
      <c r="I1358" s="85"/>
    </row>
    <row r="1359" spans="1:9" ht="25" customHeight="1" x14ac:dyDescent="0.4">
      <c r="A1359" s="1053">
        <v>22000000</v>
      </c>
      <c r="B1359" s="148"/>
      <c r="C1359" s="39"/>
      <c r="D1359" s="94"/>
      <c r="E1359" s="1051" t="s">
        <v>201</v>
      </c>
      <c r="F1359" s="826"/>
      <c r="G1359" s="846"/>
      <c r="H1359" s="590"/>
      <c r="I1359" s="846"/>
    </row>
    <row r="1360" spans="1:9" ht="25" customHeight="1" x14ac:dyDescent="0.4">
      <c r="A1360" s="1050">
        <v>22010100</v>
      </c>
      <c r="B1360" s="148" t="s">
        <v>2416</v>
      </c>
      <c r="C1360" s="39"/>
      <c r="D1360" s="94">
        <v>31912900</v>
      </c>
      <c r="E1360" s="1052" t="s">
        <v>2453</v>
      </c>
      <c r="F1360" s="826"/>
      <c r="G1360" s="846">
        <v>1050000</v>
      </c>
      <c r="H1360" s="590"/>
      <c r="I1360" s="813"/>
    </row>
    <row r="1361" spans="1:9" ht="25" customHeight="1" x14ac:dyDescent="0.4">
      <c r="A1361" s="200">
        <v>22020000</v>
      </c>
      <c r="B1361" s="156"/>
      <c r="C1361" s="17"/>
      <c r="D1361" s="156"/>
      <c r="E1361" s="106" t="s">
        <v>202</v>
      </c>
      <c r="F1361" s="84"/>
      <c r="G1361" s="84"/>
      <c r="H1361" s="84"/>
      <c r="I1361" s="85"/>
    </row>
    <row r="1362" spans="1:9" ht="25" customHeight="1" x14ac:dyDescent="0.4">
      <c r="A1362" s="200">
        <v>22020100</v>
      </c>
      <c r="B1362" s="156"/>
      <c r="C1362" s="17"/>
      <c r="D1362" s="156"/>
      <c r="E1362" s="106" t="s">
        <v>203</v>
      </c>
      <c r="F1362" s="84"/>
      <c r="G1362" s="84"/>
      <c r="H1362" s="84"/>
      <c r="I1362" s="85"/>
    </row>
    <row r="1363" spans="1:9" ht="25" customHeight="1" x14ac:dyDescent="0.4">
      <c r="A1363" s="209">
        <v>22020102</v>
      </c>
      <c r="B1363" s="148" t="s">
        <v>640</v>
      </c>
      <c r="C1363" s="14"/>
      <c r="D1363" s="94">
        <v>31912900</v>
      </c>
      <c r="E1363" s="154" t="s">
        <v>204</v>
      </c>
      <c r="F1363" s="84"/>
      <c r="G1363" s="84"/>
      <c r="H1363" s="84"/>
      <c r="I1363" s="85"/>
    </row>
    <row r="1364" spans="1:9" ht="25" customHeight="1" x14ac:dyDescent="0.4">
      <c r="A1364" s="209">
        <v>22020313</v>
      </c>
      <c r="B1364" s="148"/>
      <c r="C1364" s="14"/>
      <c r="D1364" s="94"/>
      <c r="E1364" s="154" t="s">
        <v>218</v>
      </c>
      <c r="F1364" s="84">
        <v>1230000</v>
      </c>
      <c r="G1364" s="84">
        <v>3500000</v>
      </c>
      <c r="H1364" s="84">
        <v>2100000</v>
      </c>
      <c r="I1364" s="85">
        <v>3500000</v>
      </c>
    </row>
    <row r="1365" spans="1:9" ht="25" customHeight="1" x14ac:dyDescent="0.4">
      <c r="A1365" s="200">
        <v>22020300</v>
      </c>
      <c r="B1365" s="156"/>
      <c r="C1365" s="17"/>
      <c r="D1365" s="156"/>
      <c r="E1365" s="106" t="s">
        <v>210</v>
      </c>
      <c r="F1365" s="84"/>
      <c r="G1365" s="84"/>
      <c r="H1365" s="84"/>
      <c r="I1365" s="86"/>
    </row>
    <row r="1366" spans="1:9" ht="25" customHeight="1" thickBot="1" x14ac:dyDescent="0.45">
      <c r="A1366" s="973" t="s">
        <v>687</v>
      </c>
      <c r="B1366" s="915"/>
      <c r="C1366" s="965"/>
      <c r="D1366" s="266"/>
      <c r="E1366" s="975" t="s">
        <v>214</v>
      </c>
      <c r="F1366" s="917"/>
      <c r="G1366" s="917"/>
      <c r="H1366" s="917"/>
      <c r="I1366" s="918">
        <v>5000000</v>
      </c>
    </row>
    <row r="1367" spans="1:9" ht="25" customHeight="1" x14ac:dyDescent="0.4">
      <c r="A1367" s="199"/>
      <c r="B1367" s="906"/>
      <c r="C1367" s="907"/>
      <c r="D1367" s="906"/>
      <c r="E1367" s="930" t="s">
        <v>164</v>
      </c>
      <c r="F1367" s="920">
        <f>SUM(F1328:F1360)</f>
        <v>1717687.737</v>
      </c>
      <c r="G1367" s="920">
        <f>SUM(G1328:G1360)</f>
        <v>2967973.2</v>
      </c>
      <c r="H1367" s="920">
        <f>SUM(H1328:H1360)</f>
        <v>1328109.075</v>
      </c>
      <c r="I1367" s="920">
        <f>SUM(I1328:I1360)</f>
        <v>2907893.31</v>
      </c>
    </row>
    <row r="1368" spans="1:9" ht="25" customHeight="1" thickBot="1" x14ac:dyDescent="0.45">
      <c r="A1368" s="201"/>
      <c r="B1368" s="136"/>
      <c r="C1368" s="10"/>
      <c r="D1368" s="136"/>
      <c r="E1368" s="976" t="s">
        <v>202</v>
      </c>
      <c r="F1368" s="977">
        <f>SUM(F1363:F1366)</f>
        <v>1230000</v>
      </c>
      <c r="G1368" s="977">
        <f>SUM(G1363:G1366)</f>
        <v>3500000</v>
      </c>
      <c r="H1368" s="977">
        <f>SUM(H1363:H1366)</f>
        <v>2100000</v>
      </c>
      <c r="I1368" s="978">
        <f>SUM(I1363:I1366)</f>
        <v>8500000</v>
      </c>
    </row>
    <row r="1369" spans="1:9" ht="25" customHeight="1" thickBot="1" x14ac:dyDescent="0.45">
      <c r="A1369" s="979"/>
      <c r="B1369" s="980"/>
      <c r="C1369" s="981"/>
      <c r="D1369" s="980"/>
      <c r="E1369" s="982" t="s">
        <v>293</v>
      </c>
      <c r="F1369" s="278">
        <f>F1367+F1368</f>
        <v>2947687.7369999997</v>
      </c>
      <c r="G1369" s="278">
        <f>G1367+G1368</f>
        <v>6467973.2000000002</v>
      </c>
      <c r="H1369" s="278">
        <f>H1367+H1368</f>
        <v>3428109.0750000002</v>
      </c>
      <c r="I1369" s="983">
        <f>I1367+I1368</f>
        <v>11407893.310000001</v>
      </c>
    </row>
    <row r="1370" spans="1:9" ht="22.5" x14ac:dyDescent="0.45">
      <c r="A1370" s="1301" t="s">
        <v>1795</v>
      </c>
      <c r="B1370" s="1302"/>
      <c r="C1370" s="1302"/>
      <c r="D1370" s="1302"/>
      <c r="E1370" s="1302"/>
      <c r="F1370" s="1302"/>
      <c r="G1370" s="1302"/>
      <c r="H1370" s="1302"/>
      <c r="I1370" s="1303"/>
    </row>
    <row r="1371" spans="1:9" ht="22.5" x14ac:dyDescent="0.45">
      <c r="A1371" s="1301" t="s">
        <v>480</v>
      </c>
      <c r="B1371" s="1302"/>
      <c r="C1371" s="1302"/>
      <c r="D1371" s="1302"/>
      <c r="E1371" s="1302"/>
      <c r="F1371" s="1302"/>
      <c r="G1371" s="1302"/>
      <c r="H1371" s="1302"/>
      <c r="I1371" s="1303"/>
    </row>
    <row r="1372" spans="1:9" ht="28" customHeight="1" x14ac:dyDescent="0.45">
      <c r="A1372" s="1301" t="s">
        <v>2465</v>
      </c>
      <c r="B1372" s="1302"/>
      <c r="C1372" s="1302"/>
      <c r="D1372" s="1302"/>
      <c r="E1372" s="1302"/>
      <c r="F1372" s="1302"/>
      <c r="G1372" s="1302"/>
      <c r="H1372" s="1302"/>
      <c r="I1372" s="1303"/>
    </row>
    <row r="1373" spans="1:9" ht="28" customHeight="1" thickBot="1" x14ac:dyDescent="0.5">
      <c r="A1373" s="1304" t="s">
        <v>275</v>
      </c>
      <c r="B1373" s="1305"/>
      <c r="C1373" s="1305"/>
      <c r="D1373" s="1305"/>
      <c r="E1373" s="1305"/>
      <c r="F1373" s="1305"/>
      <c r="G1373" s="1305"/>
      <c r="H1373" s="1305"/>
      <c r="I1373" s="1306"/>
    </row>
    <row r="1374" spans="1:9" ht="28" customHeight="1" thickBot="1" x14ac:dyDescent="0.45">
      <c r="A1374" s="1319" t="s">
        <v>405</v>
      </c>
      <c r="B1374" s="1320"/>
      <c r="C1374" s="1320"/>
      <c r="D1374" s="1320"/>
      <c r="E1374" s="1320"/>
      <c r="F1374" s="1320"/>
      <c r="G1374" s="1320"/>
      <c r="H1374" s="1320"/>
      <c r="I1374" s="1321"/>
    </row>
    <row r="1375" spans="1:9" s="118" customFormat="1" ht="36.5" thickBot="1" x14ac:dyDescent="0.4">
      <c r="A1375" s="33" t="s">
        <v>689</v>
      </c>
      <c r="B1375" s="89" t="s">
        <v>452</v>
      </c>
      <c r="C1375" s="33" t="s">
        <v>448</v>
      </c>
      <c r="D1375" s="211" t="s">
        <v>451</v>
      </c>
      <c r="E1375" s="212" t="s">
        <v>1</v>
      </c>
      <c r="F1375" s="89" t="s">
        <v>2460</v>
      </c>
      <c r="G1375" s="89" t="s">
        <v>2474</v>
      </c>
      <c r="H1375" s="89" t="s">
        <v>2475</v>
      </c>
      <c r="I1375" s="89" t="s">
        <v>2464</v>
      </c>
    </row>
    <row r="1376" spans="1:9" ht="25" customHeight="1" x14ac:dyDescent="0.4">
      <c r="A1376" s="199">
        <v>22400100101</v>
      </c>
      <c r="B1376" s="181" t="s">
        <v>640</v>
      </c>
      <c r="C1376" s="14"/>
      <c r="D1376" s="94">
        <v>31912900</v>
      </c>
      <c r="E1376" s="129" t="s">
        <v>367</v>
      </c>
      <c r="F1376" s="130">
        <f>F1442</f>
        <v>9560420.7599999998</v>
      </c>
      <c r="G1376" s="130">
        <f>G1442</f>
        <v>14986515.300000001</v>
      </c>
      <c r="H1376" s="130">
        <f>H1442</f>
        <v>7232181</v>
      </c>
      <c r="I1376" s="130">
        <f>I1442</f>
        <v>19738243.546</v>
      </c>
    </row>
    <row r="1377" spans="1:9" ht="25" customHeight="1" x14ac:dyDescent="0.4">
      <c r="A1377" s="200">
        <v>22400100102</v>
      </c>
      <c r="B1377" s="181" t="s">
        <v>640</v>
      </c>
      <c r="C1377" s="14"/>
      <c r="D1377" s="94">
        <v>31912900</v>
      </c>
      <c r="E1377" s="102" t="s">
        <v>404</v>
      </c>
      <c r="F1377" s="132">
        <f>F1500</f>
        <v>25753310.960000001</v>
      </c>
      <c r="G1377" s="132">
        <f>G1500</f>
        <v>42818059.149999999</v>
      </c>
      <c r="H1377" s="132">
        <f>H1500</f>
        <v>18421726</v>
      </c>
      <c r="I1377" s="132">
        <f>I1500</f>
        <v>53387331.350000001</v>
      </c>
    </row>
    <row r="1378" spans="1:9" ht="25" customHeight="1" x14ac:dyDescent="0.4">
      <c r="A1378" s="200">
        <v>22400100104</v>
      </c>
      <c r="B1378" s="181" t="s">
        <v>640</v>
      </c>
      <c r="C1378" s="14"/>
      <c r="D1378" s="94">
        <v>31912900</v>
      </c>
      <c r="E1378" s="102" t="s">
        <v>369</v>
      </c>
      <c r="F1378" s="132">
        <f>F1558</f>
        <v>5864185.7100000009</v>
      </c>
      <c r="G1378" s="132">
        <f>G1558</f>
        <v>13641458.5</v>
      </c>
      <c r="H1378" s="132">
        <f>H1558</f>
        <v>5186432.25</v>
      </c>
      <c r="I1378" s="132">
        <f>I1558</f>
        <v>13290292.350000001</v>
      </c>
    </row>
    <row r="1379" spans="1:9" ht="25" customHeight="1" x14ac:dyDescent="0.4">
      <c r="A1379" s="200">
        <v>22400100105</v>
      </c>
      <c r="B1379" s="181" t="s">
        <v>640</v>
      </c>
      <c r="C1379" s="14"/>
      <c r="D1379" s="94">
        <v>31912900</v>
      </c>
      <c r="E1379" s="102" t="s">
        <v>370</v>
      </c>
      <c r="F1379" s="132">
        <f>F1616</f>
        <v>28494711.16</v>
      </c>
      <c r="G1379" s="132">
        <f>G1616</f>
        <v>24762500.199999999</v>
      </c>
      <c r="H1379" s="132">
        <f>H1616</f>
        <v>17019621</v>
      </c>
      <c r="I1379" s="132">
        <f>I1616</f>
        <v>22252930.800000001</v>
      </c>
    </row>
    <row r="1380" spans="1:9" ht="25" customHeight="1" x14ac:dyDescent="0.4">
      <c r="A1380" s="200">
        <v>22400100106</v>
      </c>
      <c r="B1380" s="181" t="s">
        <v>640</v>
      </c>
      <c r="C1380" s="14"/>
      <c r="D1380" s="94">
        <v>31912900</v>
      </c>
      <c r="E1380" s="102" t="s">
        <v>371</v>
      </c>
      <c r="F1380" s="132">
        <f>F1671</f>
        <v>2259635.37</v>
      </c>
      <c r="G1380" s="132">
        <f>G1671</f>
        <v>4768958.5</v>
      </c>
      <c r="H1380" s="132">
        <f>H1671</f>
        <v>2267140.75</v>
      </c>
      <c r="I1380" s="132">
        <f>I1671</f>
        <v>5122473.0999999996</v>
      </c>
    </row>
    <row r="1381" spans="1:9" ht="25" customHeight="1" thickBot="1" x14ac:dyDescent="0.45">
      <c r="A1381" s="201">
        <v>22400100107</v>
      </c>
      <c r="B1381" s="181" t="s">
        <v>640</v>
      </c>
      <c r="C1381" s="14"/>
      <c r="D1381" s="94">
        <v>31912900</v>
      </c>
      <c r="E1381" s="105" t="s">
        <v>372</v>
      </c>
      <c r="F1381" s="191">
        <f>F1730</f>
        <v>3875310.05</v>
      </c>
      <c r="G1381" s="191">
        <f>G1730</f>
        <v>12078775.15</v>
      </c>
      <c r="H1381" s="191">
        <f>H1730</f>
        <v>3296373.75</v>
      </c>
      <c r="I1381" s="191">
        <f>I1730</f>
        <v>9658737.4899999984</v>
      </c>
    </row>
    <row r="1382" spans="1:9" ht="25" customHeight="1" thickBot="1" x14ac:dyDescent="0.45">
      <c r="A1382" s="20"/>
      <c r="B1382" s="168"/>
      <c r="C1382" s="20"/>
      <c r="D1382" s="168"/>
      <c r="E1382" s="169" t="s">
        <v>293</v>
      </c>
      <c r="F1382" s="140">
        <f>SUM(F1376:F1381)</f>
        <v>75807574.010000005</v>
      </c>
      <c r="G1382" s="140">
        <f>SUM(G1376:G1381)</f>
        <v>113056266.80000001</v>
      </c>
      <c r="H1382" s="140">
        <f>SUM(H1376:H1381)</f>
        <v>53423474.75</v>
      </c>
      <c r="I1382" s="140">
        <f>SUM(I1376:I1381)</f>
        <v>123450008.63599998</v>
      </c>
    </row>
    <row r="1383" spans="1:9" ht="25" customHeight="1" thickBot="1" x14ac:dyDescent="0.45">
      <c r="A1383" s="1331" t="s">
        <v>499</v>
      </c>
      <c r="B1383" s="1332"/>
      <c r="C1383" s="1332"/>
      <c r="D1383" s="1332"/>
      <c r="E1383" s="1332"/>
      <c r="F1383" s="1332"/>
      <c r="G1383" s="1332"/>
      <c r="H1383" s="1332"/>
      <c r="I1383" s="1333"/>
    </row>
    <row r="1384" spans="1:9" ht="25" customHeight="1" x14ac:dyDescent="0.4">
      <c r="A1384" s="199"/>
      <c r="B1384" s="906"/>
      <c r="C1384" s="907"/>
      <c r="D1384" s="906"/>
      <c r="E1384" s="908" t="s">
        <v>164</v>
      </c>
      <c r="F1384" s="909">
        <f t="shared" ref="F1384:I1385" si="11">F1440+F1498+F1556+F1614+F1669+F1728</f>
        <v>22667574.010000002</v>
      </c>
      <c r="G1384" s="909">
        <f t="shared" si="11"/>
        <v>34056266.799999997</v>
      </c>
      <c r="H1384" s="909">
        <f t="shared" si="11"/>
        <v>17526474.75</v>
      </c>
      <c r="I1384" s="910">
        <f t="shared" si="11"/>
        <v>32350008.635999996</v>
      </c>
    </row>
    <row r="1385" spans="1:9" ht="25" customHeight="1" thickBot="1" x14ac:dyDescent="0.45">
      <c r="A1385" s="213"/>
      <c r="B1385" s="214"/>
      <c r="C1385" s="34"/>
      <c r="D1385" s="214"/>
      <c r="E1385" s="215" t="s">
        <v>202</v>
      </c>
      <c r="F1385" s="912">
        <f t="shared" si="11"/>
        <v>53140000</v>
      </c>
      <c r="G1385" s="912">
        <f t="shared" si="11"/>
        <v>79000000</v>
      </c>
      <c r="H1385" s="912">
        <f t="shared" si="11"/>
        <v>35897000</v>
      </c>
      <c r="I1385" s="913">
        <f t="shared" si="11"/>
        <v>91100000</v>
      </c>
    </row>
    <row r="1386" spans="1:9" ht="25" customHeight="1" thickBot="1" x14ac:dyDescent="0.45">
      <c r="A1386" s="35"/>
      <c r="B1386" s="216"/>
      <c r="C1386" s="35"/>
      <c r="D1386" s="216"/>
      <c r="E1386" s="217" t="s">
        <v>293</v>
      </c>
      <c r="F1386" s="218">
        <f>F1384+F1385</f>
        <v>75807574.010000005</v>
      </c>
      <c r="G1386" s="218">
        <f>G1384+G1385</f>
        <v>113056266.8</v>
      </c>
      <c r="H1386" s="218">
        <f>H1384+H1385</f>
        <v>53423474.75</v>
      </c>
      <c r="I1386" s="218">
        <f>I1384+I1385</f>
        <v>123450008.63599999</v>
      </c>
    </row>
    <row r="1387" spans="1:9" ht="22.5" x14ac:dyDescent="0.45">
      <c r="A1387" s="1310" t="s">
        <v>1795</v>
      </c>
      <c r="B1387" s="1311"/>
      <c r="C1387" s="1311"/>
      <c r="D1387" s="1311"/>
      <c r="E1387" s="1311"/>
      <c r="F1387" s="1311"/>
      <c r="G1387" s="1311"/>
      <c r="H1387" s="1311"/>
      <c r="I1387" s="1312"/>
    </row>
    <row r="1388" spans="1:9" ht="22.5" x14ac:dyDescent="0.45">
      <c r="A1388" s="1301" t="s">
        <v>480</v>
      </c>
      <c r="B1388" s="1302"/>
      <c r="C1388" s="1302"/>
      <c r="D1388" s="1302"/>
      <c r="E1388" s="1302"/>
      <c r="F1388" s="1302"/>
      <c r="G1388" s="1302"/>
      <c r="H1388" s="1302"/>
      <c r="I1388" s="1303"/>
    </row>
    <row r="1389" spans="1:9" ht="28" customHeight="1" x14ac:dyDescent="0.45">
      <c r="A1389" s="1301" t="s">
        <v>2465</v>
      </c>
      <c r="B1389" s="1302"/>
      <c r="C1389" s="1302"/>
      <c r="D1389" s="1302"/>
      <c r="E1389" s="1302"/>
      <c r="F1389" s="1302"/>
      <c r="G1389" s="1302"/>
      <c r="H1389" s="1302"/>
      <c r="I1389" s="1303"/>
    </row>
    <row r="1390" spans="1:9" ht="18.75" customHeight="1" thickBot="1" x14ac:dyDescent="0.5">
      <c r="A1390" s="1304" t="s">
        <v>275</v>
      </c>
      <c r="B1390" s="1305"/>
      <c r="C1390" s="1305"/>
      <c r="D1390" s="1305"/>
      <c r="E1390" s="1305"/>
      <c r="F1390" s="1305"/>
      <c r="G1390" s="1305"/>
      <c r="H1390" s="1305"/>
      <c r="I1390" s="1306"/>
    </row>
    <row r="1391" spans="1:9" ht="18.5" thickBot="1" x14ac:dyDescent="0.45">
      <c r="A1391" s="1313" t="s">
        <v>406</v>
      </c>
      <c r="B1391" s="1314"/>
      <c r="C1391" s="1314"/>
      <c r="D1391" s="1314"/>
      <c r="E1391" s="1314"/>
      <c r="F1391" s="1314"/>
      <c r="G1391" s="1314"/>
      <c r="H1391" s="1314"/>
      <c r="I1391" s="1315"/>
    </row>
    <row r="1392" spans="1:9" s="118" customFormat="1" ht="36.5" thickBot="1" x14ac:dyDescent="0.4">
      <c r="A1392" s="311" t="s">
        <v>459</v>
      </c>
      <c r="B1392" s="222" t="s">
        <v>452</v>
      </c>
      <c r="C1392" s="311" t="s">
        <v>448</v>
      </c>
      <c r="D1392" s="222" t="s">
        <v>451</v>
      </c>
      <c r="E1392" s="312" t="s">
        <v>1</v>
      </c>
      <c r="F1392" s="222" t="s">
        <v>2460</v>
      </c>
      <c r="G1392" s="222" t="s">
        <v>2474</v>
      </c>
      <c r="H1392" s="89" t="s">
        <v>2475</v>
      </c>
      <c r="I1392" s="222" t="s">
        <v>2464</v>
      </c>
    </row>
    <row r="1393" spans="1:9" ht="25" customHeight="1" x14ac:dyDescent="0.4">
      <c r="A1393" s="219">
        <v>20000000</v>
      </c>
      <c r="B1393" s="220"/>
      <c r="C1393" s="36"/>
      <c r="D1393" s="220"/>
      <c r="E1393" s="99" t="s">
        <v>163</v>
      </c>
      <c r="F1393" s="160"/>
      <c r="G1393" s="160"/>
      <c r="H1393" s="160"/>
      <c r="I1393" s="161"/>
    </row>
    <row r="1394" spans="1:9" ht="25" customHeight="1" x14ac:dyDescent="0.4">
      <c r="A1394" s="206">
        <v>21000000</v>
      </c>
      <c r="B1394" s="101"/>
      <c r="C1394" s="14"/>
      <c r="D1394" s="101"/>
      <c r="E1394" s="91" t="s">
        <v>164</v>
      </c>
      <c r="F1394" s="145"/>
      <c r="G1394" s="145"/>
      <c r="H1394" s="145"/>
      <c r="I1394" s="146"/>
    </row>
    <row r="1395" spans="1:9" ht="25" customHeight="1" x14ac:dyDescent="0.4">
      <c r="A1395" s="206">
        <v>21010000</v>
      </c>
      <c r="B1395" s="101"/>
      <c r="C1395" s="14"/>
      <c r="D1395" s="101"/>
      <c r="E1395" s="91" t="s">
        <v>165</v>
      </c>
      <c r="F1395" s="145"/>
      <c r="G1395" s="145"/>
      <c r="H1395" s="145"/>
      <c r="I1395" s="146"/>
    </row>
    <row r="1396" spans="1:9" ht="25" customHeight="1" x14ac:dyDescent="0.4">
      <c r="A1396" s="206">
        <v>21010103</v>
      </c>
      <c r="B1396" s="148"/>
      <c r="C1396" s="14"/>
      <c r="D1396" s="94"/>
      <c r="E1396" s="95" t="s">
        <v>168</v>
      </c>
      <c r="F1396" s="145"/>
      <c r="G1396" s="145"/>
      <c r="H1396" s="145"/>
      <c r="I1396" s="146">
        <f>NROLL!E679</f>
        <v>1147578</v>
      </c>
    </row>
    <row r="1397" spans="1:9" ht="25" customHeight="1" x14ac:dyDescent="0.4">
      <c r="A1397" s="206">
        <v>21010104</v>
      </c>
      <c r="B1397" s="148" t="s">
        <v>640</v>
      </c>
      <c r="C1397" s="14"/>
      <c r="D1397" s="94">
        <v>31912900</v>
      </c>
      <c r="E1397" s="95" t="s">
        <v>169</v>
      </c>
      <c r="F1397" s="84">
        <f>G1397-(G1397*3%)</f>
        <v>715718.38</v>
      </c>
      <c r="G1397" s="145">
        <v>737854</v>
      </c>
      <c r="H1397" s="145">
        <f>G1397/12*9</f>
        <v>553390.5</v>
      </c>
      <c r="I1397" s="85"/>
    </row>
    <row r="1398" spans="1:9" ht="25" customHeight="1" x14ac:dyDescent="0.4">
      <c r="A1398" s="206" t="s">
        <v>690</v>
      </c>
      <c r="B1398" s="148" t="s">
        <v>640</v>
      </c>
      <c r="C1398" s="14"/>
      <c r="D1398" s="94">
        <v>31912900</v>
      </c>
      <c r="E1398" s="95" t="s">
        <v>170</v>
      </c>
      <c r="F1398" s="84">
        <v>406942.16</v>
      </c>
      <c r="G1398" s="145">
        <v>419528</v>
      </c>
      <c r="H1398" s="145">
        <v>314646</v>
      </c>
      <c r="I1398" s="85">
        <f>NROLL!E676</f>
        <v>629291.88000000012</v>
      </c>
    </row>
    <row r="1399" spans="1:9" ht="25" customHeight="1" x14ac:dyDescent="0.4">
      <c r="A1399" s="147">
        <v>21010106</v>
      </c>
      <c r="B1399" s="148"/>
      <c r="C1399" s="14"/>
      <c r="D1399" s="94"/>
      <c r="E1399" s="95" t="s">
        <v>171</v>
      </c>
      <c r="F1399" s="84"/>
      <c r="G1399" s="145"/>
      <c r="H1399" s="145"/>
      <c r="I1399" s="85"/>
    </row>
    <row r="1400" spans="1:9" ht="25" customHeight="1" x14ac:dyDescent="0.4">
      <c r="A1400" s="147"/>
      <c r="B1400" s="148"/>
      <c r="C1400" s="14"/>
      <c r="D1400" s="94"/>
      <c r="E1400" s="102" t="s">
        <v>673</v>
      </c>
      <c r="F1400" s="84"/>
      <c r="G1400" s="145">
        <v>173607.3</v>
      </c>
      <c r="H1400" s="145"/>
      <c r="I1400" s="85">
        <f>NROLL!T684+NROLL!T686</f>
        <v>1440000</v>
      </c>
    </row>
    <row r="1401" spans="1:9" ht="25" customHeight="1" x14ac:dyDescent="0.4">
      <c r="A1401" s="206">
        <v>21020300</v>
      </c>
      <c r="B1401" s="101"/>
      <c r="C1401" s="14"/>
      <c r="D1401" s="101"/>
      <c r="E1401" s="91" t="s">
        <v>193</v>
      </c>
      <c r="F1401" s="84"/>
      <c r="G1401" s="145"/>
      <c r="H1401" s="145"/>
      <c r="I1401" s="85"/>
    </row>
    <row r="1402" spans="1:9" ht="25" customHeight="1" x14ac:dyDescent="0.4">
      <c r="A1402" s="206">
        <v>21020301</v>
      </c>
      <c r="B1402" s="148" t="s">
        <v>640</v>
      </c>
      <c r="C1402" s="14"/>
      <c r="D1402" s="94">
        <v>31912900</v>
      </c>
      <c r="E1402" s="102" t="s">
        <v>178</v>
      </c>
      <c r="F1402" s="84"/>
      <c r="G1402" s="145"/>
      <c r="H1402" s="145"/>
      <c r="I1402" s="85">
        <f>NROLL!F679</f>
        <v>401652.3</v>
      </c>
    </row>
    <row r="1403" spans="1:9" ht="25" customHeight="1" x14ac:dyDescent="0.4">
      <c r="A1403" s="206">
        <v>21020302</v>
      </c>
      <c r="B1403" s="148" t="s">
        <v>640</v>
      </c>
      <c r="C1403" s="14"/>
      <c r="D1403" s="94">
        <v>31912900</v>
      </c>
      <c r="E1403" s="102" t="s">
        <v>179</v>
      </c>
      <c r="F1403" s="84"/>
      <c r="G1403" s="145"/>
      <c r="H1403" s="145"/>
      <c r="I1403" s="85">
        <f>NROLL!G676</f>
        <v>125858.37600000002</v>
      </c>
    </row>
    <row r="1404" spans="1:9" ht="25" customHeight="1" x14ac:dyDescent="0.4">
      <c r="A1404" s="206">
        <v>21020303</v>
      </c>
      <c r="B1404" s="148" t="s">
        <v>640</v>
      </c>
      <c r="C1404" s="14"/>
      <c r="D1404" s="94">
        <v>31912900</v>
      </c>
      <c r="E1404" s="102" t="s">
        <v>180</v>
      </c>
      <c r="F1404" s="84"/>
      <c r="G1404" s="145"/>
      <c r="H1404" s="145"/>
      <c r="I1404" s="85">
        <f>NROLL!I676</f>
        <v>16200</v>
      </c>
    </row>
    <row r="1405" spans="1:9" ht="25" customHeight="1" x14ac:dyDescent="0.4">
      <c r="A1405" s="206">
        <v>21020304</v>
      </c>
      <c r="B1405" s="148" t="s">
        <v>640</v>
      </c>
      <c r="C1405" s="14"/>
      <c r="D1405" s="94">
        <v>31912900</v>
      </c>
      <c r="E1405" s="102" t="s">
        <v>181</v>
      </c>
      <c r="F1405" s="84"/>
      <c r="G1405" s="145"/>
      <c r="H1405" s="145"/>
      <c r="I1405" s="85">
        <f>NROLL!H676</f>
        <v>31464.594000000005</v>
      </c>
    </row>
    <row r="1406" spans="1:9" ht="25" customHeight="1" x14ac:dyDescent="0.4">
      <c r="A1406" s="206">
        <v>21020312</v>
      </c>
      <c r="B1406" s="148"/>
      <c r="C1406" s="14"/>
      <c r="D1406" s="94"/>
      <c r="E1406" s="102" t="s">
        <v>184</v>
      </c>
      <c r="F1406" s="84"/>
      <c r="G1406" s="145"/>
      <c r="H1406" s="145"/>
      <c r="I1406" s="85"/>
    </row>
    <row r="1407" spans="1:9" ht="25" customHeight="1" x14ac:dyDescent="0.4">
      <c r="A1407" s="206">
        <v>21020315</v>
      </c>
      <c r="B1407" s="148"/>
      <c r="C1407" s="14"/>
      <c r="D1407" s="94"/>
      <c r="E1407" s="102" t="s">
        <v>187</v>
      </c>
      <c r="F1407" s="84"/>
      <c r="G1407" s="145"/>
      <c r="H1407" s="145"/>
      <c r="I1407" s="85">
        <f>NROLL!J676</f>
        <v>226211.63399999999</v>
      </c>
    </row>
    <row r="1408" spans="1:9" ht="25" customHeight="1" x14ac:dyDescent="0.4">
      <c r="A1408" s="206" t="s">
        <v>524</v>
      </c>
      <c r="B1408" s="148"/>
      <c r="C1408" s="14"/>
      <c r="D1408" s="94"/>
      <c r="E1408" s="102" t="s">
        <v>513</v>
      </c>
      <c r="F1408" s="84"/>
      <c r="G1408" s="145"/>
      <c r="H1408" s="145"/>
      <c r="I1408" s="85"/>
    </row>
    <row r="1409" spans="1:9" ht="25" customHeight="1" x14ac:dyDescent="0.4">
      <c r="A1409" s="206" t="s">
        <v>525</v>
      </c>
      <c r="B1409" s="148"/>
      <c r="C1409" s="14"/>
      <c r="D1409" s="94"/>
      <c r="E1409" s="102" t="s">
        <v>514</v>
      </c>
      <c r="F1409" s="84"/>
      <c r="G1409" s="145"/>
      <c r="H1409" s="145"/>
      <c r="I1409" s="85"/>
    </row>
    <row r="1410" spans="1:9" ht="25" customHeight="1" x14ac:dyDescent="0.4">
      <c r="A1410" s="206" t="s">
        <v>526</v>
      </c>
      <c r="B1410" s="148"/>
      <c r="C1410" s="14"/>
      <c r="D1410" s="94"/>
      <c r="E1410" s="102" t="s">
        <v>515</v>
      </c>
      <c r="F1410" s="84"/>
      <c r="G1410" s="145"/>
      <c r="H1410" s="145"/>
      <c r="I1410" s="85"/>
    </row>
    <row r="1411" spans="1:9" ht="25" customHeight="1" x14ac:dyDescent="0.4">
      <c r="A1411" s="206">
        <v>21020400</v>
      </c>
      <c r="B1411" s="101"/>
      <c r="C1411" s="14"/>
      <c r="D1411" s="101"/>
      <c r="E1411" s="91" t="s">
        <v>194</v>
      </c>
      <c r="F1411" s="84"/>
      <c r="G1411" s="145"/>
      <c r="H1411" s="145"/>
      <c r="I1411" s="85"/>
    </row>
    <row r="1412" spans="1:9" ht="25" customHeight="1" x14ac:dyDescent="0.4">
      <c r="A1412" s="206">
        <v>21020401</v>
      </c>
      <c r="B1412" s="148" t="s">
        <v>640</v>
      </c>
      <c r="C1412" s="14"/>
      <c r="D1412" s="94">
        <v>31912900</v>
      </c>
      <c r="E1412" s="102" t="s">
        <v>178</v>
      </c>
      <c r="F1412" s="84">
        <v>250501.53</v>
      </c>
      <c r="G1412" s="145">
        <v>258249</v>
      </c>
      <c r="H1412" s="145">
        <v>193686.75</v>
      </c>
      <c r="I1412" s="85"/>
    </row>
    <row r="1413" spans="1:9" ht="25" customHeight="1" x14ac:dyDescent="0.4">
      <c r="A1413" s="206">
        <v>21020402</v>
      </c>
      <c r="B1413" s="148" t="s">
        <v>640</v>
      </c>
      <c r="C1413" s="14"/>
      <c r="D1413" s="94">
        <v>31912900</v>
      </c>
      <c r="E1413" s="102" t="s">
        <v>179</v>
      </c>
      <c r="F1413" s="84">
        <v>143143.87</v>
      </c>
      <c r="G1413" s="145">
        <v>147571</v>
      </c>
      <c r="H1413" s="145">
        <v>110678.25</v>
      </c>
      <c r="I1413" s="85"/>
    </row>
    <row r="1414" spans="1:9" ht="25" customHeight="1" x14ac:dyDescent="0.4">
      <c r="A1414" s="206">
        <v>21020403</v>
      </c>
      <c r="B1414" s="148" t="s">
        <v>640</v>
      </c>
      <c r="C1414" s="14"/>
      <c r="D1414" s="94">
        <v>31912900</v>
      </c>
      <c r="E1414" s="102" t="s">
        <v>180</v>
      </c>
      <c r="F1414" s="84">
        <v>8380.7999999999993</v>
      </c>
      <c r="G1414" s="145">
        <v>8640</v>
      </c>
      <c r="H1414" s="145">
        <v>6480</v>
      </c>
      <c r="I1414" s="85"/>
    </row>
    <row r="1415" spans="1:9" ht="25" customHeight="1" x14ac:dyDescent="0.4">
      <c r="A1415" s="206">
        <v>21020404</v>
      </c>
      <c r="B1415" s="148" t="s">
        <v>640</v>
      </c>
      <c r="C1415" s="14"/>
      <c r="D1415" s="94">
        <v>31912900</v>
      </c>
      <c r="E1415" s="102" t="s">
        <v>181</v>
      </c>
      <c r="F1415" s="84">
        <v>35786.21</v>
      </c>
      <c r="G1415" s="145">
        <v>36893</v>
      </c>
      <c r="H1415" s="145">
        <v>27669.75</v>
      </c>
      <c r="I1415" s="85"/>
    </row>
    <row r="1416" spans="1:9" ht="25" customHeight="1" x14ac:dyDescent="0.4">
      <c r="A1416" s="206">
        <v>21020412</v>
      </c>
      <c r="B1416" s="148"/>
      <c r="C1416" s="14"/>
      <c r="D1416" s="94"/>
      <c r="E1416" s="102" t="s">
        <v>184</v>
      </c>
      <c r="F1416" s="84"/>
      <c r="G1416" s="145"/>
      <c r="H1416" s="145"/>
      <c r="I1416" s="85"/>
    </row>
    <row r="1417" spans="1:9" ht="25" customHeight="1" x14ac:dyDescent="0.4">
      <c r="A1417" s="206">
        <v>21020415</v>
      </c>
      <c r="B1417" s="148" t="s">
        <v>640</v>
      </c>
      <c r="C1417" s="14"/>
      <c r="D1417" s="94">
        <v>31912900</v>
      </c>
      <c r="E1417" s="102" t="s">
        <v>187</v>
      </c>
      <c r="F1417" s="84">
        <v>59066.21</v>
      </c>
      <c r="G1417" s="145">
        <v>60893</v>
      </c>
      <c r="H1417" s="145">
        <v>45669.75</v>
      </c>
      <c r="I1417" s="85"/>
    </row>
    <row r="1418" spans="1:9" ht="25" customHeight="1" x14ac:dyDescent="0.4">
      <c r="A1418" s="205">
        <v>21020500</v>
      </c>
      <c r="B1418" s="144"/>
      <c r="C1418" s="13"/>
      <c r="D1418" s="144"/>
      <c r="E1418" s="91" t="s">
        <v>195</v>
      </c>
      <c r="F1418" s="84"/>
      <c r="G1418" s="145"/>
      <c r="H1418" s="145"/>
      <c r="I1418" s="85"/>
    </row>
    <row r="1419" spans="1:9" ht="25" customHeight="1" x14ac:dyDescent="0.4">
      <c r="A1419" s="206">
        <v>21020501</v>
      </c>
      <c r="B1419" s="148" t="s">
        <v>640</v>
      </c>
      <c r="C1419" s="14"/>
      <c r="D1419" s="94">
        <v>31912900</v>
      </c>
      <c r="E1419" s="102" t="s">
        <v>178</v>
      </c>
      <c r="F1419" s="84">
        <v>142384.35999999999</v>
      </c>
      <c r="G1419" s="145">
        <v>146788</v>
      </c>
      <c r="H1419" s="145">
        <v>110091</v>
      </c>
      <c r="I1419" s="85">
        <f>NROLL!F676</f>
        <v>220252.158</v>
      </c>
    </row>
    <row r="1420" spans="1:9" ht="25" customHeight="1" x14ac:dyDescent="0.4">
      <c r="A1420" s="207">
        <v>21020502</v>
      </c>
      <c r="B1420" s="148" t="s">
        <v>640</v>
      </c>
      <c r="C1420" s="14"/>
      <c r="D1420" s="94">
        <v>31912900</v>
      </c>
      <c r="E1420" s="102" t="s">
        <v>179</v>
      </c>
      <c r="F1420" s="84">
        <v>81388.820000000007</v>
      </c>
      <c r="G1420" s="145">
        <v>83906</v>
      </c>
      <c r="H1420" s="145">
        <v>62929.5</v>
      </c>
      <c r="I1420" s="85">
        <f>NROLL!G676</f>
        <v>125858.37600000002</v>
      </c>
    </row>
    <row r="1421" spans="1:9" ht="25" customHeight="1" x14ac:dyDescent="0.4">
      <c r="A1421" s="207">
        <v>21020503</v>
      </c>
      <c r="B1421" s="148" t="s">
        <v>640</v>
      </c>
      <c r="C1421" s="14"/>
      <c r="D1421" s="94">
        <v>31912900</v>
      </c>
      <c r="E1421" s="102" t="s">
        <v>180</v>
      </c>
      <c r="F1421" s="84">
        <v>10476</v>
      </c>
      <c r="G1421" s="145">
        <v>10800</v>
      </c>
      <c r="H1421" s="145">
        <v>8100</v>
      </c>
      <c r="I1421" s="85">
        <f>NROLL!I676</f>
        <v>16200</v>
      </c>
    </row>
    <row r="1422" spans="1:9" ht="25" customHeight="1" x14ac:dyDescent="0.4">
      <c r="A1422" s="207">
        <v>21020504</v>
      </c>
      <c r="B1422" s="148" t="s">
        <v>640</v>
      </c>
      <c r="C1422" s="14"/>
      <c r="D1422" s="94">
        <v>31912900</v>
      </c>
      <c r="E1422" s="102" t="s">
        <v>181</v>
      </c>
      <c r="F1422" s="84">
        <v>20348.66</v>
      </c>
      <c r="G1422" s="145">
        <v>20978</v>
      </c>
      <c r="H1422" s="145">
        <v>15733.5</v>
      </c>
      <c r="I1422" s="85">
        <f>NROLL!H676</f>
        <v>31464.594000000005</v>
      </c>
    </row>
    <row r="1423" spans="1:9" ht="25" customHeight="1" x14ac:dyDescent="0.4">
      <c r="A1423" s="207" t="s">
        <v>523</v>
      </c>
      <c r="B1423" s="148"/>
      <c r="C1423" s="14"/>
      <c r="D1423" s="94"/>
      <c r="E1423" s="102" t="s">
        <v>184</v>
      </c>
      <c r="F1423" s="84"/>
      <c r="G1423" s="145"/>
      <c r="H1423" s="145"/>
      <c r="I1423" s="85"/>
    </row>
    <row r="1424" spans="1:9" ht="25" customHeight="1" x14ac:dyDescent="0.4">
      <c r="A1424" s="207">
        <v>21020515</v>
      </c>
      <c r="B1424" s="148" t="s">
        <v>640</v>
      </c>
      <c r="C1424" s="14"/>
      <c r="D1424" s="94">
        <v>31912900</v>
      </c>
      <c r="E1424" s="102" t="s">
        <v>187</v>
      </c>
      <c r="F1424" s="84">
        <v>146283.76</v>
      </c>
      <c r="G1424" s="145">
        <v>150808</v>
      </c>
      <c r="H1424" s="145">
        <v>113106</v>
      </c>
      <c r="I1424" s="85">
        <f>NROLL!J676</f>
        <v>226211.63399999999</v>
      </c>
    </row>
    <row r="1425" spans="1:9" ht="25" customHeight="1" x14ac:dyDescent="0.4">
      <c r="A1425" s="152">
        <v>21020600</v>
      </c>
      <c r="B1425" s="153"/>
      <c r="C1425" s="15"/>
      <c r="D1425" s="153"/>
      <c r="E1425" s="91" t="s">
        <v>196</v>
      </c>
      <c r="F1425" s="84"/>
      <c r="G1425" s="84"/>
      <c r="H1425" s="84"/>
      <c r="I1425" s="85"/>
    </row>
    <row r="1426" spans="1:9" ht="25" customHeight="1" x14ac:dyDescent="0.4">
      <c r="A1426" s="187">
        <v>21020605</v>
      </c>
      <c r="B1426" s="148"/>
      <c r="C1426" s="14"/>
      <c r="D1426" s="94"/>
      <c r="E1426" s="95" t="s">
        <v>199</v>
      </c>
      <c r="F1426" s="84"/>
      <c r="G1426" s="84"/>
      <c r="H1426" s="84"/>
      <c r="I1426" s="85"/>
    </row>
    <row r="1427" spans="1:9" ht="25" customHeight="1" x14ac:dyDescent="0.4">
      <c r="A1427" s="1053">
        <v>22000000</v>
      </c>
      <c r="B1427" s="148"/>
      <c r="C1427" s="39"/>
      <c r="D1427" s="94"/>
      <c r="E1427" s="1051" t="s">
        <v>201</v>
      </c>
      <c r="F1427" s="826"/>
      <c r="G1427" s="846"/>
      <c r="H1427" s="590"/>
      <c r="I1427" s="846"/>
    </row>
    <row r="1428" spans="1:9" ht="25" customHeight="1" x14ac:dyDescent="0.4">
      <c r="A1428" s="1050">
        <v>22010100</v>
      </c>
      <c r="B1428" s="148" t="s">
        <v>2416</v>
      </c>
      <c r="C1428" s="39"/>
      <c r="D1428" s="94">
        <v>31912900</v>
      </c>
      <c r="E1428" s="1052" t="s">
        <v>2453</v>
      </c>
      <c r="F1428" s="826"/>
      <c r="G1428" s="846">
        <v>630000</v>
      </c>
      <c r="H1428" s="590"/>
      <c r="I1428" s="813"/>
    </row>
    <row r="1429" spans="1:9" ht="25" customHeight="1" x14ac:dyDescent="0.4">
      <c r="A1429" s="209">
        <v>22020000</v>
      </c>
      <c r="B1429" s="94"/>
      <c r="C1429" s="6"/>
      <c r="D1429" s="94"/>
      <c r="E1429" s="106" t="s">
        <v>202</v>
      </c>
      <c r="F1429" s="145"/>
      <c r="G1429" s="145"/>
      <c r="H1429" s="145"/>
      <c r="I1429" s="146"/>
    </row>
    <row r="1430" spans="1:9" ht="25" customHeight="1" x14ac:dyDescent="0.4">
      <c r="A1430" s="209">
        <v>22020100</v>
      </c>
      <c r="B1430" s="94"/>
      <c r="C1430" s="6"/>
      <c r="D1430" s="94"/>
      <c r="E1430" s="106" t="s">
        <v>203</v>
      </c>
      <c r="F1430" s="145"/>
      <c r="G1430" s="145"/>
      <c r="H1430" s="145"/>
      <c r="I1430" s="146"/>
    </row>
    <row r="1431" spans="1:9" ht="25" customHeight="1" x14ac:dyDescent="0.4">
      <c r="A1431" s="326">
        <v>22020101</v>
      </c>
      <c r="B1431" s="148"/>
      <c r="C1431" s="14"/>
      <c r="D1431" s="94"/>
      <c r="E1431" s="195" t="s">
        <v>204</v>
      </c>
      <c r="F1431" s="304"/>
      <c r="G1431" s="145"/>
      <c r="H1431" s="145"/>
      <c r="I1431" s="146"/>
    </row>
    <row r="1432" spans="1:9" ht="25" customHeight="1" x14ac:dyDescent="0.4">
      <c r="A1432" s="326">
        <v>22020102</v>
      </c>
      <c r="B1432" s="148" t="s">
        <v>640</v>
      </c>
      <c r="C1432" s="14"/>
      <c r="D1432" s="94">
        <v>31912900</v>
      </c>
      <c r="E1432" s="195" t="s">
        <v>205</v>
      </c>
      <c r="F1432" s="306"/>
      <c r="G1432" s="306">
        <v>100000</v>
      </c>
      <c r="H1432" s="121">
        <v>70000</v>
      </c>
      <c r="I1432" s="146">
        <v>100000</v>
      </c>
    </row>
    <row r="1433" spans="1:9" ht="25" customHeight="1" x14ac:dyDescent="0.4">
      <c r="A1433" s="326">
        <v>22020103</v>
      </c>
      <c r="B1433" s="148"/>
      <c r="C1433" s="31"/>
      <c r="D1433" s="122"/>
      <c r="E1433" s="195" t="s">
        <v>206</v>
      </c>
      <c r="F1433" s="121"/>
      <c r="G1433" s="145"/>
      <c r="H1433" s="121"/>
      <c r="I1433" s="146"/>
    </row>
    <row r="1434" spans="1:9" ht="25" customHeight="1" x14ac:dyDescent="0.4">
      <c r="A1434" s="326">
        <v>22020104</v>
      </c>
      <c r="B1434" s="148"/>
      <c r="C1434" s="31"/>
      <c r="D1434" s="122"/>
      <c r="E1434" s="195" t="s">
        <v>207</v>
      </c>
      <c r="F1434" s="121"/>
      <c r="G1434" s="145"/>
      <c r="H1434" s="121"/>
      <c r="I1434" s="146"/>
    </row>
    <row r="1435" spans="1:9" ht="25" customHeight="1" x14ac:dyDescent="0.4">
      <c r="A1435" s="205">
        <v>22020300</v>
      </c>
      <c r="B1435" s="162"/>
      <c r="C1435" s="13"/>
      <c r="D1435" s="156"/>
      <c r="E1435" s="108" t="s">
        <v>210</v>
      </c>
      <c r="F1435" s="221"/>
      <c r="G1435" s="221"/>
      <c r="H1435" s="221"/>
      <c r="I1435" s="197"/>
    </row>
    <row r="1436" spans="1:9" ht="25" customHeight="1" x14ac:dyDescent="0.4">
      <c r="A1436" s="206">
        <v>22020311</v>
      </c>
      <c r="B1436" s="148"/>
      <c r="C1436" s="14"/>
      <c r="D1436" s="94"/>
      <c r="E1436" s="102" t="s">
        <v>217</v>
      </c>
      <c r="F1436" s="221"/>
      <c r="G1436" s="221"/>
      <c r="H1436" s="221"/>
      <c r="I1436" s="197"/>
    </row>
    <row r="1437" spans="1:9" ht="25" customHeight="1" x14ac:dyDescent="0.4">
      <c r="A1437" s="209">
        <v>22020400</v>
      </c>
      <c r="B1437" s="94"/>
      <c r="C1437" s="6"/>
      <c r="D1437" s="94"/>
      <c r="E1437" s="106" t="s">
        <v>219</v>
      </c>
      <c r="F1437" s="145"/>
      <c r="G1437" s="145"/>
      <c r="H1437" s="145"/>
      <c r="I1437" s="146"/>
    </row>
    <row r="1438" spans="1:9" ht="25" customHeight="1" x14ac:dyDescent="0.4">
      <c r="A1438" s="209">
        <v>22020413</v>
      </c>
      <c r="B1438" s="148" t="s">
        <v>640</v>
      </c>
      <c r="C1438" s="14"/>
      <c r="D1438" s="94">
        <v>31912900</v>
      </c>
      <c r="E1438" s="113" t="s">
        <v>435</v>
      </c>
      <c r="F1438" s="145">
        <v>7540000</v>
      </c>
      <c r="G1438" s="145">
        <v>12000000</v>
      </c>
      <c r="H1438" s="145">
        <v>5600000</v>
      </c>
      <c r="I1438" s="146">
        <v>15000000</v>
      </c>
    </row>
    <row r="1439" spans="1:9" ht="25" customHeight="1" thickBot="1" x14ac:dyDescent="0.45">
      <c r="A1439" s="973" t="s">
        <v>527</v>
      </c>
      <c r="B1439" s="915"/>
      <c r="C1439" s="916"/>
      <c r="D1439" s="266"/>
      <c r="E1439" s="984" t="s">
        <v>528</v>
      </c>
      <c r="F1439" s="923"/>
      <c r="G1439" s="923"/>
      <c r="H1439" s="923"/>
      <c r="I1439" s="932"/>
    </row>
    <row r="1440" spans="1:9" ht="25" customHeight="1" x14ac:dyDescent="0.4">
      <c r="A1440" s="988"/>
      <c r="B1440" s="128"/>
      <c r="C1440" s="11"/>
      <c r="D1440" s="128"/>
      <c r="E1440" s="930" t="s">
        <v>314</v>
      </c>
      <c r="F1440" s="939">
        <f>SUM(F1396:F1426)</f>
        <v>2020420.76</v>
      </c>
      <c r="G1440" s="939">
        <f>SUM(G1396:G1428)</f>
        <v>2886515.3</v>
      </c>
      <c r="H1440" s="939">
        <f>SUM(H1396:H1426)</f>
        <v>1562181</v>
      </c>
      <c r="I1440" s="940">
        <f>SUM(I1396:I1428)</f>
        <v>4638243.5459999992</v>
      </c>
    </row>
    <row r="1441" spans="1:9" ht="25" customHeight="1" thickBot="1" x14ac:dyDescent="0.45">
      <c r="A1441" s="334"/>
      <c r="B1441" s="317"/>
      <c r="C1441" s="316"/>
      <c r="D1441" s="317"/>
      <c r="E1441" s="931" t="s">
        <v>202</v>
      </c>
      <c r="F1441" s="941">
        <f>SUM(F1431:F1439)</f>
        <v>7540000</v>
      </c>
      <c r="G1441" s="941">
        <f>SUM(G1431:G1439)</f>
        <v>12100000</v>
      </c>
      <c r="H1441" s="941">
        <f>SUM(H1431:H1439)</f>
        <v>5670000</v>
      </c>
      <c r="I1441" s="942">
        <f>SUM(I1431:I1439)</f>
        <v>15100000</v>
      </c>
    </row>
    <row r="1442" spans="1:9" ht="25" customHeight="1" thickBot="1" x14ac:dyDescent="0.45">
      <c r="A1442" s="985"/>
      <c r="B1442" s="986"/>
      <c r="C1442" s="985"/>
      <c r="D1442" s="986"/>
      <c r="E1442" s="951" t="s">
        <v>293</v>
      </c>
      <c r="F1442" s="987">
        <f>F1440+F1441</f>
        <v>9560420.7599999998</v>
      </c>
      <c r="G1442" s="987">
        <f>G1440+G1441</f>
        <v>14986515.300000001</v>
      </c>
      <c r="H1442" s="987">
        <f>H1440+H1441</f>
        <v>7232181</v>
      </c>
      <c r="I1442" s="987">
        <f>I1440+I1441</f>
        <v>19738243.546</v>
      </c>
    </row>
    <row r="1443" spans="1:9" ht="22.5" x14ac:dyDescent="0.45">
      <c r="A1443" s="1310" t="s">
        <v>1795</v>
      </c>
      <c r="B1443" s="1311"/>
      <c r="C1443" s="1311"/>
      <c r="D1443" s="1311"/>
      <c r="E1443" s="1311"/>
      <c r="F1443" s="1311"/>
      <c r="G1443" s="1311"/>
      <c r="H1443" s="1311"/>
      <c r="I1443" s="1312"/>
    </row>
    <row r="1444" spans="1:9" ht="22.5" x14ac:dyDescent="0.45">
      <c r="A1444" s="1301" t="s">
        <v>480</v>
      </c>
      <c r="B1444" s="1302"/>
      <c r="C1444" s="1302"/>
      <c r="D1444" s="1302"/>
      <c r="E1444" s="1302"/>
      <c r="F1444" s="1302"/>
      <c r="G1444" s="1302"/>
      <c r="H1444" s="1302"/>
      <c r="I1444" s="1303"/>
    </row>
    <row r="1445" spans="1:9" ht="22.5" x14ac:dyDescent="0.45">
      <c r="A1445" s="1301" t="s">
        <v>2465</v>
      </c>
      <c r="B1445" s="1302"/>
      <c r="C1445" s="1302"/>
      <c r="D1445" s="1302"/>
      <c r="E1445" s="1302"/>
      <c r="F1445" s="1302"/>
      <c r="G1445" s="1302"/>
      <c r="H1445" s="1302"/>
      <c r="I1445" s="1303"/>
    </row>
    <row r="1446" spans="1:9" ht="18.75" customHeight="1" thickBot="1" x14ac:dyDescent="0.5">
      <c r="A1446" s="1304" t="s">
        <v>275</v>
      </c>
      <c r="B1446" s="1305"/>
      <c r="C1446" s="1305"/>
      <c r="D1446" s="1305"/>
      <c r="E1446" s="1305"/>
      <c r="F1446" s="1305"/>
      <c r="G1446" s="1305"/>
      <c r="H1446" s="1305"/>
      <c r="I1446" s="1306"/>
    </row>
    <row r="1447" spans="1:9" ht="18.5" thickBot="1" x14ac:dyDescent="0.45">
      <c r="A1447" s="1307" t="s">
        <v>436</v>
      </c>
      <c r="B1447" s="1308"/>
      <c r="C1447" s="1308"/>
      <c r="D1447" s="1308"/>
      <c r="E1447" s="1308"/>
      <c r="F1447" s="1308"/>
      <c r="G1447" s="1308"/>
      <c r="H1447" s="1308"/>
      <c r="I1447" s="1309"/>
    </row>
    <row r="1448" spans="1:9" s="118" customFormat="1" ht="36.5" thickBot="1" x14ac:dyDescent="0.4">
      <c r="A1448" s="311" t="s">
        <v>459</v>
      </c>
      <c r="B1448" s="222" t="s">
        <v>452</v>
      </c>
      <c r="C1448" s="311" t="s">
        <v>448</v>
      </c>
      <c r="D1448" s="222" t="s">
        <v>451</v>
      </c>
      <c r="E1448" s="312" t="s">
        <v>1</v>
      </c>
      <c r="F1448" s="222" t="s">
        <v>2460</v>
      </c>
      <c r="G1448" s="222" t="s">
        <v>2474</v>
      </c>
      <c r="H1448" s="89" t="s">
        <v>2475</v>
      </c>
      <c r="I1448" s="222" t="s">
        <v>2464</v>
      </c>
    </row>
    <row r="1449" spans="1:9" ht="25" customHeight="1" x14ac:dyDescent="0.4">
      <c r="A1449" s="219">
        <v>20000000</v>
      </c>
      <c r="B1449" s="220"/>
      <c r="C1449" s="36"/>
      <c r="D1449" s="220"/>
      <c r="E1449" s="99" t="s">
        <v>163</v>
      </c>
      <c r="F1449" s="223"/>
      <c r="G1449" s="223"/>
      <c r="H1449" s="223"/>
      <c r="I1449" s="224"/>
    </row>
    <row r="1450" spans="1:9" ht="25" customHeight="1" x14ac:dyDescent="0.4">
      <c r="A1450" s="206">
        <v>21000000</v>
      </c>
      <c r="B1450" s="101"/>
      <c r="C1450" s="14"/>
      <c r="D1450" s="101"/>
      <c r="E1450" s="91" t="s">
        <v>164</v>
      </c>
      <c r="F1450" s="221"/>
      <c r="G1450" s="221"/>
      <c r="H1450" s="221"/>
      <c r="I1450" s="197"/>
    </row>
    <row r="1451" spans="1:9" ht="25" customHeight="1" x14ac:dyDescent="0.4">
      <c r="A1451" s="206">
        <v>21010000</v>
      </c>
      <c r="B1451" s="101"/>
      <c r="C1451" s="14"/>
      <c r="D1451" s="101"/>
      <c r="E1451" s="91" t="s">
        <v>165</v>
      </c>
      <c r="F1451" s="221"/>
      <c r="G1451" s="221"/>
      <c r="H1451" s="221"/>
      <c r="I1451" s="197"/>
    </row>
    <row r="1452" spans="1:9" ht="25" customHeight="1" x14ac:dyDescent="0.4">
      <c r="A1452" s="206">
        <v>21010103</v>
      </c>
      <c r="B1452" s="148"/>
      <c r="C1452" s="14"/>
      <c r="D1452" s="94"/>
      <c r="E1452" s="95" t="s">
        <v>168</v>
      </c>
      <c r="F1452" s="221"/>
      <c r="G1452" s="84"/>
      <c r="H1452" s="145"/>
      <c r="I1452" s="197">
        <f>NROLL!E686</f>
        <v>737853</v>
      </c>
    </row>
    <row r="1453" spans="1:9" ht="25" customHeight="1" x14ac:dyDescent="0.4">
      <c r="A1453" s="206">
        <v>21010104</v>
      </c>
      <c r="B1453" s="148" t="s">
        <v>640</v>
      </c>
      <c r="C1453" s="14"/>
      <c r="D1453" s="94">
        <v>31912900</v>
      </c>
      <c r="E1453" s="95" t="s">
        <v>169</v>
      </c>
      <c r="F1453" s="84">
        <v>2066042.77</v>
      </c>
      <c r="G1453" s="221">
        <v>2129941</v>
      </c>
      <c r="H1453" s="145">
        <v>1597455.75</v>
      </c>
      <c r="I1453" s="85">
        <f>NROLL!E684</f>
        <v>929766</v>
      </c>
    </row>
    <row r="1454" spans="1:9" ht="25" customHeight="1" x14ac:dyDescent="0.4">
      <c r="A1454" s="206" t="s">
        <v>690</v>
      </c>
      <c r="B1454" s="148"/>
      <c r="C1454" s="14"/>
      <c r="D1454" s="94"/>
      <c r="E1454" s="95" t="s">
        <v>170</v>
      </c>
      <c r="F1454" s="84"/>
      <c r="G1454" s="221"/>
      <c r="H1454" s="145"/>
      <c r="I1454" s="85"/>
    </row>
    <row r="1455" spans="1:9" ht="25" customHeight="1" x14ac:dyDescent="0.4">
      <c r="A1455" s="147">
        <v>21010106</v>
      </c>
      <c r="B1455" s="148"/>
      <c r="C1455" s="14"/>
      <c r="D1455" s="94"/>
      <c r="E1455" s="95" t="s">
        <v>171</v>
      </c>
      <c r="F1455" s="84"/>
      <c r="G1455" s="221"/>
      <c r="H1455" s="145"/>
      <c r="I1455" s="85"/>
    </row>
    <row r="1456" spans="1:9" ht="25" customHeight="1" x14ac:dyDescent="0.4">
      <c r="A1456" s="147"/>
      <c r="B1456" s="148"/>
      <c r="C1456" s="14"/>
      <c r="D1456" s="94"/>
      <c r="E1456" s="102" t="s">
        <v>673</v>
      </c>
      <c r="F1456" s="84"/>
      <c r="G1456" s="221">
        <v>319491.14999999997</v>
      </c>
      <c r="H1456" s="145"/>
      <c r="I1456" s="85">
        <f>NROLL!T684+NROLL!T686</f>
        <v>1440000</v>
      </c>
    </row>
    <row r="1457" spans="1:9" ht="25" customHeight="1" x14ac:dyDescent="0.4">
      <c r="A1457" s="206">
        <v>21020300</v>
      </c>
      <c r="B1457" s="101"/>
      <c r="C1457" s="14"/>
      <c r="D1457" s="101"/>
      <c r="E1457" s="91" t="s">
        <v>193</v>
      </c>
      <c r="F1457" s="84"/>
      <c r="G1457" s="221"/>
      <c r="H1457" s="145"/>
      <c r="I1457" s="85"/>
    </row>
    <row r="1458" spans="1:9" ht="25" customHeight="1" x14ac:dyDescent="0.4">
      <c r="A1458" s="206">
        <v>21020301</v>
      </c>
      <c r="B1458" s="148"/>
      <c r="C1458" s="14"/>
      <c r="D1458" s="94"/>
      <c r="E1458" s="102" t="s">
        <v>178</v>
      </c>
      <c r="F1458" s="84"/>
      <c r="G1458" s="221"/>
      <c r="H1458" s="145"/>
      <c r="I1458" s="85">
        <f>NROLL!F686</f>
        <v>258248.55</v>
      </c>
    </row>
    <row r="1459" spans="1:9" ht="25" customHeight="1" x14ac:dyDescent="0.4">
      <c r="A1459" s="206">
        <v>21020302</v>
      </c>
      <c r="B1459" s="148"/>
      <c r="C1459" s="14"/>
      <c r="D1459" s="94"/>
      <c r="E1459" s="102" t="s">
        <v>179</v>
      </c>
      <c r="F1459" s="84"/>
      <c r="G1459" s="221"/>
      <c r="H1459" s="145"/>
      <c r="I1459" s="85">
        <f>NROLL!G686</f>
        <v>147570.6</v>
      </c>
    </row>
    <row r="1460" spans="1:9" ht="25" customHeight="1" x14ac:dyDescent="0.4">
      <c r="A1460" s="206">
        <v>21020303</v>
      </c>
      <c r="B1460" s="148"/>
      <c r="C1460" s="14"/>
      <c r="D1460" s="94"/>
      <c r="E1460" s="102" t="s">
        <v>180</v>
      </c>
      <c r="F1460" s="84"/>
      <c r="G1460" s="221"/>
      <c r="H1460" s="145"/>
      <c r="I1460" s="85">
        <f>NROLL!I686</f>
        <v>8640</v>
      </c>
    </row>
    <row r="1461" spans="1:9" ht="25" customHeight="1" x14ac:dyDescent="0.4">
      <c r="A1461" s="206">
        <v>21020304</v>
      </c>
      <c r="B1461" s="148"/>
      <c r="C1461" s="14"/>
      <c r="D1461" s="94"/>
      <c r="E1461" s="102" t="s">
        <v>181</v>
      </c>
      <c r="F1461" s="84"/>
      <c r="G1461" s="221"/>
      <c r="H1461" s="145"/>
      <c r="I1461" s="85">
        <f>NROLL!H686</f>
        <v>36892.65</v>
      </c>
    </row>
    <row r="1462" spans="1:9" ht="25" customHeight="1" x14ac:dyDescent="0.4">
      <c r="A1462" s="206">
        <v>21020315</v>
      </c>
      <c r="B1462" s="148"/>
      <c r="C1462" s="14"/>
      <c r="D1462" s="94"/>
      <c r="E1462" s="102" t="s">
        <v>187</v>
      </c>
      <c r="F1462" s="84"/>
      <c r="G1462" s="221"/>
      <c r="H1462" s="145"/>
      <c r="I1462" s="85">
        <f>NROLL!J686</f>
        <v>60892.65</v>
      </c>
    </row>
    <row r="1463" spans="1:9" ht="25" customHeight="1" x14ac:dyDescent="0.4">
      <c r="A1463" s="147">
        <v>21020314</v>
      </c>
      <c r="B1463" s="148"/>
      <c r="C1463" s="14"/>
      <c r="D1463" s="94"/>
      <c r="E1463" s="102" t="s">
        <v>513</v>
      </c>
      <c r="F1463" s="84"/>
      <c r="G1463" s="221"/>
      <c r="H1463" s="145"/>
      <c r="I1463" s="85"/>
    </row>
    <row r="1464" spans="1:9" ht="25" customHeight="1" x14ac:dyDescent="0.4">
      <c r="A1464" s="147">
        <v>21020305</v>
      </c>
      <c r="B1464" s="148"/>
      <c r="C1464" s="14"/>
      <c r="D1464" s="94"/>
      <c r="E1464" s="102" t="s">
        <v>514</v>
      </c>
      <c r="F1464" s="84"/>
      <c r="G1464" s="221"/>
      <c r="H1464" s="145"/>
      <c r="I1464" s="85"/>
    </row>
    <row r="1465" spans="1:9" ht="25" customHeight="1" x14ac:dyDescent="0.4">
      <c r="A1465" s="147">
        <v>21020306</v>
      </c>
      <c r="B1465" s="148"/>
      <c r="C1465" s="14"/>
      <c r="D1465" s="94"/>
      <c r="E1465" s="102" t="s">
        <v>515</v>
      </c>
      <c r="F1465" s="84"/>
      <c r="G1465" s="221"/>
      <c r="H1465" s="145"/>
      <c r="I1465" s="85"/>
    </row>
    <row r="1466" spans="1:9" ht="25" customHeight="1" x14ac:dyDescent="0.4">
      <c r="A1466" s="206">
        <v>21020400</v>
      </c>
      <c r="B1466" s="101"/>
      <c r="C1466" s="14"/>
      <c r="D1466" s="101"/>
      <c r="E1466" s="91" t="s">
        <v>194</v>
      </c>
      <c r="F1466" s="84"/>
      <c r="G1466" s="221"/>
      <c r="H1466" s="145"/>
      <c r="I1466" s="85"/>
    </row>
    <row r="1467" spans="1:9" ht="25" customHeight="1" x14ac:dyDescent="0.4">
      <c r="A1467" s="206">
        <v>21020401</v>
      </c>
      <c r="B1467" s="148" t="s">
        <v>640</v>
      </c>
      <c r="C1467" s="14"/>
      <c r="D1467" s="94">
        <v>31912900</v>
      </c>
      <c r="E1467" s="102" t="s">
        <v>178</v>
      </c>
      <c r="F1467" s="84">
        <v>694906.06</v>
      </c>
      <c r="G1467" s="221">
        <v>716398</v>
      </c>
      <c r="H1467" s="145">
        <v>537298.5</v>
      </c>
      <c r="I1467" s="85">
        <f>NROLL!F684</f>
        <v>325418.09999999998</v>
      </c>
    </row>
    <row r="1468" spans="1:9" ht="25" customHeight="1" x14ac:dyDescent="0.4">
      <c r="A1468" s="206">
        <v>21020402</v>
      </c>
      <c r="B1468" s="148" t="s">
        <v>640</v>
      </c>
      <c r="C1468" s="14"/>
      <c r="D1468" s="94">
        <v>31912900</v>
      </c>
      <c r="E1468" s="102" t="s">
        <v>179</v>
      </c>
      <c r="F1468" s="84">
        <v>399113.29</v>
      </c>
      <c r="G1468" s="221">
        <v>411457</v>
      </c>
      <c r="H1468" s="145">
        <v>308592.75</v>
      </c>
      <c r="I1468" s="85">
        <f>NROLL!G684</f>
        <v>185953.2</v>
      </c>
    </row>
    <row r="1469" spans="1:9" ht="25" customHeight="1" x14ac:dyDescent="0.4">
      <c r="A1469" s="206" t="s">
        <v>691</v>
      </c>
      <c r="B1469" s="148" t="s">
        <v>640</v>
      </c>
      <c r="C1469" s="14"/>
      <c r="D1469" s="94">
        <v>31912900</v>
      </c>
      <c r="E1469" s="102" t="s">
        <v>180</v>
      </c>
      <c r="F1469" s="84">
        <v>25142.400000000001</v>
      </c>
      <c r="G1469" s="221">
        <v>25920</v>
      </c>
      <c r="H1469" s="145">
        <v>19440</v>
      </c>
      <c r="I1469" s="85">
        <f>NROLL!I684</f>
        <v>15120</v>
      </c>
    </row>
    <row r="1470" spans="1:9" ht="25" customHeight="1" x14ac:dyDescent="0.4">
      <c r="A1470" s="206">
        <v>21020404</v>
      </c>
      <c r="B1470" s="148" t="s">
        <v>640</v>
      </c>
      <c r="C1470" s="14"/>
      <c r="D1470" s="94">
        <v>31912900</v>
      </c>
      <c r="E1470" s="102" t="s">
        <v>181</v>
      </c>
      <c r="F1470" s="84">
        <v>103932.59</v>
      </c>
      <c r="G1470" s="221">
        <v>107147</v>
      </c>
      <c r="H1470" s="145">
        <v>80360.25</v>
      </c>
      <c r="I1470" s="85">
        <f>NROLL!H684</f>
        <v>46488.3</v>
      </c>
    </row>
    <row r="1471" spans="1:9" ht="25" customHeight="1" x14ac:dyDescent="0.4">
      <c r="A1471" s="206">
        <v>21020412</v>
      </c>
      <c r="B1471" s="148"/>
      <c r="C1471" s="14"/>
      <c r="D1471" s="94"/>
      <c r="E1471" s="102" t="s">
        <v>184</v>
      </c>
      <c r="F1471" s="84"/>
      <c r="G1471" s="221"/>
      <c r="H1471" s="145"/>
      <c r="I1471" s="85"/>
    </row>
    <row r="1472" spans="1:9" ht="25" customHeight="1" x14ac:dyDescent="0.4">
      <c r="A1472" s="206">
        <v>21020415</v>
      </c>
      <c r="B1472" s="148" t="s">
        <v>640</v>
      </c>
      <c r="C1472" s="14"/>
      <c r="D1472" s="94">
        <v>31912900</v>
      </c>
      <c r="E1472" s="102" t="s">
        <v>187</v>
      </c>
      <c r="F1472" s="84">
        <v>114173.85</v>
      </c>
      <c r="G1472" s="221">
        <v>117705</v>
      </c>
      <c r="H1472" s="145">
        <v>88278.75</v>
      </c>
      <c r="I1472" s="85">
        <f>NROLL!J684</f>
        <v>94488.3</v>
      </c>
    </row>
    <row r="1473" spans="1:9" ht="25" customHeight="1" x14ac:dyDescent="0.4">
      <c r="A1473" s="205">
        <v>21020500</v>
      </c>
      <c r="B1473" s="144"/>
      <c r="C1473" s="13"/>
      <c r="D1473" s="144"/>
      <c r="E1473" s="91" t="s">
        <v>195</v>
      </c>
      <c r="F1473" s="145"/>
      <c r="G1473" s="145"/>
      <c r="H1473" s="145"/>
      <c r="I1473" s="145"/>
    </row>
    <row r="1474" spans="1:9" ht="25" customHeight="1" x14ac:dyDescent="0.4">
      <c r="A1474" s="206">
        <v>21020501</v>
      </c>
      <c r="B1474" s="148"/>
      <c r="C1474" s="14"/>
      <c r="D1474" s="94"/>
      <c r="E1474" s="102" t="s">
        <v>178</v>
      </c>
      <c r="F1474" s="145"/>
      <c r="G1474" s="145"/>
      <c r="H1474" s="145"/>
      <c r="I1474" s="145"/>
    </row>
    <row r="1475" spans="1:9" ht="25" customHeight="1" x14ac:dyDescent="0.4">
      <c r="A1475" s="207">
        <v>21020502</v>
      </c>
      <c r="B1475" s="148"/>
      <c r="C1475" s="16"/>
      <c r="D1475" s="94"/>
      <c r="E1475" s="102" t="s">
        <v>179</v>
      </c>
      <c r="F1475" s="145"/>
      <c r="G1475" s="145"/>
      <c r="H1475" s="145"/>
      <c r="I1475" s="145"/>
    </row>
    <row r="1476" spans="1:9" ht="25" customHeight="1" x14ac:dyDescent="0.4">
      <c r="A1476" s="207">
        <v>21020503</v>
      </c>
      <c r="B1476" s="148"/>
      <c r="C1476" s="16"/>
      <c r="D1476" s="94"/>
      <c r="E1476" s="102" t="s">
        <v>180</v>
      </c>
      <c r="F1476" s="145"/>
      <c r="G1476" s="145"/>
      <c r="H1476" s="145"/>
      <c r="I1476" s="145"/>
    </row>
    <row r="1477" spans="1:9" ht="25" customHeight="1" x14ac:dyDescent="0.4">
      <c r="A1477" s="207">
        <v>21020504</v>
      </c>
      <c r="B1477" s="148"/>
      <c r="C1477" s="16"/>
      <c r="D1477" s="94"/>
      <c r="E1477" s="102" t="s">
        <v>181</v>
      </c>
      <c r="F1477" s="145"/>
      <c r="G1477" s="145"/>
      <c r="H1477" s="145"/>
      <c r="I1477" s="145"/>
    </row>
    <row r="1478" spans="1:9" ht="25" customHeight="1" x14ac:dyDescent="0.4">
      <c r="A1478" s="207" t="s">
        <v>523</v>
      </c>
      <c r="B1478" s="148"/>
      <c r="C1478" s="16"/>
      <c r="D1478" s="94"/>
      <c r="E1478" s="102" t="s">
        <v>184</v>
      </c>
      <c r="F1478" s="145"/>
      <c r="G1478" s="145"/>
      <c r="H1478" s="145"/>
      <c r="I1478" s="145"/>
    </row>
    <row r="1479" spans="1:9" ht="25" customHeight="1" x14ac:dyDescent="0.4">
      <c r="A1479" s="207">
        <v>21020515</v>
      </c>
      <c r="B1479" s="148"/>
      <c r="C1479" s="16"/>
      <c r="D1479" s="94"/>
      <c r="E1479" s="102" t="s">
        <v>187</v>
      </c>
      <c r="F1479" s="145"/>
      <c r="G1479" s="145"/>
      <c r="H1479" s="145"/>
      <c r="I1479" s="145"/>
    </row>
    <row r="1480" spans="1:9" ht="25" customHeight="1" x14ac:dyDescent="0.4">
      <c r="A1480" s="152">
        <v>21020600</v>
      </c>
      <c r="B1480" s="153"/>
      <c r="C1480" s="15"/>
      <c r="D1480" s="153"/>
      <c r="E1480" s="91" t="s">
        <v>196</v>
      </c>
      <c r="F1480" s="84"/>
      <c r="G1480" s="84"/>
      <c r="H1480" s="84"/>
      <c r="I1480" s="85"/>
    </row>
    <row r="1481" spans="1:9" ht="25" customHeight="1" x14ac:dyDescent="0.4">
      <c r="A1481" s="187">
        <v>21020605</v>
      </c>
      <c r="B1481" s="148"/>
      <c r="C1481" s="14"/>
      <c r="D1481" s="94"/>
      <c r="E1481" s="95" t="s">
        <v>199</v>
      </c>
      <c r="F1481" s="84"/>
      <c r="G1481" s="84"/>
      <c r="H1481" s="84"/>
      <c r="I1481" s="85"/>
    </row>
    <row r="1482" spans="1:9" ht="25" customHeight="1" x14ac:dyDescent="0.4">
      <c r="A1482" s="1053">
        <v>22000000</v>
      </c>
      <c r="B1482" s="148"/>
      <c r="C1482" s="39"/>
      <c r="D1482" s="94"/>
      <c r="E1482" s="1051" t="s">
        <v>201</v>
      </c>
      <c r="F1482" s="826"/>
      <c r="G1482" s="846"/>
      <c r="H1482" s="590"/>
      <c r="I1482" s="846"/>
    </row>
    <row r="1483" spans="1:9" ht="25" customHeight="1" x14ac:dyDescent="0.4">
      <c r="A1483" s="1050">
        <v>22010100</v>
      </c>
      <c r="B1483" s="148" t="s">
        <v>2416</v>
      </c>
      <c r="C1483" s="39"/>
      <c r="D1483" s="94">
        <v>31912900</v>
      </c>
      <c r="E1483" s="1052" t="s">
        <v>2453</v>
      </c>
      <c r="F1483" s="826"/>
      <c r="G1483" s="846">
        <v>1890000</v>
      </c>
      <c r="H1483" s="590"/>
      <c r="I1483" s="813"/>
    </row>
    <row r="1484" spans="1:9" ht="25" customHeight="1" x14ac:dyDescent="0.4">
      <c r="A1484" s="209">
        <v>22020000</v>
      </c>
      <c r="B1484" s="94"/>
      <c r="C1484" s="6"/>
      <c r="D1484" s="94"/>
      <c r="E1484" s="106" t="s">
        <v>202</v>
      </c>
      <c r="F1484" s="145"/>
      <c r="G1484" s="145"/>
      <c r="H1484" s="145"/>
      <c r="I1484" s="146"/>
    </row>
    <row r="1485" spans="1:9" ht="25" customHeight="1" x14ac:dyDescent="0.4">
      <c r="A1485" s="209">
        <v>22020100</v>
      </c>
      <c r="B1485" s="94"/>
      <c r="C1485" s="6"/>
      <c r="D1485" s="94"/>
      <c r="E1485" s="106" t="s">
        <v>203</v>
      </c>
      <c r="F1485" s="145"/>
      <c r="G1485" s="145"/>
      <c r="H1485" s="145"/>
      <c r="I1485" s="146"/>
    </row>
    <row r="1486" spans="1:9" ht="25" customHeight="1" x14ac:dyDescent="0.4">
      <c r="A1486" s="326">
        <v>22020103</v>
      </c>
      <c r="B1486" s="148" t="s">
        <v>640</v>
      </c>
      <c r="C1486" s="14"/>
      <c r="D1486" s="94">
        <v>31912900</v>
      </c>
      <c r="E1486" s="195" t="s">
        <v>206</v>
      </c>
      <c r="F1486" s="121"/>
      <c r="G1486" s="145">
        <v>100000</v>
      </c>
      <c r="H1486" s="84">
        <v>50000</v>
      </c>
      <c r="I1486" s="85">
        <v>100000</v>
      </c>
    </row>
    <row r="1487" spans="1:9" ht="25" customHeight="1" x14ac:dyDescent="0.4">
      <c r="A1487" s="326">
        <v>22020104</v>
      </c>
      <c r="B1487" s="148"/>
      <c r="C1487" s="31"/>
      <c r="D1487" s="122"/>
      <c r="E1487" s="195" t="s">
        <v>207</v>
      </c>
      <c r="F1487" s="121"/>
      <c r="G1487" s="145"/>
      <c r="H1487" s="84"/>
      <c r="I1487" s="85"/>
    </row>
    <row r="1488" spans="1:9" ht="25" customHeight="1" x14ac:dyDescent="0.4">
      <c r="A1488" s="206">
        <v>21020600</v>
      </c>
      <c r="B1488" s="101"/>
      <c r="C1488" s="14"/>
      <c r="D1488" s="101"/>
      <c r="E1488" s="108" t="s">
        <v>296</v>
      </c>
      <c r="F1488" s="221"/>
      <c r="G1488" s="221"/>
      <c r="H1488" s="84"/>
      <c r="I1488" s="85"/>
    </row>
    <row r="1489" spans="1:9" ht="25" customHeight="1" x14ac:dyDescent="0.4">
      <c r="A1489" s="206">
        <v>21020605</v>
      </c>
      <c r="B1489" s="148"/>
      <c r="C1489" s="14"/>
      <c r="D1489" s="94"/>
      <c r="E1489" s="102" t="s">
        <v>199</v>
      </c>
      <c r="F1489" s="221"/>
      <c r="G1489" s="221"/>
      <c r="H1489" s="84"/>
      <c r="I1489" s="85"/>
    </row>
    <row r="1490" spans="1:9" ht="25" customHeight="1" x14ac:dyDescent="0.4">
      <c r="A1490" s="209">
        <v>22020400</v>
      </c>
      <c r="B1490" s="94"/>
      <c r="C1490" s="6"/>
      <c r="D1490" s="94"/>
      <c r="E1490" s="106" t="s">
        <v>219</v>
      </c>
      <c r="F1490" s="221"/>
      <c r="G1490" s="221"/>
      <c r="H1490" s="84"/>
      <c r="I1490" s="85"/>
    </row>
    <row r="1491" spans="1:9" ht="36" customHeight="1" x14ac:dyDescent="0.4">
      <c r="A1491" s="209">
        <v>22020401</v>
      </c>
      <c r="B1491" s="148" t="s">
        <v>640</v>
      </c>
      <c r="C1491" s="14"/>
      <c r="D1491" s="94">
        <v>31912900</v>
      </c>
      <c r="E1491" s="154" t="s">
        <v>220</v>
      </c>
      <c r="F1491" s="221"/>
      <c r="G1491" s="221">
        <v>5000000</v>
      </c>
      <c r="H1491" s="84">
        <v>1189800</v>
      </c>
      <c r="I1491" s="85">
        <v>10000000</v>
      </c>
    </row>
    <row r="1492" spans="1:9" ht="25" customHeight="1" x14ac:dyDescent="0.4">
      <c r="A1492" s="209">
        <v>22020405</v>
      </c>
      <c r="B1492" s="148" t="s">
        <v>640</v>
      </c>
      <c r="C1492" s="14"/>
      <c r="D1492" s="94">
        <v>31912900</v>
      </c>
      <c r="E1492" s="154" t="s">
        <v>437</v>
      </c>
      <c r="F1492" s="221"/>
      <c r="G1492" s="221"/>
      <c r="H1492" s="84"/>
      <c r="I1492" s="85">
        <v>5000000</v>
      </c>
    </row>
    <row r="1493" spans="1:9" ht="25" customHeight="1" x14ac:dyDescent="0.4">
      <c r="A1493" s="209">
        <v>22020406</v>
      </c>
      <c r="B1493" s="148" t="s">
        <v>640</v>
      </c>
      <c r="C1493" s="14"/>
      <c r="D1493" s="94">
        <v>31912900</v>
      </c>
      <c r="E1493" s="154" t="s">
        <v>223</v>
      </c>
      <c r="F1493" s="221"/>
      <c r="G1493" s="221">
        <v>2000000</v>
      </c>
      <c r="H1493" s="84">
        <v>944500</v>
      </c>
      <c r="I1493" s="85">
        <v>2000000</v>
      </c>
    </row>
    <row r="1494" spans="1:9" ht="25" customHeight="1" x14ac:dyDescent="0.4">
      <c r="A1494" s="209">
        <v>22020800</v>
      </c>
      <c r="B1494" s="94"/>
      <c r="C1494" s="6"/>
      <c r="D1494" s="94"/>
      <c r="E1494" s="106" t="s">
        <v>238</v>
      </c>
      <c r="F1494" s="221"/>
      <c r="G1494" s="221"/>
      <c r="H1494" s="84"/>
      <c r="I1494" s="85"/>
    </row>
    <row r="1495" spans="1:9" ht="25" customHeight="1" x14ac:dyDescent="0.4">
      <c r="A1495" s="209">
        <v>22020801</v>
      </c>
      <c r="B1495" s="148" t="s">
        <v>640</v>
      </c>
      <c r="C1495" s="14"/>
      <c r="D1495" s="94">
        <v>31912900</v>
      </c>
      <c r="E1495" s="102" t="s">
        <v>239</v>
      </c>
      <c r="F1495" s="221">
        <v>18900000</v>
      </c>
      <c r="G1495" s="221">
        <v>25000000</v>
      </c>
      <c r="H1495" s="84">
        <v>12000000</v>
      </c>
      <c r="I1495" s="85">
        <v>20000000</v>
      </c>
    </row>
    <row r="1496" spans="1:9" ht="25" customHeight="1" x14ac:dyDescent="0.4">
      <c r="A1496" s="209">
        <v>22020803</v>
      </c>
      <c r="B1496" s="148" t="s">
        <v>640</v>
      </c>
      <c r="C1496" s="14"/>
      <c r="D1496" s="94">
        <v>31912900</v>
      </c>
      <c r="E1496" s="102" t="s">
        <v>240</v>
      </c>
      <c r="F1496" s="221">
        <v>3450000</v>
      </c>
      <c r="G1496" s="221">
        <v>5000000</v>
      </c>
      <c r="H1496" s="84">
        <v>1606000</v>
      </c>
      <c r="I1496" s="85">
        <v>10000000</v>
      </c>
    </row>
    <row r="1497" spans="1:9" ht="25" customHeight="1" thickBot="1" x14ac:dyDescent="0.45">
      <c r="A1497" s="973">
        <v>22020805</v>
      </c>
      <c r="B1497" s="915"/>
      <c r="C1497" s="965"/>
      <c r="D1497" s="266"/>
      <c r="E1497" s="105" t="s">
        <v>241</v>
      </c>
      <c r="F1497" s="989"/>
      <c r="G1497" s="989"/>
      <c r="H1497" s="917"/>
      <c r="I1497" s="918">
        <v>2000000</v>
      </c>
    </row>
    <row r="1498" spans="1:9" s="138" customFormat="1" ht="25" customHeight="1" x14ac:dyDescent="0.4">
      <c r="A1498" s="993"/>
      <c r="B1498" s="906"/>
      <c r="C1498" s="964"/>
      <c r="D1498" s="906"/>
      <c r="E1498" s="930" t="s">
        <v>314</v>
      </c>
      <c r="F1498" s="919">
        <f>SUM(F1452:F1481)</f>
        <v>3403310.96</v>
      </c>
      <c r="G1498" s="919">
        <f>SUM(G1452:G1483)</f>
        <v>5718059.1500000004</v>
      </c>
      <c r="H1498" s="919">
        <f>SUM(H1452:H1481)</f>
        <v>2631426</v>
      </c>
      <c r="I1498" s="920">
        <f>SUM(I1452:I1483)</f>
        <v>4287331.3499999996</v>
      </c>
    </row>
    <row r="1499" spans="1:9" ht="25" customHeight="1" thickBot="1" x14ac:dyDescent="0.45">
      <c r="A1499" s="334"/>
      <c r="B1499" s="317"/>
      <c r="C1499" s="316"/>
      <c r="D1499" s="317"/>
      <c r="E1499" s="931" t="s">
        <v>202</v>
      </c>
      <c r="F1499" s="994">
        <f>SUM(F1486:F1497)</f>
        <v>22350000</v>
      </c>
      <c r="G1499" s="994">
        <f>SUM(G1486:G1497)</f>
        <v>37100000</v>
      </c>
      <c r="H1499" s="994">
        <f>SUM(H1486:H1497)</f>
        <v>15790300</v>
      </c>
      <c r="I1499" s="995">
        <f>SUM(I1486:I1497)</f>
        <v>49100000</v>
      </c>
    </row>
    <row r="1500" spans="1:9" ht="25" customHeight="1" thickBot="1" x14ac:dyDescent="0.45">
      <c r="A1500" s="990"/>
      <c r="B1500" s="936"/>
      <c r="C1500" s="990"/>
      <c r="D1500" s="991"/>
      <c r="E1500" s="231" t="s">
        <v>293</v>
      </c>
      <c r="F1500" s="992">
        <f>F1498+F1499</f>
        <v>25753310.960000001</v>
      </c>
      <c r="G1500" s="992">
        <f>G1498+G1499</f>
        <v>42818059.149999999</v>
      </c>
      <c r="H1500" s="992">
        <f>H1498+H1499</f>
        <v>18421726</v>
      </c>
      <c r="I1500" s="992">
        <f>I1498+I1499</f>
        <v>53387331.350000001</v>
      </c>
    </row>
    <row r="1501" spans="1:9" ht="22.5" x14ac:dyDescent="0.45">
      <c r="A1501" s="1310" t="s">
        <v>1795</v>
      </c>
      <c r="B1501" s="1311"/>
      <c r="C1501" s="1311"/>
      <c r="D1501" s="1311"/>
      <c r="E1501" s="1311"/>
      <c r="F1501" s="1311"/>
      <c r="G1501" s="1311"/>
      <c r="H1501" s="1311"/>
      <c r="I1501" s="1312"/>
    </row>
    <row r="1502" spans="1:9" ht="22.5" x14ac:dyDescent="0.45">
      <c r="A1502" s="1301" t="s">
        <v>480</v>
      </c>
      <c r="B1502" s="1302"/>
      <c r="C1502" s="1302"/>
      <c r="D1502" s="1302"/>
      <c r="E1502" s="1302"/>
      <c r="F1502" s="1302"/>
      <c r="G1502" s="1302"/>
      <c r="H1502" s="1302"/>
      <c r="I1502" s="1303"/>
    </row>
    <row r="1503" spans="1:9" ht="22.5" x14ac:dyDescent="0.45">
      <c r="A1503" s="1301" t="s">
        <v>2465</v>
      </c>
      <c r="B1503" s="1302"/>
      <c r="C1503" s="1302"/>
      <c r="D1503" s="1302"/>
      <c r="E1503" s="1302"/>
      <c r="F1503" s="1302"/>
      <c r="G1503" s="1302"/>
      <c r="H1503" s="1302"/>
      <c r="I1503" s="1303"/>
    </row>
    <row r="1504" spans="1:9" ht="18.75" customHeight="1" thickBot="1" x14ac:dyDescent="0.5">
      <c r="A1504" s="1304" t="s">
        <v>275</v>
      </c>
      <c r="B1504" s="1305"/>
      <c r="C1504" s="1305"/>
      <c r="D1504" s="1305"/>
      <c r="E1504" s="1305"/>
      <c r="F1504" s="1305"/>
      <c r="G1504" s="1305"/>
      <c r="H1504" s="1305"/>
      <c r="I1504" s="1306"/>
    </row>
    <row r="1505" spans="1:9" ht="18.5" thickBot="1" x14ac:dyDescent="0.45">
      <c r="A1505" s="1313" t="s">
        <v>407</v>
      </c>
      <c r="B1505" s="1314"/>
      <c r="C1505" s="1314"/>
      <c r="D1505" s="1314"/>
      <c r="E1505" s="1314"/>
      <c r="F1505" s="1314"/>
      <c r="G1505" s="1314"/>
      <c r="H1505" s="1314"/>
      <c r="I1505" s="1315"/>
    </row>
    <row r="1506" spans="1:9" s="118" customFormat="1" ht="36.5" thickBot="1" x14ac:dyDescent="0.4">
      <c r="A1506" s="311" t="s">
        <v>459</v>
      </c>
      <c r="B1506" s="222" t="s">
        <v>452</v>
      </c>
      <c r="C1506" s="311" t="s">
        <v>448</v>
      </c>
      <c r="D1506" s="222" t="s">
        <v>451</v>
      </c>
      <c r="E1506" s="312" t="s">
        <v>1</v>
      </c>
      <c r="F1506" s="222" t="s">
        <v>2460</v>
      </c>
      <c r="G1506" s="222" t="s">
        <v>2474</v>
      </c>
      <c r="H1506" s="89" t="s">
        <v>2475</v>
      </c>
      <c r="I1506" s="222" t="s">
        <v>2464</v>
      </c>
    </row>
    <row r="1507" spans="1:9" ht="25" customHeight="1" x14ac:dyDescent="0.4">
      <c r="A1507" s="204">
        <v>20000000</v>
      </c>
      <c r="B1507" s="159"/>
      <c r="C1507" s="18"/>
      <c r="D1507" s="159"/>
      <c r="E1507" s="99" t="s">
        <v>163</v>
      </c>
      <c r="F1507" s="160"/>
      <c r="G1507" s="160"/>
      <c r="H1507" s="160"/>
      <c r="I1507" s="161"/>
    </row>
    <row r="1508" spans="1:9" ht="25" customHeight="1" x14ac:dyDescent="0.4">
      <c r="A1508" s="205">
        <v>21000000</v>
      </c>
      <c r="B1508" s="144"/>
      <c r="C1508" s="13"/>
      <c r="D1508" s="144"/>
      <c r="E1508" s="91" t="s">
        <v>164</v>
      </c>
      <c r="F1508" s="145"/>
      <c r="G1508" s="145"/>
      <c r="H1508" s="145"/>
      <c r="I1508" s="146"/>
    </row>
    <row r="1509" spans="1:9" ht="25" customHeight="1" x14ac:dyDescent="0.4">
      <c r="A1509" s="205">
        <v>21010000</v>
      </c>
      <c r="B1509" s="144"/>
      <c r="C1509" s="13"/>
      <c r="D1509" s="144"/>
      <c r="E1509" s="91" t="s">
        <v>165</v>
      </c>
      <c r="F1509" s="145"/>
      <c r="G1509" s="145"/>
      <c r="H1509" s="145"/>
      <c r="I1509" s="146"/>
    </row>
    <row r="1510" spans="1:9" ht="25" customHeight="1" x14ac:dyDescent="0.4">
      <c r="A1510" s="206">
        <v>21010103</v>
      </c>
      <c r="B1510" s="148"/>
      <c r="C1510" s="14"/>
      <c r="D1510" s="94"/>
      <c r="E1510" s="95" t="s">
        <v>168</v>
      </c>
      <c r="F1510" s="84">
        <v>796684.28</v>
      </c>
      <c r="G1510" s="84">
        <v>821324</v>
      </c>
      <c r="H1510" s="145">
        <v>615993</v>
      </c>
      <c r="I1510" s="85">
        <f>NROLL!E692</f>
        <v>2213559</v>
      </c>
    </row>
    <row r="1511" spans="1:9" ht="25" customHeight="1" x14ac:dyDescent="0.4">
      <c r="A1511" s="206">
        <v>21010104</v>
      </c>
      <c r="B1511" s="148" t="s">
        <v>640</v>
      </c>
      <c r="C1511" s="14"/>
      <c r="D1511" s="94">
        <v>31912900</v>
      </c>
      <c r="E1511" s="95" t="s">
        <v>169</v>
      </c>
      <c r="F1511" s="84">
        <v>1506842.62</v>
      </c>
      <c r="G1511" s="84">
        <v>1553446</v>
      </c>
      <c r="H1511" s="145">
        <v>1165084.5</v>
      </c>
      <c r="I1511" s="85"/>
    </row>
    <row r="1512" spans="1:9" ht="25" customHeight="1" x14ac:dyDescent="0.4">
      <c r="A1512" s="206">
        <v>21010105</v>
      </c>
      <c r="B1512" s="148" t="s">
        <v>640</v>
      </c>
      <c r="C1512" s="14"/>
      <c r="D1512" s="94">
        <v>31912900</v>
      </c>
      <c r="E1512" s="95" t="s">
        <v>170</v>
      </c>
      <c r="F1512" s="84"/>
      <c r="G1512" s="84"/>
      <c r="H1512" s="145"/>
      <c r="I1512" s="85"/>
    </row>
    <row r="1513" spans="1:9" ht="25" customHeight="1" x14ac:dyDescent="0.4">
      <c r="A1513" s="147">
        <v>21010106</v>
      </c>
      <c r="B1513" s="148"/>
      <c r="C1513" s="14"/>
      <c r="D1513" s="94"/>
      <c r="E1513" s="95" t="s">
        <v>171</v>
      </c>
      <c r="F1513" s="84"/>
      <c r="G1513" s="84"/>
      <c r="H1513" s="145"/>
      <c r="I1513" s="85"/>
    </row>
    <row r="1514" spans="1:9" ht="25" customHeight="1" x14ac:dyDescent="0.4">
      <c r="A1514" s="147"/>
      <c r="B1514" s="148"/>
      <c r="C1514" s="14"/>
      <c r="D1514" s="94"/>
      <c r="E1514" s="102" t="s">
        <v>673</v>
      </c>
      <c r="F1514" s="84"/>
      <c r="G1514" s="84">
        <v>356215.5</v>
      </c>
      <c r="H1514" s="145"/>
      <c r="I1514" s="85">
        <f>NROLL!T692</f>
        <v>1440000</v>
      </c>
    </row>
    <row r="1515" spans="1:9" ht="25" customHeight="1" x14ac:dyDescent="0.4">
      <c r="A1515" s="205">
        <v>21020300</v>
      </c>
      <c r="B1515" s="144"/>
      <c r="C1515" s="13"/>
      <c r="D1515" s="144"/>
      <c r="E1515" s="91" t="s">
        <v>193</v>
      </c>
      <c r="F1515" s="84"/>
      <c r="G1515" s="84"/>
      <c r="H1515" s="145"/>
      <c r="I1515" s="85"/>
    </row>
    <row r="1516" spans="1:9" ht="25" customHeight="1" x14ac:dyDescent="0.4">
      <c r="A1516" s="206">
        <v>21020301</v>
      </c>
      <c r="B1516" s="148" t="s">
        <v>640</v>
      </c>
      <c r="C1516" s="14"/>
      <c r="D1516" s="94">
        <v>31912900</v>
      </c>
      <c r="E1516" s="102" t="s">
        <v>178</v>
      </c>
      <c r="F1516" s="84">
        <v>266406.62</v>
      </c>
      <c r="G1516" s="84">
        <v>274646</v>
      </c>
      <c r="H1516" s="145">
        <v>205984.5</v>
      </c>
      <c r="I1516" s="85">
        <f>NROLL!F692</f>
        <v>774745.64999999991</v>
      </c>
    </row>
    <row r="1517" spans="1:9" ht="25" customHeight="1" x14ac:dyDescent="0.4">
      <c r="A1517" s="206">
        <v>21020302</v>
      </c>
      <c r="B1517" s="148" t="s">
        <v>640</v>
      </c>
      <c r="C1517" s="14"/>
      <c r="D1517" s="94">
        <v>31912900</v>
      </c>
      <c r="E1517" s="102" t="s">
        <v>179</v>
      </c>
      <c r="F1517" s="84">
        <v>154468.62</v>
      </c>
      <c r="G1517" s="84">
        <v>159246</v>
      </c>
      <c r="H1517" s="145">
        <v>119434.5</v>
      </c>
      <c r="I1517" s="85">
        <f>NROLL!G692</f>
        <v>442711.80000000005</v>
      </c>
    </row>
    <row r="1518" spans="1:9" ht="25" customHeight="1" x14ac:dyDescent="0.4">
      <c r="A1518" s="206">
        <v>21020303</v>
      </c>
      <c r="B1518" s="148" t="s">
        <v>640</v>
      </c>
      <c r="C1518" s="14"/>
      <c r="D1518" s="94">
        <v>31912900</v>
      </c>
      <c r="E1518" s="102" t="s">
        <v>180</v>
      </c>
      <c r="F1518" s="84">
        <v>8380.7999999999993</v>
      </c>
      <c r="G1518" s="84">
        <v>8640</v>
      </c>
      <c r="H1518" s="145">
        <v>6480</v>
      </c>
      <c r="I1518" s="85">
        <f>NROLL!I692</f>
        <v>25920</v>
      </c>
    </row>
    <row r="1519" spans="1:9" ht="25" customHeight="1" x14ac:dyDescent="0.4">
      <c r="A1519" s="206">
        <v>21020304</v>
      </c>
      <c r="B1519" s="148" t="s">
        <v>640</v>
      </c>
      <c r="C1519" s="14"/>
      <c r="D1519" s="94">
        <v>31912900</v>
      </c>
      <c r="E1519" s="102" t="s">
        <v>181</v>
      </c>
      <c r="F1519" s="84">
        <v>47373.83</v>
      </c>
      <c r="G1519" s="84">
        <v>48839</v>
      </c>
      <c r="H1519" s="145">
        <v>36629.25</v>
      </c>
      <c r="I1519" s="85">
        <f>NROLL!H692</f>
        <v>110677.95000000001</v>
      </c>
    </row>
    <row r="1520" spans="1:9" ht="25" customHeight="1" x14ac:dyDescent="0.4">
      <c r="A1520" s="206">
        <v>21020312</v>
      </c>
      <c r="B1520" s="148"/>
      <c r="C1520" s="14"/>
      <c r="D1520" s="94"/>
      <c r="E1520" s="102" t="s">
        <v>184</v>
      </c>
      <c r="F1520" s="84"/>
      <c r="G1520" s="84"/>
      <c r="H1520" s="145"/>
      <c r="I1520" s="85"/>
    </row>
    <row r="1521" spans="1:9" ht="25" customHeight="1" x14ac:dyDescent="0.4">
      <c r="A1521" s="206">
        <v>21020315</v>
      </c>
      <c r="B1521" s="148" t="s">
        <v>640</v>
      </c>
      <c r="C1521" s="14"/>
      <c r="D1521" s="94">
        <v>31912900</v>
      </c>
      <c r="E1521" s="102" t="s">
        <v>187</v>
      </c>
      <c r="F1521" s="84">
        <v>66346.06</v>
      </c>
      <c r="G1521" s="84">
        <v>68398</v>
      </c>
      <c r="H1521" s="145">
        <v>51298.5</v>
      </c>
      <c r="I1521" s="85">
        <f>NROLL!J692</f>
        <v>182677.95</v>
      </c>
    </row>
    <row r="1522" spans="1:9" ht="25" customHeight="1" x14ac:dyDescent="0.4">
      <c r="A1522" s="206" t="s">
        <v>524</v>
      </c>
      <c r="B1522" s="148"/>
      <c r="C1522" s="14"/>
      <c r="D1522" s="94"/>
      <c r="E1522" s="102" t="s">
        <v>513</v>
      </c>
      <c r="F1522" s="84"/>
      <c r="G1522" s="84"/>
      <c r="H1522" s="145"/>
      <c r="I1522" s="85"/>
    </row>
    <row r="1523" spans="1:9" ht="25" customHeight="1" x14ac:dyDescent="0.4">
      <c r="A1523" s="206" t="s">
        <v>525</v>
      </c>
      <c r="B1523" s="148"/>
      <c r="C1523" s="14"/>
      <c r="D1523" s="94"/>
      <c r="E1523" s="102" t="s">
        <v>514</v>
      </c>
      <c r="F1523" s="84"/>
      <c r="G1523" s="84"/>
      <c r="H1523" s="145"/>
      <c r="I1523" s="85"/>
    </row>
    <row r="1524" spans="1:9" ht="25" customHeight="1" x14ac:dyDescent="0.4">
      <c r="A1524" s="206" t="s">
        <v>526</v>
      </c>
      <c r="B1524" s="148"/>
      <c r="C1524" s="14"/>
      <c r="D1524" s="94"/>
      <c r="E1524" s="102" t="s">
        <v>515</v>
      </c>
      <c r="F1524" s="84"/>
      <c r="G1524" s="84"/>
      <c r="H1524" s="145"/>
      <c r="I1524" s="85"/>
    </row>
    <row r="1525" spans="1:9" ht="25" customHeight="1" x14ac:dyDescent="0.4">
      <c r="A1525" s="205">
        <v>21020400</v>
      </c>
      <c r="B1525" s="144"/>
      <c r="C1525" s="13"/>
      <c r="D1525" s="144"/>
      <c r="E1525" s="91" t="s">
        <v>194</v>
      </c>
      <c r="F1525" s="84"/>
      <c r="G1525" s="84"/>
      <c r="H1525" s="145"/>
      <c r="I1525" s="85"/>
    </row>
    <row r="1526" spans="1:9" ht="25" customHeight="1" x14ac:dyDescent="0.4">
      <c r="A1526" s="206">
        <v>21020401</v>
      </c>
      <c r="B1526" s="148" t="s">
        <v>640</v>
      </c>
      <c r="C1526" s="14"/>
      <c r="D1526" s="94">
        <v>31912900</v>
      </c>
      <c r="E1526" s="102" t="s">
        <v>178</v>
      </c>
      <c r="F1526" s="84">
        <f>G1526-(G1526*3%)</f>
        <v>530101.12</v>
      </c>
      <c r="G1526" s="84">
        <v>546496</v>
      </c>
      <c r="H1526" s="145">
        <f>G1526/12*9</f>
        <v>409872</v>
      </c>
      <c r="I1526" s="85"/>
    </row>
    <row r="1527" spans="1:9" ht="25" customHeight="1" x14ac:dyDescent="0.4">
      <c r="A1527" s="206">
        <v>21020402</v>
      </c>
      <c r="B1527" s="148" t="s">
        <v>640</v>
      </c>
      <c r="C1527" s="14"/>
      <c r="D1527" s="94">
        <v>31912900</v>
      </c>
      <c r="E1527" s="102" t="s">
        <v>179</v>
      </c>
      <c r="F1527" s="84">
        <f>G1527-(G1527*3%)</f>
        <v>306960.38</v>
      </c>
      <c r="G1527" s="84">
        <v>316454</v>
      </c>
      <c r="H1527" s="145">
        <f>G1527/12*9</f>
        <v>237340.5</v>
      </c>
      <c r="I1527" s="85"/>
    </row>
    <row r="1528" spans="1:9" ht="25" customHeight="1" x14ac:dyDescent="0.4">
      <c r="A1528" s="206">
        <v>21020403</v>
      </c>
      <c r="B1528" s="148" t="s">
        <v>640</v>
      </c>
      <c r="C1528" s="14"/>
      <c r="D1528" s="94">
        <v>31912900</v>
      </c>
      <c r="E1528" s="102" t="s">
        <v>180</v>
      </c>
      <c r="F1528" s="84">
        <f>G1528-(G1528*3%)</f>
        <v>16761.599999999999</v>
      </c>
      <c r="G1528" s="84">
        <v>17280</v>
      </c>
      <c r="H1528" s="145">
        <f>G1528/12*9</f>
        <v>12960</v>
      </c>
      <c r="I1528" s="85"/>
    </row>
    <row r="1529" spans="1:9" ht="25" customHeight="1" x14ac:dyDescent="0.4">
      <c r="A1529" s="206">
        <v>21020404</v>
      </c>
      <c r="B1529" s="148" t="s">
        <v>640</v>
      </c>
      <c r="C1529" s="14"/>
      <c r="D1529" s="94">
        <v>31912900</v>
      </c>
      <c r="E1529" s="102" t="s">
        <v>181</v>
      </c>
      <c r="F1529" s="84">
        <f>G1529-(G1529*3%)</f>
        <v>85047.66</v>
      </c>
      <c r="G1529" s="84">
        <v>87678</v>
      </c>
      <c r="H1529" s="145">
        <f>G1529/12*9</f>
        <v>65758.5</v>
      </c>
      <c r="I1529" s="85"/>
    </row>
    <row r="1530" spans="1:9" ht="25" customHeight="1" x14ac:dyDescent="0.4">
      <c r="A1530" s="206">
        <v>21020412</v>
      </c>
      <c r="B1530" s="148"/>
      <c r="C1530" s="14"/>
      <c r="D1530" s="94"/>
      <c r="E1530" s="102" t="s">
        <v>184</v>
      </c>
      <c r="F1530" s="84"/>
      <c r="G1530" s="84"/>
      <c r="H1530" s="145"/>
      <c r="I1530" s="85"/>
    </row>
    <row r="1531" spans="1:9" ht="25" customHeight="1" x14ac:dyDescent="0.4">
      <c r="A1531" s="206">
        <v>21020415</v>
      </c>
      <c r="B1531" s="148" t="s">
        <v>640</v>
      </c>
      <c r="C1531" s="14"/>
      <c r="D1531" s="94">
        <v>31912900</v>
      </c>
      <c r="E1531" s="102" t="s">
        <v>187</v>
      </c>
      <c r="F1531" s="84">
        <f>G1531-(G1531*3%)</f>
        <v>128812.12</v>
      </c>
      <c r="G1531" s="84">
        <v>132796</v>
      </c>
      <c r="H1531" s="145">
        <f>G1531/12*9</f>
        <v>99597</v>
      </c>
      <c r="I1531" s="85"/>
    </row>
    <row r="1532" spans="1:9" ht="25" customHeight="1" x14ac:dyDescent="0.4">
      <c r="A1532" s="205">
        <v>21020500</v>
      </c>
      <c r="B1532" s="144"/>
      <c r="C1532" s="13"/>
      <c r="D1532" s="144"/>
      <c r="E1532" s="91" t="s">
        <v>195</v>
      </c>
      <c r="F1532" s="84"/>
      <c r="G1532" s="84"/>
      <c r="H1532" s="84"/>
      <c r="I1532" s="84"/>
    </row>
    <row r="1533" spans="1:9" ht="25" customHeight="1" x14ac:dyDescent="0.4">
      <c r="A1533" s="206">
        <v>21020501</v>
      </c>
      <c r="B1533" s="148"/>
      <c r="C1533" s="14"/>
      <c r="D1533" s="94"/>
      <c r="E1533" s="102" t="s">
        <v>178</v>
      </c>
      <c r="F1533" s="84"/>
      <c r="G1533" s="84"/>
      <c r="H1533" s="84"/>
      <c r="I1533" s="84"/>
    </row>
    <row r="1534" spans="1:9" ht="25" customHeight="1" x14ac:dyDescent="0.4">
      <c r="A1534" s="207">
        <v>21020502</v>
      </c>
      <c r="B1534" s="148"/>
      <c r="C1534" s="16"/>
      <c r="D1534" s="94"/>
      <c r="E1534" s="102" t="s">
        <v>179</v>
      </c>
      <c r="F1534" s="84"/>
      <c r="G1534" s="84"/>
      <c r="H1534" s="84"/>
      <c r="I1534" s="84"/>
    </row>
    <row r="1535" spans="1:9" ht="25" customHeight="1" x14ac:dyDescent="0.4">
      <c r="A1535" s="207">
        <v>21020503</v>
      </c>
      <c r="B1535" s="148"/>
      <c r="C1535" s="16"/>
      <c r="D1535" s="94"/>
      <c r="E1535" s="102" t="s">
        <v>180</v>
      </c>
      <c r="F1535" s="84"/>
      <c r="G1535" s="84"/>
      <c r="H1535" s="84"/>
      <c r="I1535" s="84"/>
    </row>
    <row r="1536" spans="1:9" ht="25" customHeight="1" x14ac:dyDescent="0.4">
      <c r="A1536" s="207">
        <v>21020504</v>
      </c>
      <c r="B1536" s="148"/>
      <c r="C1536" s="16"/>
      <c r="D1536" s="94"/>
      <c r="E1536" s="102" t="s">
        <v>181</v>
      </c>
      <c r="F1536" s="84"/>
      <c r="G1536" s="84"/>
      <c r="H1536" s="84"/>
      <c r="I1536" s="84"/>
    </row>
    <row r="1537" spans="1:9" ht="25" customHeight="1" x14ac:dyDescent="0.4">
      <c r="A1537" s="207">
        <v>21020512</v>
      </c>
      <c r="B1537" s="148"/>
      <c r="C1537" s="16"/>
      <c r="D1537" s="94"/>
      <c r="E1537" s="102" t="s">
        <v>184</v>
      </c>
      <c r="F1537" s="84"/>
      <c r="G1537" s="84"/>
      <c r="H1537" s="84"/>
      <c r="I1537" s="85"/>
    </row>
    <row r="1538" spans="1:9" ht="25" customHeight="1" x14ac:dyDescent="0.4">
      <c r="A1538" s="207">
        <v>21020515</v>
      </c>
      <c r="B1538" s="148"/>
      <c r="C1538" s="16"/>
      <c r="D1538" s="94"/>
      <c r="E1538" s="102" t="s">
        <v>187</v>
      </c>
      <c r="F1538" s="84"/>
      <c r="G1538" s="84"/>
      <c r="H1538" s="84"/>
      <c r="I1538" s="85"/>
    </row>
    <row r="1539" spans="1:9" ht="25" customHeight="1" x14ac:dyDescent="0.4">
      <c r="A1539" s="152">
        <v>21020600</v>
      </c>
      <c r="B1539" s="153"/>
      <c r="C1539" s="15"/>
      <c r="D1539" s="153"/>
      <c r="E1539" s="91" t="s">
        <v>196</v>
      </c>
      <c r="F1539" s="84"/>
      <c r="G1539" s="84"/>
      <c r="H1539" s="84"/>
      <c r="I1539" s="85"/>
    </row>
    <row r="1540" spans="1:9" ht="25" customHeight="1" x14ac:dyDescent="0.4">
      <c r="A1540" s="187">
        <v>21020605</v>
      </c>
      <c r="B1540" s="148"/>
      <c r="C1540" s="16"/>
      <c r="D1540" s="94"/>
      <c r="E1540" s="95" t="s">
        <v>199</v>
      </c>
      <c r="F1540" s="84"/>
      <c r="G1540" s="84"/>
      <c r="H1540" s="84"/>
      <c r="I1540" s="85"/>
    </row>
    <row r="1541" spans="1:9" ht="25" customHeight="1" x14ac:dyDescent="0.4">
      <c r="A1541" s="1053">
        <v>22000000</v>
      </c>
      <c r="B1541" s="148"/>
      <c r="C1541" s="39"/>
      <c r="D1541" s="94"/>
      <c r="E1541" s="1051" t="s">
        <v>201</v>
      </c>
      <c r="F1541" s="826"/>
      <c r="G1541" s="846"/>
      <c r="H1541" s="590"/>
      <c r="I1541" s="846"/>
    </row>
    <row r="1542" spans="1:9" ht="25" customHeight="1" x14ac:dyDescent="0.4">
      <c r="A1542" s="1050">
        <v>22010100</v>
      </c>
      <c r="B1542" s="148" t="s">
        <v>2416</v>
      </c>
      <c r="C1542" s="39"/>
      <c r="D1542" s="94">
        <v>31912900</v>
      </c>
      <c r="E1542" s="1052" t="s">
        <v>2453</v>
      </c>
      <c r="F1542" s="826"/>
      <c r="G1542" s="846">
        <v>3150000</v>
      </c>
      <c r="H1542" s="590"/>
      <c r="I1542" s="813"/>
    </row>
    <row r="1543" spans="1:9" ht="25" customHeight="1" x14ac:dyDescent="0.4">
      <c r="A1543" s="200">
        <v>22020000</v>
      </c>
      <c r="B1543" s="156"/>
      <c r="C1543" s="17"/>
      <c r="D1543" s="156"/>
      <c r="E1543" s="106" t="s">
        <v>202</v>
      </c>
      <c r="F1543" s="84"/>
      <c r="G1543" s="84"/>
      <c r="H1543" s="84"/>
      <c r="I1543" s="85"/>
    </row>
    <row r="1544" spans="1:9" ht="25" customHeight="1" x14ac:dyDescent="0.4">
      <c r="A1544" s="200">
        <v>22020100</v>
      </c>
      <c r="B1544" s="156"/>
      <c r="C1544" s="17"/>
      <c r="D1544" s="156"/>
      <c r="E1544" s="106" t="s">
        <v>203</v>
      </c>
      <c r="F1544" s="84"/>
      <c r="G1544" s="84"/>
      <c r="H1544" s="84"/>
      <c r="I1544" s="85"/>
    </row>
    <row r="1545" spans="1:9" ht="25" customHeight="1" x14ac:dyDescent="0.4">
      <c r="A1545" s="326">
        <v>22020101</v>
      </c>
      <c r="B1545" s="148"/>
      <c r="C1545" s="31"/>
      <c r="D1545" s="122"/>
      <c r="E1545" s="195" t="s">
        <v>204</v>
      </c>
      <c r="F1545" s="121"/>
      <c r="G1545" s="84"/>
      <c r="H1545" s="121"/>
      <c r="I1545" s="85"/>
    </row>
    <row r="1546" spans="1:9" ht="25" customHeight="1" x14ac:dyDescent="0.4">
      <c r="A1546" s="326">
        <v>22020102</v>
      </c>
      <c r="B1546" s="148" t="s">
        <v>640</v>
      </c>
      <c r="C1546" s="14"/>
      <c r="D1546" s="94">
        <v>31912900</v>
      </c>
      <c r="E1546" s="195" t="s">
        <v>205</v>
      </c>
      <c r="F1546" s="306"/>
      <c r="G1546" s="306">
        <v>100000</v>
      </c>
      <c r="H1546" s="306">
        <v>80000</v>
      </c>
      <c r="I1546" s="335">
        <v>100000</v>
      </c>
    </row>
    <row r="1547" spans="1:9" ht="25" customHeight="1" x14ac:dyDescent="0.4">
      <c r="A1547" s="326">
        <v>22020103</v>
      </c>
      <c r="B1547" s="148"/>
      <c r="C1547" s="31"/>
      <c r="D1547" s="122"/>
      <c r="E1547" s="195" t="s">
        <v>206</v>
      </c>
      <c r="F1547" s="121"/>
      <c r="G1547" s="84"/>
      <c r="H1547" s="121"/>
      <c r="I1547" s="85"/>
    </row>
    <row r="1548" spans="1:9" ht="25" customHeight="1" x14ac:dyDescent="0.4">
      <c r="A1548" s="326">
        <v>22020104</v>
      </c>
      <c r="B1548" s="148"/>
      <c r="C1548" s="31"/>
      <c r="D1548" s="122"/>
      <c r="E1548" s="195" t="s">
        <v>207</v>
      </c>
      <c r="F1548" s="121"/>
      <c r="G1548" s="84"/>
      <c r="H1548" s="121"/>
      <c r="I1548" s="85"/>
    </row>
    <row r="1549" spans="1:9" ht="25" customHeight="1" x14ac:dyDescent="0.4">
      <c r="A1549" s="200">
        <v>22020200</v>
      </c>
      <c r="B1549" s="156"/>
      <c r="C1549" s="17"/>
      <c r="D1549" s="156"/>
      <c r="E1549" s="106" t="s">
        <v>208</v>
      </c>
      <c r="F1549" s="84"/>
      <c r="G1549" s="84"/>
      <c r="H1549" s="84"/>
      <c r="I1549" s="85"/>
    </row>
    <row r="1550" spans="1:9" ht="25" customHeight="1" x14ac:dyDescent="0.4">
      <c r="A1550" s="209">
        <v>22020201</v>
      </c>
      <c r="B1550" s="148" t="s">
        <v>640</v>
      </c>
      <c r="C1550" s="14"/>
      <c r="D1550" s="94">
        <v>31912900</v>
      </c>
      <c r="E1550" s="154" t="s">
        <v>209</v>
      </c>
      <c r="F1550" s="84"/>
      <c r="G1550" s="84">
        <v>1000000</v>
      </c>
      <c r="H1550" s="84">
        <v>850000</v>
      </c>
      <c r="I1550" s="85">
        <v>1000000</v>
      </c>
    </row>
    <row r="1551" spans="1:9" ht="25" customHeight="1" x14ac:dyDescent="0.4">
      <c r="A1551" s="200">
        <v>22020300</v>
      </c>
      <c r="B1551" s="156"/>
      <c r="C1551" s="17"/>
      <c r="D1551" s="156"/>
      <c r="E1551" s="106" t="s">
        <v>210</v>
      </c>
      <c r="F1551" s="84"/>
      <c r="G1551" s="84"/>
      <c r="H1551" s="84"/>
      <c r="I1551" s="85"/>
    </row>
    <row r="1552" spans="1:9" ht="25" customHeight="1" x14ac:dyDescent="0.4">
      <c r="A1552" s="206">
        <v>22020311</v>
      </c>
      <c r="B1552" s="148"/>
      <c r="C1552" s="14"/>
      <c r="D1552" s="94"/>
      <c r="E1552" s="102" t="s">
        <v>217</v>
      </c>
      <c r="F1552" s="84"/>
      <c r="G1552" s="84"/>
      <c r="H1552" s="84"/>
      <c r="I1552" s="85"/>
    </row>
    <row r="1553" spans="1:9" ht="25" customHeight="1" x14ac:dyDescent="0.4">
      <c r="A1553" s="200">
        <v>22020400</v>
      </c>
      <c r="B1553" s="156"/>
      <c r="C1553" s="17"/>
      <c r="D1553" s="156"/>
      <c r="E1553" s="106" t="s">
        <v>219</v>
      </c>
      <c r="F1553" s="84"/>
      <c r="G1553" s="84"/>
      <c r="H1553" s="84"/>
      <c r="I1553" s="85"/>
    </row>
    <row r="1554" spans="1:9" ht="25" customHeight="1" x14ac:dyDescent="0.4">
      <c r="A1554" s="209">
        <v>22020406</v>
      </c>
      <c r="B1554" s="148" t="s">
        <v>640</v>
      </c>
      <c r="C1554" s="14"/>
      <c r="D1554" s="94">
        <v>31912900</v>
      </c>
      <c r="E1554" s="154" t="s">
        <v>223</v>
      </c>
      <c r="F1554" s="84">
        <v>1950000</v>
      </c>
      <c r="G1554" s="84">
        <v>5000000</v>
      </c>
      <c r="H1554" s="84">
        <v>1230000</v>
      </c>
      <c r="I1554" s="85">
        <v>5000000</v>
      </c>
    </row>
    <row r="1555" spans="1:9" ht="25" customHeight="1" thickBot="1" x14ac:dyDescent="0.45">
      <c r="A1555" s="973">
        <v>22020410</v>
      </c>
      <c r="B1555" s="915"/>
      <c r="C1555" s="965"/>
      <c r="D1555" s="266"/>
      <c r="E1555" s="975" t="s">
        <v>224</v>
      </c>
      <c r="F1555" s="917"/>
      <c r="G1555" s="917"/>
      <c r="H1555" s="917"/>
      <c r="I1555" s="918">
        <v>2000000</v>
      </c>
    </row>
    <row r="1556" spans="1:9" ht="25" customHeight="1" x14ac:dyDescent="0.4">
      <c r="A1556" s="199"/>
      <c r="B1556" s="906"/>
      <c r="C1556" s="907"/>
      <c r="D1556" s="906"/>
      <c r="E1556" s="930" t="s">
        <v>314</v>
      </c>
      <c r="F1556" s="919">
        <f>SUM(F1510:F1540)</f>
        <v>3914185.7100000009</v>
      </c>
      <c r="G1556" s="919">
        <f>SUM(G1510:G1542)</f>
        <v>7541458.5</v>
      </c>
      <c r="H1556" s="919">
        <f>SUM(H1510:H1540)</f>
        <v>3026432.25</v>
      </c>
      <c r="I1556" s="920">
        <f>SUM(I1510:I1542)</f>
        <v>5190292.3500000006</v>
      </c>
    </row>
    <row r="1557" spans="1:9" ht="25" customHeight="1" thickBot="1" x14ac:dyDescent="0.45">
      <c r="A1557" s="213"/>
      <c r="B1557" s="214"/>
      <c r="C1557" s="34"/>
      <c r="D1557" s="214"/>
      <c r="E1557" s="931" t="s">
        <v>202</v>
      </c>
      <c r="F1557" s="921">
        <f>SUM(F1545:F1555)</f>
        <v>1950000</v>
      </c>
      <c r="G1557" s="921">
        <f>SUM(G1545:G1555)</f>
        <v>6100000</v>
      </c>
      <c r="H1557" s="921">
        <f>SUM(H1545:H1555)</f>
        <v>2160000</v>
      </c>
      <c r="I1557" s="922">
        <f>SUM(I1545:I1555)</f>
        <v>8100000</v>
      </c>
    </row>
    <row r="1558" spans="1:9" ht="25" customHeight="1" thickBot="1" x14ac:dyDescent="0.45">
      <c r="A1558" s="35"/>
      <c r="B1558" s="216"/>
      <c r="C1558" s="35"/>
      <c r="D1558" s="216"/>
      <c r="E1558" s="951" t="s">
        <v>293</v>
      </c>
      <c r="F1558" s="960">
        <f>F1556+F1557</f>
        <v>5864185.7100000009</v>
      </c>
      <c r="G1558" s="960">
        <f>G1556+G1557</f>
        <v>13641458.5</v>
      </c>
      <c r="H1558" s="960">
        <f>H1556+H1557</f>
        <v>5186432.25</v>
      </c>
      <c r="I1558" s="960">
        <f>I1556+I1557</f>
        <v>13290292.350000001</v>
      </c>
    </row>
    <row r="1559" spans="1:9" ht="22.5" x14ac:dyDescent="0.45">
      <c r="A1559" s="1310" t="s">
        <v>1795</v>
      </c>
      <c r="B1559" s="1311"/>
      <c r="C1559" s="1311"/>
      <c r="D1559" s="1311"/>
      <c r="E1559" s="1311"/>
      <c r="F1559" s="1311"/>
      <c r="G1559" s="1311"/>
      <c r="H1559" s="1311"/>
      <c r="I1559" s="1312"/>
    </row>
    <row r="1560" spans="1:9" ht="22.5" x14ac:dyDescent="0.45">
      <c r="A1560" s="1301" t="s">
        <v>480</v>
      </c>
      <c r="B1560" s="1302"/>
      <c r="C1560" s="1302"/>
      <c r="D1560" s="1302"/>
      <c r="E1560" s="1302"/>
      <c r="F1560" s="1302"/>
      <c r="G1560" s="1302"/>
      <c r="H1560" s="1302"/>
      <c r="I1560" s="1303"/>
    </row>
    <row r="1561" spans="1:9" ht="22.5" x14ac:dyDescent="0.45">
      <c r="A1561" s="1301" t="s">
        <v>2465</v>
      </c>
      <c r="B1561" s="1302"/>
      <c r="C1561" s="1302"/>
      <c r="D1561" s="1302"/>
      <c r="E1561" s="1302"/>
      <c r="F1561" s="1302"/>
      <c r="G1561" s="1302"/>
      <c r="H1561" s="1302"/>
      <c r="I1561" s="1303"/>
    </row>
    <row r="1562" spans="1:9" ht="18.75" customHeight="1" thickBot="1" x14ac:dyDescent="0.5">
      <c r="A1562" s="1304" t="s">
        <v>275</v>
      </c>
      <c r="B1562" s="1305"/>
      <c r="C1562" s="1305"/>
      <c r="D1562" s="1305"/>
      <c r="E1562" s="1305"/>
      <c r="F1562" s="1305"/>
      <c r="G1562" s="1305"/>
      <c r="H1562" s="1305"/>
      <c r="I1562" s="1306"/>
    </row>
    <row r="1563" spans="1:9" ht="18.5" thickBot="1" x14ac:dyDescent="0.45">
      <c r="A1563" s="1313" t="s">
        <v>408</v>
      </c>
      <c r="B1563" s="1314"/>
      <c r="C1563" s="1314"/>
      <c r="D1563" s="1314"/>
      <c r="E1563" s="1314"/>
      <c r="F1563" s="1314"/>
      <c r="G1563" s="1314"/>
      <c r="H1563" s="1314"/>
      <c r="I1563" s="1315"/>
    </row>
    <row r="1564" spans="1:9" s="118" customFormat="1" ht="36.5" thickBot="1" x14ac:dyDescent="0.4">
      <c r="A1564" s="311" t="s">
        <v>459</v>
      </c>
      <c r="B1564" s="222" t="s">
        <v>452</v>
      </c>
      <c r="C1564" s="311" t="s">
        <v>448</v>
      </c>
      <c r="D1564" s="222" t="s">
        <v>451</v>
      </c>
      <c r="E1564" s="312" t="s">
        <v>1</v>
      </c>
      <c r="F1564" s="222" t="s">
        <v>2460</v>
      </c>
      <c r="G1564" s="222" t="s">
        <v>2474</v>
      </c>
      <c r="H1564" s="89" t="s">
        <v>2475</v>
      </c>
      <c r="I1564" s="222" t="s">
        <v>2464</v>
      </c>
    </row>
    <row r="1565" spans="1:9" ht="25" customHeight="1" x14ac:dyDescent="0.4">
      <c r="A1565" s="204">
        <v>20000000</v>
      </c>
      <c r="B1565" s="159"/>
      <c r="C1565" s="18"/>
      <c r="D1565" s="159"/>
      <c r="E1565" s="99" t="s">
        <v>163</v>
      </c>
      <c r="F1565" s="160"/>
      <c r="G1565" s="160"/>
      <c r="H1565" s="160"/>
      <c r="I1565" s="161"/>
    </row>
    <row r="1566" spans="1:9" ht="25" customHeight="1" x14ac:dyDescent="0.4">
      <c r="A1566" s="205">
        <v>21000000</v>
      </c>
      <c r="B1566" s="144"/>
      <c r="C1566" s="13"/>
      <c r="D1566" s="144"/>
      <c r="E1566" s="91" t="s">
        <v>164</v>
      </c>
      <c r="F1566" s="145"/>
      <c r="G1566" s="145"/>
      <c r="H1566" s="145"/>
      <c r="I1566" s="146"/>
    </row>
    <row r="1567" spans="1:9" ht="25" customHeight="1" x14ac:dyDescent="0.4">
      <c r="A1567" s="205">
        <v>21010000</v>
      </c>
      <c r="B1567" s="144"/>
      <c r="C1567" s="13"/>
      <c r="D1567" s="144"/>
      <c r="E1567" s="91" t="s">
        <v>165</v>
      </c>
      <c r="F1567" s="145"/>
      <c r="G1567" s="145"/>
      <c r="H1567" s="145"/>
      <c r="I1567" s="146"/>
    </row>
    <row r="1568" spans="1:9" ht="25" customHeight="1" x14ac:dyDescent="0.4">
      <c r="A1568" s="206">
        <v>21010103</v>
      </c>
      <c r="B1568" s="148"/>
      <c r="C1568" s="14"/>
      <c r="D1568" s="94"/>
      <c r="E1568" s="95" t="s">
        <v>168</v>
      </c>
      <c r="F1568" s="84"/>
      <c r="G1568" s="84"/>
      <c r="H1568" s="145"/>
      <c r="I1568" s="85">
        <f>NROLL!E698</f>
        <v>3152952</v>
      </c>
    </row>
    <row r="1569" spans="1:9" ht="25" customHeight="1" x14ac:dyDescent="0.4">
      <c r="A1569" s="206" t="s">
        <v>692</v>
      </c>
      <c r="B1569" s="148" t="s">
        <v>640</v>
      </c>
      <c r="C1569" s="14"/>
      <c r="D1569" s="94">
        <v>31912900</v>
      </c>
      <c r="E1569" s="95" t="s">
        <v>169</v>
      </c>
      <c r="F1569" s="84">
        <v>4302093.5599999996</v>
      </c>
      <c r="G1569" s="84">
        <v>4435148</v>
      </c>
      <c r="H1569" s="145">
        <v>3326361</v>
      </c>
      <c r="I1569" s="85"/>
    </row>
    <row r="1570" spans="1:9" ht="25" customHeight="1" x14ac:dyDescent="0.4">
      <c r="A1570" s="206" t="s">
        <v>690</v>
      </c>
      <c r="B1570" s="148"/>
      <c r="C1570" s="14"/>
      <c r="D1570" s="94"/>
      <c r="E1570" s="95" t="s">
        <v>693</v>
      </c>
      <c r="F1570" s="84"/>
      <c r="G1570" s="84"/>
      <c r="H1570" s="145"/>
      <c r="I1570" s="85"/>
    </row>
    <row r="1571" spans="1:9" ht="25" customHeight="1" x14ac:dyDescent="0.4">
      <c r="A1571" s="147"/>
      <c r="B1571" s="148"/>
      <c r="C1571" s="14"/>
      <c r="D1571" s="94"/>
      <c r="E1571" s="102" t="s">
        <v>673</v>
      </c>
      <c r="F1571" s="84"/>
      <c r="G1571" s="84">
        <v>665272.19999999995</v>
      </c>
      <c r="H1571" s="145"/>
      <c r="I1571" s="85">
        <f>NROLL!T698</f>
        <v>1920000</v>
      </c>
    </row>
    <row r="1572" spans="1:9" ht="25" customHeight="1" x14ac:dyDescent="0.4">
      <c r="A1572" s="205">
        <v>21020300</v>
      </c>
      <c r="B1572" s="144"/>
      <c r="C1572" s="13"/>
      <c r="D1572" s="144"/>
      <c r="E1572" s="91" t="s">
        <v>193</v>
      </c>
      <c r="F1572" s="84"/>
      <c r="G1572" s="84"/>
      <c r="H1572" s="145"/>
      <c r="I1572" s="85"/>
    </row>
    <row r="1573" spans="1:9" ht="25" customHeight="1" x14ac:dyDescent="0.4">
      <c r="A1573" s="206">
        <v>21020301</v>
      </c>
      <c r="B1573" s="148"/>
      <c r="C1573" s="14"/>
      <c r="D1573" s="94"/>
      <c r="E1573" s="102" t="s">
        <v>178</v>
      </c>
      <c r="F1573" s="84"/>
      <c r="G1573" s="84"/>
      <c r="H1573" s="145"/>
      <c r="I1573" s="85">
        <f>NROLL!F698</f>
        <v>1103533.2</v>
      </c>
    </row>
    <row r="1574" spans="1:9" ht="25" customHeight="1" x14ac:dyDescent="0.4">
      <c r="A1574" s="206">
        <v>21020302</v>
      </c>
      <c r="B1574" s="148"/>
      <c r="C1574" s="14"/>
      <c r="D1574" s="94"/>
      <c r="E1574" s="102" t="s">
        <v>179</v>
      </c>
      <c r="F1574" s="84"/>
      <c r="G1574" s="84"/>
      <c r="H1574" s="145"/>
      <c r="I1574" s="85">
        <f>NROLL!G698</f>
        <v>630590.4</v>
      </c>
    </row>
    <row r="1575" spans="1:9" ht="25" customHeight="1" x14ac:dyDescent="0.4">
      <c r="A1575" s="206">
        <v>21020303</v>
      </c>
      <c r="B1575" s="148"/>
      <c r="C1575" s="14"/>
      <c r="D1575" s="94"/>
      <c r="E1575" s="102" t="s">
        <v>180</v>
      </c>
      <c r="F1575" s="84"/>
      <c r="G1575" s="84"/>
      <c r="H1575" s="145"/>
      <c r="I1575" s="85">
        <f>NROLL!H698</f>
        <v>157647.6</v>
      </c>
    </row>
    <row r="1576" spans="1:9" ht="25" customHeight="1" x14ac:dyDescent="0.4">
      <c r="A1576" s="206">
        <v>21020304</v>
      </c>
      <c r="B1576" s="148"/>
      <c r="C1576" s="14"/>
      <c r="D1576" s="94"/>
      <c r="E1576" s="102" t="s">
        <v>181</v>
      </c>
      <c r="F1576" s="84"/>
      <c r="G1576" s="84"/>
      <c r="H1576" s="145"/>
      <c r="I1576" s="85">
        <f>NROLL!I698</f>
        <v>34560</v>
      </c>
    </row>
    <row r="1577" spans="1:9" ht="25" customHeight="1" x14ac:dyDescent="0.4">
      <c r="A1577" s="206">
        <v>21020312</v>
      </c>
      <c r="B1577" s="148"/>
      <c r="C1577" s="14"/>
      <c r="D1577" s="94"/>
      <c r="E1577" s="102" t="s">
        <v>184</v>
      </c>
      <c r="F1577" s="84"/>
      <c r="G1577" s="84"/>
      <c r="H1577" s="145"/>
      <c r="I1577" s="85"/>
    </row>
    <row r="1578" spans="1:9" ht="25" customHeight="1" x14ac:dyDescent="0.4">
      <c r="A1578" s="206">
        <v>21020315</v>
      </c>
      <c r="B1578" s="148"/>
      <c r="C1578" s="14"/>
      <c r="D1578" s="94"/>
      <c r="E1578" s="102" t="s">
        <v>187</v>
      </c>
      <c r="F1578" s="84"/>
      <c r="G1578" s="84"/>
      <c r="H1578" s="145"/>
      <c r="I1578" s="85">
        <f>NROLL!J698</f>
        <v>253647.6</v>
      </c>
    </row>
    <row r="1579" spans="1:9" ht="25" customHeight="1" x14ac:dyDescent="0.4">
      <c r="A1579" s="205">
        <v>21020400</v>
      </c>
      <c r="B1579" s="144"/>
      <c r="C1579" s="13"/>
      <c r="D1579" s="144"/>
      <c r="E1579" s="91" t="s">
        <v>194</v>
      </c>
      <c r="F1579" s="84"/>
      <c r="G1579" s="84"/>
      <c r="H1579" s="145"/>
      <c r="I1579" s="85"/>
    </row>
    <row r="1580" spans="1:9" ht="25" customHeight="1" x14ac:dyDescent="0.4">
      <c r="A1580" s="206">
        <v>21020401</v>
      </c>
      <c r="B1580" s="148" t="s">
        <v>640</v>
      </c>
      <c r="C1580" s="14"/>
      <c r="D1580" s="94">
        <v>31912900</v>
      </c>
      <c r="E1580" s="102" t="s">
        <v>178</v>
      </c>
      <c r="F1580" s="84">
        <v>1438585.66</v>
      </c>
      <c r="G1580" s="84">
        <v>1483078</v>
      </c>
      <c r="H1580" s="145">
        <v>1112308.5</v>
      </c>
      <c r="I1580" s="85"/>
    </row>
    <row r="1581" spans="1:9" ht="25" customHeight="1" x14ac:dyDescent="0.4">
      <c r="A1581" s="206">
        <v>21020402</v>
      </c>
      <c r="B1581" s="148" t="s">
        <v>640</v>
      </c>
      <c r="C1581" s="14"/>
      <c r="D1581" s="94">
        <v>31912900</v>
      </c>
      <c r="E1581" s="102" t="s">
        <v>179</v>
      </c>
      <c r="F1581" s="84">
        <v>814342.16</v>
      </c>
      <c r="G1581" s="84">
        <v>839528</v>
      </c>
      <c r="H1581" s="145">
        <v>629646</v>
      </c>
      <c r="I1581" s="85"/>
    </row>
    <row r="1582" spans="1:9" ht="25" customHeight="1" x14ac:dyDescent="0.4">
      <c r="A1582" s="206">
        <v>21020403</v>
      </c>
      <c r="B1582" s="148" t="s">
        <v>640</v>
      </c>
      <c r="C1582" s="14"/>
      <c r="D1582" s="94">
        <v>31912900</v>
      </c>
      <c r="E1582" s="102" t="s">
        <v>180</v>
      </c>
      <c r="F1582" s="84">
        <v>45256.32</v>
      </c>
      <c r="G1582" s="84">
        <v>46656</v>
      </c>
      <c r="H1582" s="145">
        <v>34992</v>
      </c>
      <c r="I1582" s="85"/>
    </row>
    <row r="1583" spans="1:9" ht="25" customHeight="1" x14ac:dyDescent="0.4">
      <c r="A1583" s="206">
        <v>21020404</v>
      </c>
      <c r="B1583" s="148" t="s">
        <v>640</v>
      </c>
      <c r="C1583" s="14"/>
      <c r="D1583" s="94">
        <v>31912900</v>
      </c>
      <c r="E1583" s="102" t="s">
        <v>181</v>
      </c>
      <c r="F1583" s="84">
        <v>218880.5</v>
      </c>
      <c r="G1583" s="84">
        <v>225650</v>
      </c>
      <c r="H1583" s="145">
        <v>169237.5</v>
      </c>
      <c r="I1583" s="85"/>
    </row>
    <row r="1584" spans="1:9" ht="25" customHeight="1" x14ac:dyDescent="0.4">
      <c r="A1584" s="206">
        <v>21020412</v>
      </c>
      <c r="B1584" s="148"/>
      <c r="C1584" s="14"/>
      <c r="D1584" s="94"/>
      <c r="E1584" s="102" t="s">
        <v>184</v>
      </c>
      <c r="F1584" s="84"/>
      <c r="G1584" s="121"/>
      <c r="H1584" s="145"/>
      <c r="I1584" s="85"/>
    </row>
    <row r="1585" spans="1:9" ht="25" customHeight="1" x14ac:dyDescent="0.4">
      <c r="A1585" s="206">
        <v>21020415</v>
      </c>
      <c r="B1585" s="148" t="s">
        <v>640</v>
      </c>
      <c r="C1585" s="14"/>
      <c r="D1585" s="94">
        <v>31912900</v>
      </c>
      <c r="E1585" s="102" t="s">
        <v>187</v>
      </c>
      <c r="F1585" s="84">
        <v>375552.96</v>
      </c>
      <c r="G1585" s="84">
        <v>387168</v>
      </c>
      <c r="H1585" s="145">
        <v>290376</v>
      </c>
      <c r="I1585" s="85"/>
    </row>
    <row r="1586" spans="1:9" ht="25" customHeight="1" x14ac:dyDescent="0.4">
      <c r="A1586" s="205">
        <v>21020500</v>
      </c>
      <c r="B1586" s="144"/>
      <c r="C1586" s="13"/>
      <c r="D1586" s="144"/>
      <c r="E1586" s="91" t="s">
        <v>195</v>
      </c>
      <c r="F1586" s="84"/>
      <c r="G1586" s="84"/>
      <c r="H1586" s="84"/>
      <c r="I1586" s="84"/>
    </row>
    <row r="1587" spans="1:9" ht="25" customHeight="1" x14ac:dyDescent="0.4">
      <c r="A1587" s="206">
        <v>21020501</v>
      </c>
      <c r="B1587" s="148"/>
      <c r="C1587" s="14"/>
      <c r="D1587" s="94"/>
      <c r="E1587" s="102" t="s">
        <v>178</v>
      </c>
      <c r="F1587" s="84"/>
      <c r="G1587" s="84"/>
      <c r="H1587" s="84"/>
      <c r="I1587" s="84"/>
    </row>
    <row r="1588" spans="1:9" ht="25" customHeight="1" x14ac:dyDescent="0.4">
      <c r="A1588" s="207">
        <v>21020502</v>
      </c>
      <c r="B1588" s="148"/>
      <c r="C1588" s="16"/>
      <c r="D1588" s="94"/>
      <c r="E1588" s="102" t="s">
        <v>179</v>
      </c>
      <c r="F1588" s="84"/>
      <c r="G1588" s="84"/>
      <c r="H1588" s="84"/>
      <c r="I1588" s="84"/>
    </row>
    <row r="1589" spans="1:9" ht="25" customHeight="1" x14ac:dyDescent="0.4">
      <c r="A1589" s="207">
        <v>21020503</v>
      </c>
      <c r="B1589" s="148"/>
      <c r="C1589" s="16"/>
      <c r="D1589" s="94"/>
      <c r="E1589" s="102" t="s">
        <v>180</v>
      </c>
      <c r="F1589" s="84"/>
      <c r="G1589" s="84"/>
      <c r="H1589" s="84"/>
      <c r="I1589" s="84"/>
    </row>
    <row r="1590" spans="1:9" ht="25" customHeight="1" x14ac:dyDescent="0.4">
      <c r="A1590" s="207">
        <v>21020504</v>
      </c>
      <c r="B1590" s="148"/>
      <c r="C1590" s="16"/>
      <c r="D1590" s="94"/>
      <c r="E1590" s="102" t="s">
        <v>181</v>
      </c>
      <c r="F1590" s="84"/>
      <c r="G1590" s="84"/>
      <c r="H1590" s="84"/>
      <c r="I1590" s="84"/>
    </row>
    <row r="1591" spans="1:9" ht="25" customHeight="1" x14ac:dyDescent="0.4">
      <c r="A1591" s="207">
        <v>21020512</v>
      </c>
      <c r="B1591" s="148"/>
      <c r="C1591" s="16"/>
      <c r="D1591" s="94"/>
      <c r="E1591" s="102" t="s">
        <v>184</v>
      </c>
      <c r="F1591" s="84"/>
      <c r="G1591" s="84"/>
      <c r="H1591" s="84"/>
      <c r="I1591" s="84"/>
    </row>
    <row r="1592" spans="1:9" ht="25" customHeight="1" x14ac:dyDescent="0.4">
      <c r="A1592" s="207">
        <v>21020515</v>
      </c>
      <c r="B1592" s="148"/>
      <c r="C1592" s="16"/>
      <c r="D1592" s="94"/>
      <c r="E1592" s="102" t="s">
        <v>187</v>
      </c>
      <c r="F1592" s="84"/>
      <c r="G1592" s="84"/>
      <c r="H1592" s="84"/>
      <c r="I1592" s="84"/>
    </row>
    <row r="1593" spans="1:9" ht="25" customHeight="1" x14ac:dyDescent="0.4">
      <c r="A1593" s="152">
        <v>21020600</v>
      </c>
      <c r="B1593" s="153"/>
      <c r="C1593" s="15"/>
      <c r="D1593" s="153"/>
      <c r="E1593" s="91" t="s">
        <v>196</v>
      </c>
      <c r="F1593" s="84"/>
      <c r="G1593" s="84"/>
      <c r="H1593" s="84"/>
      <c r="I1593" s="84"/>
    </row>
    <row r="1594" spans="1:9" ht="25" customHeight="1" x14ac:dyDescent="0.4">
      <c r="A1594" s="187">
        <v>21020605</v>
      </c>
      <c r="B1594" s="148"/>
      <c r="C1594" s="14"/>
      <c r="D1594" s="94"/>
      <c r="E1594" s="95" t="s">
        <v>199</v>
      </c>
      <c r="F1594" s="84"/>
      <c r="G1594" s="84"/>
      <c r="H1594" s="84"/>
      <c r="I1594" s="84"/>
    </row>
    <row r="1595" spans="1:9" ht="25" customHeight="1" x14ac:dyDescent="0.4">
      <c r="A1595" s="1053">
        <v>22000000</v>
      </c>
      <c r="B1595" s="148"/>
      <c r="C1595" s="39"/>
      <c r="D1595" s="94"/>
      <c r="E1595" s="1051" t="s">
        <v>201</v>
      </c>
      <c r="F1595" s="826"/>
      <c r="G1595" s="846"/>
      <c r="H1595" s="590"/>
      <c r="I1595" s="846"/>
    </row>
    <row r="1596" spans="1:9" ht="25" customHeight="1" x14ac:dyDescent="0.4">
      <c r="A1596" s="1050">
        <v>22010100</v>
      </c>
      <c r="B1596" s="148" t="s">
        <v>2416</v>
      </c>
      <c r="C1596" s="39"/>
      <c r="D1596" s="94">
        <v>31912900</v>
      </c>
      <c r="E1596" s="1052" t="s">
        <v>2453</v>
      </c>
      <c r="F1596" s="826"/>
      <c r="G1596" s="846">
        <v>1680000</v>
      </c>
      <c r="H1596" s="590"/>
      <c r="I1596" s="813"/>
    </row>
    <row r="1597" spans="1:9" ht="25" customHeight="1" x14ac:dyDescent="0.4">
      <c r="A1597" s="200">
        <v>22020000</v>
      </c>
      <c r="B1597" s="156"/>
      <c r="C1597" s="17"/>
      <c r="D1597" s="156"/>
      <c r="E1597" s="106" t="s">
        <v>202</v>
      </c>
      <c r="F1597" s="84"/>
      <c r="G1597" s="84"/>
      <c r="H1597" s="84"/>
      <c r="I1597" s="84"/>
    </row>
    <row r="1598" spans="1:9" ht="25" customHeight="1" x14ac:dyDescent="0.4">
      <c r="A1598" s="200">
        <v>22020100</v>
      </c>
      <c r="B1598" s="156"/>
      <c r="C1598" s="17"/>
      <c r="D1598" s="156"/>
      <c r="E1598" s="106" t="s">
        <v>203</v>
      </c>
      <c r="F1598" s="84"/>
      <c r="G1598" s="84"/>
      <c r="H1598" s="84"/>
      <c r="I1598" s="84"/>
    </row>
    <row r="1599" spans="1:9" ht="25" customHeight="1" x14ac:dyDescent="0.4">
      <c r="A1599" s="326">
        <v>22020101</v>
      </c>
      <c r="B1599" s="148"/>
      <c r="C1599" s="14"/>
      <c r="D1599" s="94"/>
      <c r="E1599" s="195" t="s">
        <v>204</v>
      </c>
      <c r="F1599" s="121"/>
      <c r="G1599" s="84"/>
      <c r="H1599" s="121"/>
      <c r="I1599" s="84"/>
    </row>
    <row r="1600" spans="1:9" ht="25" customHeight="1" x14ac:dyDescent="0.4">
      <c r="A1600" s="326">
        <v>22020102</v>
      </c>
      <c r="B1600" s="148"/>
      <c r="C1600" s="31"/>
      <c r="D1600" s="122"/>
      <c r="E1600" s="195" t="s">
        <v>205</v>
      </c>
      <c r="F1600" s="121"/>
      <c r="G1600" s="84"/>
      <c r="H1600" s="121"/>
      <c r="I1600" s="84"/>
    </row>
    <row r="1601" spans="1:9" ht="25" customHeight="1" x14ac:dyDescent="0.4">
      <c r="A1601" s="326">
        <v>22020104</v>
      </c>
      <c r="B1601" s="148"/>
      <c r="C1601" s="31"/>
      <c r="D1601" s="122"/>
      <c r="E1601" s="195" t="s">
        <v>207</v>
      </c>
      <c r="F1601" s="121"/>
      <c r="G1601" s="84"/>
      <c r="H1601" s="121"/>
      <c r="I1601" s="84"/>
    </row>
    <row r="1602" spans="1:9" ht="25" customHeight="1" x14ac:dyDescent="0.4">
      <c r="A1602" s="200">
        <v>22020000</v>
      </c>
      <c r="B1602" s="156"/>
      <c r="C1602" s="17"/>
      <c r="D1602" s="156"/>
      <c r="E1602" s="106" t="s">
        <v>202</v>
      </c>
      <c r="F1602" s="84"/>
      <c r="G1602" s="84"/>
      <c r="H1602" s="84"/>
      <c r="I1602" s="84"/>
    </row>
    <row r="1603" spans="1:9" ht="25" customHeight="1" x14ac:dyDescent="0.4">
      <c r="A1603" s="200">
        <v>22020100</v>
      </c>
      <c r="B1603" s="156"/>
      <c r="C1603" s="17"/>
      <c r="D1603" s="156"/>
      <c r="E1603" s="106" t="s">
        <v>203</v>
      </c>
      <c r="F1603" s="84"/>
      <c r="G1603" s="84"/>
      <c r="H1603" s="84"/>
      <c r="I1603" s="84"/>
    </row>
    <row r="1604" spans="1:9" ht="25" customHeight="1" x14ac:dyDescent="0.4">
      <c r="A1604" s="209">
        <v>22020102</v>
      </c>
      <c r="B1604" s="148"/>
      <c r="C1604" s="6"/>
      <c r="D1604" s="94"/>
      <c r="E1604" s="154" t="s">
        <v>205</v>
      </c>
      <c r="F1604" s="84"/>
      <c r="G1604" s="84"/>
      <c r="H1604" s="84"/>
      <c r="I1604" s="84"/>
    </row>
    <row r="1605" spans="1:9" ht="25" customHeight="1" x14ac:dyDescent="0.4">
      <c r="A1605" s="200">
        <v>22020200</v>
      </c>
      <c r="B1605" s="156"/>
      <c r="C1605" s="17"/>
      <c r="D1605" s="156"/>
      <c r="E1605" s="106" t="s">
        <v>208</v>
      </c>
      <c r="F1605" s="84"/>
      <c r="G1605" s="84"/>
      <c r="H1605" s="84"/>
      <c r="I1605" s="84"/>
    </row>
    <row r="1606" spans="1:9" ht="25" customHeight="1" x14ac:dyDescent="0.4">
      <c r="A1606" s="209">
        <v>22020206</v>
      </c>
      <c r="B1606" s="148"/>
      <c r="C1606" s="14"/>
      <c r="D1606" s="94"/>
      <c r="E1606" s="154" t="s">
        <v>1791</v>
      </c>
      <c r="F1606" s="84"/>
      <c r="G1606" s="84"/>
      <c r="H1606" s="84"/>
      <c r="I1606" s="84"/>
    </row>
    <row r="1607" spans="1:9" ht="25" customHeight="1" x14ac:dyDescent="0.4">
      <c r="A1607" s="200">
        <v>22020400</v>
      </c>
      <c r="B1607" s="156"/>
      <c r="C1607" s="17"/>
      <c r="D1607" s="156"/>
      <c r="E1607" s="106" t="s">
        <v>219</v>
      </c>
      <c r="F1607" s="84"/>
      <c r="G1607" s="84"/>
      <c r="H1607" s="84"/>
      <c r="I1607" s="84"/>
    </row>
    <row r="1608" spans="1:9" ht="25" customHeight="1" x14ac:dyDescent="0.4">
      <c r="A1608" s="209">
        <v>22020402</v>
      </c>
      <c r="B1608" s="148"/>
      <c r="C1608" s="14"/>
      <c r="D1608" s="94"/>
      <c r="E1608" s="154" t="s">
        <v>221</v>
      </c>
      <c r="F1608" s="84"/>
      <c r="G1608" s="84"/>
      <c r="H1608" s="84"/>
      <c r="I1608" s="84"/>
    </row>
    <row r="1609" spans="1:9" ht="25" customHeight="1" x14ac:dyDescent="0.4">
      <c r="A1609" s="209">
        <v>22020403</v>
      </c>
      <c r="B1609" s="148" t="s">
        <v>640</v>
      </c>
      <c r="C1609" s="14"/>
      <c r="D1609" s="94">
        <v>31912900</v>
      </c>
      <c r="E1609" s="154" t="s">
        <v>222</v>
      </c>
      <c r="F1609" s="84">
        <v>21300000</v>
      </c>
      <c r="G1609" s="84">
        <v>15000000</v>
      </c>
      <c r="H1609" s="84">
        <v>11456700</v>
      </c>
      <c r="I1609" s="84">
        <v>10000000</v>
      </c>
    </row>
    <row r="1610" spans="1:9" ht="25" customHeight="1" x14ac:dyDescent="0.4">
      <c r="A1610" s="209">
        <v>22020412</v>
      </c>
      <c r="B1610" s="148"/>
      <c r="C1610" s="14"/>
      <c r="D1610" s="94"/>
      <c r="E1610" s="154" t="s">
        <v>225</v>
      </c>
      <c r="F1610" s="103"/>
      <c r="G1610" s="84"/>
      <c r="H1610" s="84"/>
      <c r="I1610" s="84">
        <v>5000000</v>
      </c>
    </row>
    <row r="1611" spans="1:9" ht="25" customHeight="1" x14ac:dyDescent="0.4">
      <c r="A1611" s="200">
        <v>22020600</v>
      </c>
      <c r="B1611" s="156"/>
      <c r="C1611" s="17"/>
      <c r="D1611" s="156"/>
      <c r="E1611" s="106" t="s">
        <v>228</v>
      </c>
      <c r="F1611" s="103"/>
      <c r="G1611" s="84"/>
      <c r="H1611" s="84"/>
      <c r="I1611" s="84"/>
    </row>
    <row r="1612" spans="1:9" ht="25" customHeight="1" x14ac:dyDescent="0.4">
      <c r="A1612" s="209">
        <v>22020602</v>
      </c>
      <c r="B1612" s="148"/>
      <c r="C1612" s="14"/>
      <c r="D1612" s="94"/>
      <c r="E1612" s="154" t="s">
        <v>229</v>
      </c>
      <c r="F1612" s="308"/>
      <c r="G1612" s="84"/>
      <c r="H1612" s="84"/>
      <c r="I1612" s="84"/>
    </row>
    <row r="1613" spans="1:9" ht="25" customHeight="1" thickBot="1" x14ac:dyDescent="0.45">
      <c r="A1613" s="973">
        <v>22020603</v>
      </c>
      <c r="B1613" s="915"/>
      <c r="C1613" s="965"/>
      <c r="D1613" s="266"/>
      <c r="E1613" s="975" t="s">
        <v>230</v>
      </c>
      <c r="F1613" s="917"/>
      <c r="G1613" s="917"/>
      <c r="H1613" s="917"/>
      <c r="I1613" s="918"/>
    </row>
    <row r="1614" spans="1:9" ht="25" customHeight="1" x14ac:dyDescent="0.4">
      <c r="A1614" s="199"/>
      <c r="B1614" s="906"/>
      <c r="C1614" s="907"/>
      <c r="D1614" s="906"/>
      <c r="E1614" s="930" t="s">
        <v>314</v>
      </c>
      <c r="F1614" s="919">
        <f>SUM(F1568:F1594)</f>
        <v>7194711.1600000001</v>
      </c>
      <c r="G1614" s="919">
        <f>SUM(G1568:G1596)</f>
        <v>9762500.1999999993</v>
      </c>
      <c r="H1614" s="919">
        <f>SUM(H1568:H1594)</f>
        <v>5562921</v>
      </c>
      <c r="I1614" s="920">
        <f>SUM(I1568:I1596)</f>
        <v>7252930.7999999998</v>
      </c>
    </row>
    <row r="1615" spans="1:9" ht="25" customHeight="1" thickBot="1" x14ac:dyDescent="0.45">
      <c r="A1615" s="213"/>
      <c r="B1615" s="214"/>
      <c r="C1615" s="34"/>
      <c r="D1615" s="214"/>
      <c r="E1615" s="931" t="s">
        <v>202</v>
      </c>
      <c r="F1615" s="921">
        <f>SUM(F1599:F1613)</f>
        <v>21300000</v>
      </c>
      <c r="G1615" s="921">
        <f>SUM(G1599:G1613)</f>
        <v>15000000</v>
      </c>
      <c r="H1615" s="921">
        <f>SUM(H1599:H1613)</f>
        <v>11456700</v>
      </c>
      <c r="I1615" s="922">
        <f>SUM(I1599:I1613)</f>
        <v>15000000</v>
      </c>
    </row>
    <row r="1616" spans="1:9" ht="25" customHeight="1" thickBot="1" x14ac:dyDescent="0.45">
      <c r="A1616" s="974"/>
      <c r="B1616" s="948"/>
      <c r="C1616" s="954"/>
      <c r="D1616" s="950"/>
      <c r="E1616" s="951" t="s">
        <v>293</v>
      </c>
      <c r="F1616" s="955">
        <f>F1614+F1615</f>
        <v>28494711.16</v>
      </c>
      <c r="G1616" s="955">
        <f>G1614+G1615</f>
        <v>24762500.199999999</v>
      </c>
      <c r="H1616" s="955">
        <f>H1614+H1615</f>
        <v>17019621</v>
      </c>
      <c r="I1616" s="955">
        <f>I1614+I1615</f>
        <v>22252930.800000001</v>
      </c>
    </row>
    <row r="1617" spans="1:9" ht="22.5" x14ac:dyDescent="0.45">
      <c r="A1617" s="1310" t="s">
        <v>1795</v>
      </c>
      <c r="B1617" s="1311"/>
      <c r="C1617" s="1311"/>
      <c r="D1617" s="1311"/>
      <c r="E1617" s="1311"/>
      <c r="F1617" s="1311"/>
      <c r="G1617" s="1311"/>
      <c r="H1617" s="1311"/>
      <c r="I1617" s="1312"/>
    </row>
    <row r="1618" spans="1:9" ht="22.5" x14ac:dyDescent="0.45">
      <c r="A1618" s="1301" t="s">
        <v>480</v>
      </c>
      <c r="B1618" s="1302"/>
      <c r="C1618" s="1302"/>
      <c r="D1618" s="1302"/>
      <c r="E1618" s="1302"/>
      <c r="F1618" s="1302"/>
      <c r="G1618" s="1302"/>
      <c r="H1618" s="1302"/>
      <c r="I1618" s="1303"/>
    </row>
    <row r="1619" spans="1:9" ht="22.5" x14ac:dyDescent="0.45">
      <c r="A1619" s="1301" t="s">
        <v>2465</v>
      </c>
      <c r="B1619" s="1302"/>
      <c r="C1619" s="1302"/>
      <c r="D1619" s="1302"/>
      <c r="E1619" s="1302"/>
      <c r="F1619" s="1302"/>
      <c r="G1619" s="1302"/>
      <c r="H1619" s="1302"/>
      <c r="I1619" s="1303"/>
    </row>
    <row r="1620" spans="1:9" ht="18.75" customHeight="1" thickBot="1" x14ac:dyDescent="0.5">
      <c r="A1620" s="1304" t="s">
        <v>275</v>
      </c>
      <c r="B1620" s="1305"/>
      <c r="C1620" s="1305"/>
      <c r="D1620" s="1305"/>
      <c r="E1620" s="1305"/>
      <c r="F1620" s="1305"/>
      <c r="G1620" s="1305"/>
      <c r="H1620" s="1305"/>
      <c r="I1620" s="1306"/>
    </row>
    <row r="1621" spans="1:9" ht="18.5" thickBot="1" x14ac:dyDescent="0.45">
      <c r="A1621" s="1307" t="s">
        <v>409</v>
      </c>
      <c r="B1621" s="1308"/>
      <c r="C1621" s="1308"/>
      <c r="D1621" s="1308"/>
      <c r="E1621" s="1308"/>
      <c r="F1621" s="1308"/>
      <c r="G1621" s="1308"/>
      <c r="H1621" s="1308"/>
      <c r="I1621" s="1309"/>
    </row>
    <row r="1622" spans="1:9" s="118" customFormat="1" ht="36.5" thickBot="1" x14ac:dyDescent="0.4">
      <c r="A1622" s="311" t="s">
        <v>459</v>
      </c>
      <c r="B1622" s="222" t="s">
        <v>452</v>
      </c>
      <c r="C1622" s="311" t="s">
        <v>448</v>
      </c>
      <c r="D1622" s="222" t="s">
        <v>451</v>
      </c>
      <c r="E1622" s="312" t="s">
        <v>1</v>
      </c>
      <c r="F1622" s="222" t="s">
        <v>2460</v>
      </c>
      <c r="G1622" s="222" t="s">
        <v>2474</v>
      </c>
      <c r="H1622" s="89" t="s">
        <v>2475</v>
      </c>
      <c r="I1622" s="222" t="s">
        <v>2464</v>
      </c>
    </row>
    <row r="1623" spans="1:9" ht="25" customHeight="1" x14ac:dyDescent="0.4">
      <c r="A1623" s="204">
        <v>20000000</v>
      </c>
      <c r="B1623" s="159"/>
      <c r="C1623" s="18"/>
      <c r="D1623" s="159"/>
      <c r="E1623" s="99" t="s">
        <v>163</v>
      </c>
      <c r="F1623" s="160"/>
      <c r="G1623" s="160"/>
      <c r="H1623" s="160"/>
      <c r="I1623" s="161"/>
    </row>
    <row r="1624" spans="1:9" ht="25" customHeight="1" x14ac:dyDescent="0.4">
      <c r="A1624" s="205">
        <v>21000000</v>
      </c>
      <c r="B1624" s="144"/>
      <c r="C1624" s="13"/>
      <c r="D1624" s="144"/>
      <c r="E1624" s="91" t="s">
        <v>164</v>
      </c>
      <c r="F1624" s="145"/>
      <c r="G1624" s="145"/>
      <c r="H1624" s="145"/>
      <c r="I1624" s="146"/>
    </row>
    <row r="1625" spans="1:9" ht="25" customHeight="1" x14ac:dyDescent="0.4">
      <c r="A1625" s="205">
        <v>21010000</v>
      </c>
      <c r="B1625" s="144"/>
      <c r="C1625" s="13"/>
      <c r="D1625" s="144"/>
      <c r="E1625" s="91" t="s">
        <v>165</v>
      </c>
      <c r="F1625" s="145"/>
      <c r="G1625" s="145"/>
      <c r="H1625" s="145"/>
      <c r="I1625" s="146"/>
    </row>
    <row r="1626" spans="1:9" ht="25" customHeight="1" x14ac:dyDescent="0.4">
      <c r="A1626" s="206">
        <v>21010103</v>
      </c>
      <c r="B1626" s="148"/>
      <c r="C1626" s="14"/>
      <c r="D1626" s="94"/>
      <c r="E1626" s="95" t="s">
        <v>168</v>
      </c>
      <c r="F1626" s="84"/>
      <c r="G1626" s="84"/>
      <c r="H1626" s="145"/>
      <c r="I1626" s="85"/>
    </row>
    <row r="1627" spans="1:9" ht="25" customHeight="1" x14ac:dyDescent="0.4">
      <c r="A1627" s="206" t="s">
        <v>692</v>
      </c>
      <c r="B1627" s="148" t="s">
        <v>640</v>
      </c>
      <c r="C1627" s="14"/>
      <c r="D1627" s="94">
        <v>31912900</v>
      </c>
      <c r="E1627" s="95" t="s">
        <v>169</v>
      </c>
      <c r="F1627" s="84">
        <v>1354362.5</v>
      </c>
      <c r="G1627" s="84">
        <v>1396250</v>
      </c>
      <c r="H1627" s="145">
        <v>1047187.5</v>
      </c>
      <c r="I1627" s="85">
        <v>1535875</v>
      </c>
    </row>
    <row r="1628" spans="1:9" ht="25" customHeight="1" x14ac:dyDescent="0.4">
      <c r="A1628" s="206"/>
      <c r="B1628" s="148"/>
      <c r="C1628" s="14"/>
      <c r="D1628" s="94"/>
      <c r="E1628" s="95" t="s">
        <v>693</v>
      </c>
      <c r="F1628" s="84"/>
      <c r="G1628" s="84"/>
      <c r="H1628" s="145"/>
      <c r="I1628" s="85"/>
    </row>
    <row r="1629" spans="1:9" ht="25" customHeight="1" x14ac:dyDescent="0.4">
      <c r="A1629" s="147"/>
      <c r="B1629" s="148"/>
      <c r="C1629" s="14"/>
      <c r="D1629" s="94"/>
      <c r="E1629" s="95" t="s">
        <v>171</v>
      </c>
      <c r="F1629" s="84"/>
      <c r="G1629" s="84"/>
      <c r="H1629" s="145"/>
      <c r="I1629" s="85"/>
    </row>
    <row r="1630" spans="1:9" ht="25" customHeight="1" x14ac:dyDescent="0.4">
      <c r="A1630" s="187"/>
      <c r="B1630" s="148"/>
      <c r="C1630" s="14"/>
      <c r="D1630" s="94"/>
      <c r="E1630" s="102" t="s">
        <v>673</v>
      </c>
      <c r="F1630" s="84"/>
      <c r="G1630" s="84">
        <v>209437.5</v>
      </c>
      <c r="H1630" s="145"/>
      <c r="I1630" s="85">
        <v>960000</v>
      </c>
    </row>
    <row r="1631" spans="1:9" ht="25" customHeight="1" x14ac:dyDescent="0.4">
      <c r="A1631" s="205">
        <v>21020300</v>
      </c>
      <c r="B1631" s="144"/>
      <c r="C1631" s="13"/>
      <c r="D1631" s="144"/>
      <c r="E1631" s="91" t="s">
        <v>193</v>
      </c>
      <c r="F1631" s="84"/>
      <c r="G1631" s="84"/>
      <c r="H1631" s="145"/>
      <c r="I1631" s="85"/>
    </row>
    <row r="1632" spans="1:9" ht="25" customHeight="1" x14ac:dyDescent="0.4">
      <c r="A1632" s="206">
        <v>21020301</v>
      </c>
      <c r="B1632" s="148" t="s">
        <v>640</v>
      </c>
      <c r="C1632" s="14"/>
      <c r="D1632" s="94">
        <v>31912900</v>
      </c>
      <c r="E1632" s="102" t="s">
        <v>178</v>
      </c>
      <c r="F1632" s="84">
        <v>454826.21</v>
      </c>
      <c r="G1632" s="84">
        <v>468893</v>
      </c>
      <c r="H1632" s="145">
        <v>351669.75</v>
      </c>
      <c r="I1632" s="85">
        <v>515782.3</v>
      </c>
    </row>
    <row r="1633" spans="1:9" ht="25" customHeight="1" x14ac:dyDescent="0.4">
      <c r="A1633" s="206">
        <v>21020302</v>
      </c>
      <c r="B1633" s="148" t="s">
        <v>640</v>
      </c>
      <c r="C1633" s="14"/>
      <c r="D1633" s="94">
        <v>31912900</v>
      </c>
      <c r="E1633" s="102" t="s">
        <v>179</v>
      </c>
      <c r="F1633" s="84">
        <v>252702.46</v>
      </c>
      <c r="G1633" s="84">
        <v>260518</v>
      </c>
      <c r="H1633" s="145">
        <v>195388.5</v>
      </c>
      <c r="I1633" s="85">
        <v>286569.8</v>
      </c>
    </row>
    <row r="1634" spans="1:9" ht="25" customHeight="1" x14ac:dyDescent="0.4">
      <c r="A1634" s="206">
        <v>21020303</v>
      </c>
      <c r="B1634" s="148" t="s">
        <v>640</v>
      </c>
      <c r="C1634" s="14"/>
      <c r="D1634" s="94">
        <v>31912900</v>
      </c>
      <c r="E1634" s="102" t="s">
        <v>180</v>
      </c>
      <c r="F1634" s="84">
        <v>14247.36</v>
      </c>
      <c r="G1634" s="84">
        <v>14688</v>
      </c>
      <c r="H1634" s="145">
        <v>11016</v>
      </c>
      <c r="I1634" s="85">
        <v>16156.8</v>
      </c>
    </row>
    <row r="1635" spans="1:9" ht="25" customHeight="1" x14ac:dyDescent="0.4">
      <c r="A1635" s="206">
        <v>21020304</v>
      </c>
      <c r="B1635" s="148" t="s">
        <v>640</v>
      </c>
      <c r="C1635" s="14"/>
      <c r="D1635" s="94">
        <v>31912900</v>
      </c>
      <c r="E1635" s="102" t="s">
        <v>181</v>
      </c>
      <c r="F1635" s="84">
        <v>62066.42</v>
      </c>
      <c r="G1635" s="84">
        <v>63986</v>
      </c>
      <c r="H1635" s="145">
        <v>47989.5</v>
      </c>
      <c r="I1635" s="85">
        <v>70384.600000000006</v>
      </c>
    </row>
    <row r="1636" spans="1:9" ht="25" customHeight="1" x14ac:dyDescent="0.4">
      <c r="A1636" s="206">
        <v>21020312</v>
      </c>
      <c r="B1636" s="148"/>
      <c r="C1636" s="14"/>
      <c r="D1636" s="94"/>
      <c r="E1636" s="102" t="s">
        <v>184</v>
      </c>
      <c r="F1636" s="84"/>
      <c r="G1636" s="84"/>
      <c r="H1636" s="145"/>
      <c r="I1636" s="85"/>
    </row>
    <row r="1637" spans="1:9" ht="25" customHeight="1" x14ac:dyDescent="0.4">
      <c r="A1637" s="206">
        <v>21020315</v>
      </c>
      <c r="B1637" s="148" t="s">
        <v>640</v>
      </c>
      <c r="C1637" s="14"/>
      <c r="D1637" s="94">
        <v>31912900</v>
      </c>
      <c r="E1637" s="102" t="s">
        <v>187</v>
      </c>
      <c r="F1637" s="84">
        <v>121430.42</v>
      </c>
      <c r="G1637" s="84">
        <v>125186</v>
      </c>
      <c r="H1637" s="145">
        <v>93889.5</v>
      </c>
      <c r="I1637" s="85">
        <v>137704.6</v>
      </c>
    </row>
    <row r="1638" spans="1:9" ht="25" customHeight="1" x14ac:dyDescent="0.4">
      <c r="A1638" s="206" t="s">
        <v>524</v>
      </c>
      <c r="B1638" s="148"/>
      <c r="C1638" s="14"/>
      <c r="D1638" s="94"/>
      <c r="E1638" s="102" t="s">
        <v>513</v>
      </c>
      <c r="F1638" s="84"/>
      <c r="G1638" s="84"/>
      <c r="H1638" s="84"/>
      <c r="I1638" s="84"/>
    </row>
    <row r="1639" spans="1:9" ht="25" customHeight="1" x14ac:dyDescent="0.4">
      <c r="A1639" s="206" t="s">
        <v>525</v>
      </c>
      <c r="B1639" s="148"/>
      <c r="C1639" s="14"/>
      <c r="D1639" s="94"/>
      <c r="E1639" s="102" t="s">
        <v>514</v>
      </c>
      <c r="F1639" s="84"/>
      <c r="G1639" s="84"/>
      <c r="H1639" s="84"/>
      <c r="I1639" s="84"/>
    </row>
    <row r="1640" spans="1:9" ht="25" customHeight="1" x14ac:dyDescent="0.4">
      <c r="A1640" s="206" t="s">
        <v>526</v>
      </c>
      <c r="B1640" s="148"/>
      <c r="C1640" s="14"/>
      <c r="D1640" s="94"/>
      <c r="E1640" s="102" t="s">
        <v>515</v>
      </c>
      <c r="F1640" s="84"/>
      <c r="G1640" s="84"/>
      <c r="H1640" s="84"/>
      <c r="I1640" s="84"/>
    </row>
    <row r="1641" spans="1:9" ht="25" customHeight="1" x14ac:dyDescent="0.4">
      <c r="A1641" s="205">
        <v>21020400</v>
      </c>
      <c r="B1641" s="144"/>
      <c r="C1641" s="13"/>
      <c r="D1641" s="144"/>
      <c r="E1641" s="91" t="s">
        <v>194</v>
      </c>
      <c r="F1641" s="84"/>
      <c r="G1641" s="84"/>
      <c r="H1641" s="84"/>
      <c r="I1641" s="84"/>
    </row>
    <row r="1642" spans="1:9" ht="25" customHeight="1" x14ac:dyDescent="0.4">
      <c r="A1642" s="206">
        <v>21020401</v>
      </c>
      <c r="B1642" s="148"/>
      <c r="C1642" s="14"/>
      <c r="D1642" s="94"/>
      <c r="E1642" s="102" t="s">
        <v>178</v>
      </c>
      <c r="F1642" s="84"/>
      <c r="G1642" s="84"/>
      <c r="H1642" s="145"/>
      <c r="I1642" s="84"/>
    </row>
    <row r="1643" spans="1:9" ht="25" customHeight="1" x14ac:dyDescent="0.4">
      <c r="A1643" s="206">
        <v>21020402</v>
      </c>
      <c r="B1643" s="148"/>
      <c r="C1643" s="14"/>
      <c r="D1643" s="94"/>
      <c r="E1643" s="102" t="s">
        <v>179</v>
      </c>
      <c r="F1643" s="84"/>
      <c r="G1643" s="84"/>
      <c r="H1643" s="145"/>
      <c r="I1643" s="84"/>
    </row>
    <row r="1644" spans="1:9" ht="25" customHeight="1" x14ac:dyDescent="0.4">
      <c r="A1644" s="206">
        <v>21020403</v>
      </c>
      <c r="B1644" s="148"/>
      <c r="C1644" s="14"/>
      <c r="D1644" s="94"/>
      <c r="E1644" s="102" t="s">
        <v>180</v>
      </c>
      <c r="F1644" s="84"/>
      <c r="G1644" s="84"/>
      <c r="H1644" s="145"/>
      <c r="I1644" s="84"/>
    </row>
    <row r="1645" spans="1:9" ht="25" customHeight="1" x14ac:dyDescent="0.4">
      <c r="A1645" s="206">
        <v>21020404</v>
      </c>
      <c r="B1645" s="148"/>
      <c r="C1645" s="14"/>
      <c r="D1645" s="94"/>
      <c r="E1645" s="102" t="s">
        <v>181</v>
      </c>
      <c r="F1645" s="84"/>
      <c r="G1645" s="84"/>
      <c r="H1645" s="145"/>
      <c r="I1645" s="84"/>
    </row>
    <row r="1646" spans="1:9" ht="25" customHeight="1" x14ac:dyDescent="0.4">
      <c r="A1646" s="206">
        <v>21020412</v>
      </c>
      <c r="B1646" s="148"/>
      <c r="C1646" s="14"/>
      <c r="D1646" s="94"/>
      <c r="E1646" s="102" t="s">
        <v>184</v>
      </c>
      <c r="F1646" s="84"/>
      <c r="G1646" s="84"/>
      <c r="H1646" s="145"/>
      <c r="I1646" s="84"/>
    </row>
    <row r="1647" spans="1:9" ht="25" customHeight="1" x14ac:dyDescent="0.4">
      <c r="A1647" s="206">
        <v>21020415</v>
      </c>
      <c r="B1647" s="148"/>
      <c r="C1647" s="14"/>
      <c r="D1647" s="94"/>
      <c r="E1647" s="102" t="s">
        <v>187</v>
      </c>
      <c r="F1647" s="84"/>
      <c r="G1647" s="84"/>
      <c r="H1647" s="145"/>
      <c r="I1647" s="84"/>
    </row>
    <row r="1648" spans="1:9" ht="25" customHeight="1" x14ac:dyDescent="0.4">
      <c r="A1648" s="205">
        <v>21020500</v>
      </c>
      <c r="B1648" s="144"/>
      <c r="C1648" s="13"/>
      <c r="D1648" s="144"/>
      <c r="E1648" s="91" t="s">
        <v>195</v>
      </c>
      <c r="F1648" s="84"/>
      <c r="G1648" s="84"/>
      <c r="H1648" s="84"/>
      <c r="I1648" s="84"/>
    </row>
    <row r="1649" spans="1:9" ht="25" customHeight="1" x14ac:dyDescent="0.4">
      <c r="A1649" s="206">
        <v>21020501</v>
      </c>
      <c r="B1649" s="148"/>
      <c r="C1649" s="14"/>
      <c r="D1649" s="94"/>
      <c r="E1649" s="102" t="s">
        <v>178</v>
      </c>
      <c r="F1649" s="84"/>
      <c r="G1649" s="84"/>
      <c r="H1649" s="84"/>
      <c r="I1649" s="84"/>
    </row>
    <row r="1650" spans="1:9" ht="25" customHeight="1" x14ac:dyDescent="0.4">
      <c r="A1650" s="207">
        <v>21020502</v>
      </c>
      <c r="B1650" s="148"/>
      <c r="C1650" s="16"/>
      <c r="D1650" s="94"/>
      <c r="E1650" s="102" t="s">
        <v>179</v>
      </c>
      <c r="F1650" s="84"/>
      <c r="G1650" s="84"/>
      <c r="H1650" s="84"/>
      <c r="I1650" s="84"/>
    </row>
    <row r="1651" spans="1:9" ht="25" customHeight="1" x14ac:dyDescent="0.4">
      <c r="A1651" s="207">
        <v>21020503</v>
      </c>
      <c r="B1651" s="148"/>
      <c r="C1651" s="16"/>
      <c r="D1651" s="94"/>
      <c r="E1651" s="102" t="s">
        <v>180</v>
      </c>
      <c r="F1651" s="84"/>
      <c r="G1651" s="84"/>
      <c r="H1651" s="84"/>
      <c r="I1651" s="84"/>
    </row>
    <row r="1652" spans="1:9" ht="25" customHeight="1" x14ac:dyDescent="0.4">
      <c r="A1652" s="207">
        <v>21020504</v>
      </c>
      <c r="B1652" s="148"/>
      <c r="C1652" s="16"/>
      <c r="D1652" s="94"/>
      <c r="E1652" s="102" t="s">
        <v>181</v>
      </c>
      <c r="F1652" s="84"/>
      <c r="G1652" s="84"/>
      <c r="H1652" s="84"/>
      <c r="I1652" s="84"/>
    </row>
    <row r="1653" spans="1:9" ht="25" customHeight="1" x14ac:dyDescent="0.4">
      <c r="A1653" s="207">
        <v>21020512</v>
      </c>
      <c r="B1653" s="148"/>
      <c r="C1653" s="16"/>
      <c r="D1653" s="94"/>
      <c r="E1653" s="102" t="s">
        <v>184</v>
      </c>
      <c r="F1653" s="84"/>
      <c r="G1653" s="84"/>
      <c r="H1653" s="84"/>
      <c r="I1653" s="84"/>
    </row>
    <row r="1654" spans="1:9" ht="25" customHeight="1" x14ac:dyDescent="0.4">
      <c r="A1654" s="207">
        <v>21020515</v>
      </c>
      <c r="B1654" s="148"/>
      <c r="C1654" s="16"/>
      <c r="D1654" s="94"/>
      <c r="E1654" s="102" t="s">
        <v>187</v>
      </c>
      <c r="F1654" s="84"/>
      <c r="G1654" s="84"/>
      <c r="H1654" s="84"/>
      <c r="I1654" s="84"/>
    </row>
    <row r="1655" spans="1:9" ht="25" customHeight="1" x14ac:dyDescent="0.4">
      <c r="A1655" s="152">
        <v>21020600</v>
      </c>
      <c r="B1655" s="153"/>
      <c r="C1655" s="15"/>
      <c r="D1655" s="153"/>
      <c r="E1655" s="91" t="s">
        <v>196</v>
      </c>
      <c r="F1655" s="84"/>
      <c r="G1655" s="84"/>
      <c r="H1655" s="84"/>
      <c r="I1655" s="84"/>
    </row>
    <row r="1656" spans="1:9" ht="25" customHeight="1" x14ac:dyDescent="0.4">
      <c r="A1656" s="187">
        <v>21020605</v>
      </c>
      <c r="B1656" s="148"/>
      <c r="C1656" s="16"/>
      <c r="D1656" s="94"/>
      <c r="E1656" s="95" t="s">
        <v>199</v>
      </c>
      <c r="F1656" s="84"/>
      <c r="G1656" s="84"/>
      <c r="H1656" s="84"/>
      <c r="I1656" s="84"/>
    </row>
    <row r="1657" spans="1:9" ht="25" customHeight="1" x14ac:dyDescent="0.4">
      <c r="A1657" s="1053">
        <v>22000000</v>
      </c>
      <c r="B1657" s="148"/>
      <c r="C1657" s="39"/>
      <c r="D1657" s="94"/>
      <c r="E1657" s="1051" t="s">
        <v>201</v>
      </c>
      <c r="F1657" s="826"/>
      <c r="G1657" s="846"/>
      <c r="H1657" s="590"/>
      <c r="I1657" s="846"/>
    </row>
    <row r="1658" spans="1:9" ht="25" customHeight="1" x14ac:dyDescent="0.4">
      <c r="A1658" s="1050">
        <v>22010100</v>
      </c>
      <c r="B1658" s="148" t="s">
        <v>2416</v>
      </c>
      <c r="C1658" s="39"/>
      <c r="D1658" s="94">
        <v>31912900</v>
      </c>
      <c r="E1658" s="1052" t="s">
        <v>2453</v>
      </c>
      <c r="F1658" s="826"/>
      <c r="G1658" s="846">
        <v>630000</v>
      </c>
      <c r="H1658" s="590"/>
      <c r="I1658" s="813"/>
    </row>
    <row r="1659" spans="1:9" ht="25" customHeight="1" x14ac:dyDescent="0.4">
      <c r="A1659" s="200">
        <v>22020000</v>
      </c>
      <c r="B1659" s="156"/>
      <c r="C1659" s="17"/>
      <c r="D1659" s="156"/>
      <c r="E1659" s="106" t="s">
        <v>202</v>
      </c>
      <c r="F1659" s="84"/>
      <c r="G1659" s="84"/>
      <c r="H1659" s="84"/>
      <c r="I1659" s="84"/>
    </row>
    <row r="1660" spans="1:9" ht="25" customHeight="1" x14ac:dyDescent="0.4">
      <c r="A1660" s="200">
        <v>22020100</v>
      </c>
      <c r="B1660" s="156"/>
      <c r="C1660" s="17"/>
      <c r="D1660" s="156"/>
      <c r="E1660" s="106" t="s">
        <v>203</v>
      </c>
      <c r="F1660" s="84"/>
      <c r="G1660" s="84"/>
      <c r="H1660" s="84"/>
      <c r="I1660" s="84"/>
    </row>
    <row r="1661" spans="1:9" ht="25" customHeight="1" x14ac:dyDescent="0.4">
      <c r="A1661" s="326">
        <v>22020101</v>
      </c>
      <c r="B1661" s="148"/>
      <c r="C1661" s="14"/>
      <c r="D1661" s="94"/>
      <c r="E1661" s="195" t="s">
        <v>204</v>
      </c>
      <c r="F1661" s="304"/>
      <c r="G1661" s="84"/>
      <c r="H1661" s="121"/>
      <c r="I1661" s="84"/>
    </row>
    <row r="1662" spans="1:9" ht="25" customHeight="1" x14ac:dyDescent="0.4">
      <c r="A1662" s="326">
        <v>22020102</v>
      </c>
      <c r="B1662" s="148" t="s">
        <v>640</v>
      </c>
      <c r="C1662" s="14"/>
      <c r="D1662" s="94">
        <v>31912900</v>
      </c>
      <c r="E1662" s="195" t="s">
        <v>205</v>
      </c>
      <c r="F1662" s="306"/>
      <c r="G1662" s="306">
        <v>100000</v>
      </c>
      <c r="H1662" s="121">
        <v>50000</v>
      </c>
      <c r="I1662" s="306">
        <v>100000</v>
      </c>
    </row>
    <row r="1663" spans="1:9" ht="25" customHeight="1" x14ac:dyDescent="0.4">
      <c r="A1663" s="326">
        <v>22020103</v>
      </c>
      <c r="B1663" s="148"/>
      <c r="C1663" s="31"/>
      <c r="D1663" s="122"/>
      <c r="E1663" s="195" t="s">
        <v>206</v>
      </c>
      <c r="F1663" s="121"/>
      <c r="G1663" s="84"/>
      <c r="H1663" s="121"/>
      <c r="I1663" s="84"/>
    </row>
    <row r="1664" spans="1:9" ht="25" customHeight="1" x14ac:dyDescent="0.4">
      <c r="A1664" s="326">
        <v>22020104</v>
      </c>
      <c r="B1664" s="148"/>
      <c r="C1664" s="31"/>
      <c r="D1664" s="122"/>
      <c r="E1664" s="195" t="s">
        <v>207</v>
      </c>
      <c r="F1664" s="121"/>
      <c r="G1664" s="84"/>
      <c r="H1664" s="121"/>
      <c r="I1664" s="84"/>
    </row>
    <row r="1665" spans="1:9" ht="25" customHeight="1" x14ac:dyDescent="0.4">
      <c r="A1665" s="200">
        <v>22020300</v>
      </c>
      <c r="B1665" s="156"/>
      <c r="C1665" s="17"/>
      <c r="D1665" s="156"/>
      <c r="E1665" s="106" t="s">
        <v>210</v>
      </c>
      <c r="F1665" s="84"/>
      <c r="G1665" s="84"/>
      <c r="H1665" s="84"/>
      <c r="I1665" s="84"/>
    </row>
    <row r="1666" spans="1:9" ht="25" customHeight="1" x14ac:dyDescent="0.4">
      <c r="A1666" s="209">
        <v>22020313</v>
      </c>
      <c r="B1666" s="148" t="s">
        <v>640</v>
      </c>
      <c r="C1666" s="14"/>
      <c r="D1666" s="94">
        <v>31912900</v>
      </c>
      <c r="E1666" s="154" t="s">
        <v>218</v>
      </c>
      <c r="F1666" s="84"/>
      <c r="G1666" s="84">
        <v>1000000</v>
      </c>
      <c r="H1666" s="84">
        <v>150000</v>
      </c>
      <c r="I1666" s="84">
        <v>1000000</v>
      </c>
    </row>
    <row r="1667" spans="1:9" ht="34.5" customHeight="1" x14ac:dyDescent="0.4">
      <c r="A1667" s="200">
        <v>22020700</v>
      </c>
      <c r="B1667" s="156"/>
      <c r="C1667" s="17"/>
      <c r="D1667" s="156"/>
      <c r="E1667" s="106" t="s">
        <v>298</v>
      </c>
      <c r="F1667" s="84"/>
      <c r="G1667" s="84"/>
      <c r="H1667" s="84"/>
      <c r="I1667" s="84"/>
    </row>
    <row r="1668" spans="1:9" ht="25" customHeight="1" thickBot="1" x14ac:dyDescent="0.45">
      <c r="A1668" s="973">
        <v>22020706</v>
      </c>
      <c r="B1668" s="915" t="s">
        <v>640</v>
      </c>
      <c r="C1668" s="965"/>
      <c r="D1668" s="266">
        <v>31912900</v>
      </c>
      <c r="E1668" s="105" t="s">
        <v>235</v>
      </c>
      <c r="F1668" s="917"/>
      <c r="G1668" s="917">
        <v>500000</v>
      </c>
      <c r="H1668" s="917">
        <v>320000</v>
      </c>
      <c r="I1668" s="917">
        <v>500000</v>
      </c>
    </row>
    <row r="1669" spans="1:9" ht="25" customHeight="1" x14ac:dyDescent="0.4">
      <c r="A1669" s="199"/>
      <c r="B1669" s="906"/>
      <c r="C1669" s="907"/>
      <c r="D1669" s="906"/>
      <c r="E1669" s="930" t="s">
        <v>314</v>
      </c>
      <c r="F1669" s="920">
        <f>SUM(F1626:F1658)</f>
        <v>2259635.37</v>
      </c>
      <c r="G1669" s="920">
        <f>SUM(G1626:G1658)</f>
        <v>3168958.5</v>
      </c>
      <c r="H1669" s="920">
        <f>SUM(H1626:H1658)</f>
        <v>1747140.75</v>
      </c>
      <c r="I1669" s="920">
        <f>SUM(I1626:I1658)</f>
        <v>3522473.0999999996</v>
      </c>
    </row>
    <row r="1670" spans="1:9" ht="25" customHeight="1" thickBot="1" x14ac:dyDescent="0.45">
      <c r="A1670" s="213"/>
      <c r="B1670" s="214"/>
      <c r="C1670" s="34"/>
      <c r="D1670" s="214"/>
      <c r="E1670" s="931" t="s">
        <v>202</v>
      </c>
      <c r="F1670" s="921">
        <f>SUM(F1661:F1668)</f>
        <v>0</v>
      </c>
      <c r="G1670" s="921">
        <f>SUM(G1661:G1668)</f>
        <v>1600000</v>
      </c>
      <c r="H1670" s="921">
        <f>SUM(H1661:H1668)</f>
        <v>520000</v>
      </c>
      <c r="I1670" s="922">
        <f>SUM(I1661:I1668)</f>
        <v>1600000</v>
      </c>
    </row>
    <row r="1671" spans="1:9" ht="25" customHeight="1" thickBot="1" x14ac:dyDescent="0.45">
      <c r="A1671" s="974"/>
      <c r="B1671" s="996"/>
      <c r="C1671" s="997"/>
      <c r="D1671" s="950"/>
      <c r="E1671" s="937" t="s">
        <v>293</v>
      </c>
      <c r="F1671" s="955">
        <f>F1669+F1670</f>
        <v>2259635.37</v>
      </c>
      <c r="G1671" s="955">
        <f>G1669+G1670</f>
        <v>4768958.5</v>
      </c>
      <c r="H1671" s="955">
        <f>H1669+H1670</f>
        <v>2267140.75</v>
      </c>
      <c r="I1671" s="955">
        <f>I1669+I1670</f>
        <v>5122473.0999999996</v>
      </c>
    </row>
    <row r="1672" spans="1:9" ht="22.5" x14ac:dyDescent="0.45">
      <c r="A1672" s="1310" t="s">
        <v>1795</v>
      </c>
      <c r="B1672" s="1311"/>
      <c r="C1672" s="1311"/>
      <c r="D1672" s="1311"/>
      <c r="E1672" s="1311"/>
      <c r="F1672" s="1311"/>
      <c r="G1672" s="1311"/>
      <c r="H1672" s="1311"/>
      <c r="I1672" s="1312"/>
    </row>
    <row r="1673" spans="1:9" ht="22.5" x14ac:dyDescent="0.45">
      <c r="A1673" s="1301" t="s">
        <v>480</v>
      </c>
      <c r="B1673" s="1302"/>
      <c r="C1673" s="1302"/>
      <c r="D1673" s="1302"/>
      <c r="E1673" s="1302"/>
      <c r="F1673" s="1302"/>
      <c r="G1673" s="1302"/>
      <c r="H1673" s="1302"/>
      <c r="I1673" s="1303"/>
    </row>
    <row r="1674" spans="1:9" ht="22.5" x14ac:dyDescent="0.45">
      <c r="A1674" s="1301" t="s">
        <v>2465</v>
      </c>
      <c r="B1674" s="1302"/>
      <c r="C1674" s="1302"/>
      <c r="D1674" s="1302"/>
      <c r="E1674" s="1302"/>
      <c r="F1674" s="1302"/>
      <c r="G1674" s="1302"/>
      <c r="H1674" s="1302"/>
      <c r="I1674" s="1303"/>
    </row>
    <row r="1675" spans="1:9" ht="18.75" customHeight="1" thickBot="1" x14ac:dyDescent="0.5">
      <c r="A1675" s="1304" t="s">
        <v>275</v>
      </c>
      <c r="B1675" s="1305"/>
      <c r="C1675" s="1305"/>
      <c r="D1675" s="1305"/>
      <c r="E1675" s="1305"/>
      <c r="F1675" s="1305"/>
      <c r="G1675" s="1305"/>
      <c r="H1675" s="1305"/>
      <c r="I1675" s="1306"/>
    </row>
    <row r="1676" spans="1:9" ht="18.5" thickBot="1" x14ac:dyDescent="0.45">
      <c r="A1676" s="1328" t="s">
        <v>410</v>
      </c>
      <c r="B1676" s="1329"/>
      <c r="C1676" s="1329"/>
      <c r="D1676" s="1329"/>
      <c r="E1676" s="1329"/>
      <c r="F1676" s="1329"/>
      <c r="G1676" s="1329"/>
      <c r="H1676" s="1329"/>
      <c r="I1676" s="1330"/>
    </row>
    <row r="1677" spans="1:9" s="118" customFormat="1" ht="36.5" thickBot="1" x14ac:dyDescent="0.4">
      <c r="A1677" s="311" t="s">
        <v>459</v>
      </c>
      <c r="B1677" s="222" t="s">
        <v>452</v>
      </c>
      <c r="C1677" s="311" t="s">
        <v>448</v>
      </c>
      <c r="D1677" s="222" t="s">
        <v>451</v>
      </c>
      <c r="E1677" s="312" t="s">
        <v>1</v>
      </c>
      <c r="F1677" s="222" t="s">
        <v>2460</v>
      </c>
      <c r="G1677" s="222" t="s">
        <v>2474</v>
      </c>
      <c r="H1677" s="89" t="s">
        <v>2475</v>
      </c>
      <c r="I1677" s="222" t="s">
        <v>2464</v>
      </c>
    </row>
    <row r="1678" spans="1:9" ht="25" customHeight="1" x14ac:dyDescent="0.4">
      <c r="A1678" s="204">
        <v>20000000</v>
      </c>
      <c r="B1678" s="159"/>
      <c r="C1678" s="18"/>
      <c r="D1678" s="159"/>
      <c r="E1678" s="99" t="s">
        <v>163</v>
      </c>
      <c r="F1678" s="160"/>
      <c r="G1678" s="160"/>
      <c r="H1678" s="160"/>
      <c r="I1678" s="161"/>
    </row>
    <row r="1679" spans="1:9" ht="25" customHeight="1" x14ac:dyDescent="0.4">
      <c r="A1679" s="205">
        <v>21000000</v>
      </c>
      <c r="B1679" s="144"/>
      <c r="C1679" s="13"/>
      <c r="D1679" s="144"/>
      <c r="E1679" s="91" t="s">
        <v>164</v>
      </c>
      <c r="F1679" s="145"/>
      <c r="G1679" s="145"/>
      <c r="H1679" s="145"/>
      <c r="I1679" s="146"/>
    </row>
    <row r="1680" spans="1:9" ht="25" customHeight="1" x14ac:dyDescent="0.4">
      <c r="A1680" s="205">
        <v>21010000</v>
      </c>
      <c r="B1680" s="144"/>
      <c r="C1680" s="13"/>
      <c r="D1680" s="144"/>
      <c r="E1680" s="91" t="s">
        <v>165</v>
      </c>
      <c r="F1680" s="145"/>
      <c r="G1680" s="145"/>
      <c r="H1680" s="145"/>
      <c r="I1680" s="146"/>
    </row>
    <row r="1681" spans="1:9" ht="25" customHeight="1" x14ac:dyDescent="0.4">
      <c r="A1681" s="206">
        <v>21010103</v>
      </c>
      <c r="B1681" s="148" t="s">
        <v>640</v>
      </c>
      <c r="C1681" s="14"/>
      <c r="D1681" s="94">
        <v>31912900</v>
      </c>
      <c r="E1681" s="95" t="s">
        <v>168</v>
      </c>
      <c r="F1681" s="84">
        <v>1354362.5</v>
      </c>
      <c r="G1681" s="145">
        <v>1396250</v>
      </c>
      <c r="H1681" s="145">
        <v>1047187.5</v>
      </c>
      <c r="I1681" s="85">
        <f>NROLL!E710</f>
        <v>3269696</v>
      </c>
    </row>
    <row r="1682" spans="1:9" ht="25" customHeight="1" x14ac:dyDescent="0.4">
      <c r="A1682" s="206" t="s">
        <v>692</v>
      </c>
      <c r="B1682" s="148" t="s">
        <v>640</v>
      </c>
      <c r="C1682" s="14"/>
      <c r="D1682" s="94">
        <v>31912900</v>
      </c>
      <c r="E1682" s="95" t="s">
        <v>169</v>
      </c>
      <c r="F1682" s="84">
        <v>796684.28</v>
      </c>
      <c r="G1682" s="84">
        <v>821324</v>
      </c>
      <c r="H1682" s="145">
        <v>615993</v>
      </c>
      <c r="I1682" s="85"/>
    </row>
    <row r="1683" spans="1:9" ht="25" customHeight="1" x14ac:dyDescent="0.4">
      <c r="A1683" s="206" t="s">
        <v>690</v>
      </c>
      <c r="B1683" s="148" t="s">
        <v>640</v>
      </c>
      <c r="C1683" s="14"/>
      <c r="D1683" s="94">
        <v>31912900</v>
      </c>
      <c r="E1683" s="95" t="s">
        <v>693</v>
      </c>
      <c r="F1683" s="84">
        <v>135632.19</v>
      </c>
      <c r="G1683" s="84">
        <v>139827</v>
      </c>
      <c r="H1683" s="145">
        <v>104870.25</v>
      </c>
      <c r="I1683" s="85"/>
    </row>
    <row r="1684" spans="1:9" ht="25" customHeight="1" x14ac:dyDescent="0.4">
      <c r="A1684" s="147">
        <v>21010106</v>
      </c>
      <c r="B1684" s="148"/>
      <c r="C1684" s="14"/>
      <c r="D1684" s="94"/>
      <c r="E1684" s="95" t="s">
        <v>171</v>
      </c>
      <c r="F1684" s="84"/>
      <c r="G1684" s="84"/>
      <c r="H1684" s="145"/>
      <c r="I1684" s="85"/>
    </row>
    <row r="1685" spans="1:9" ht="25" customHeight="1" x14ac:dyDescent="0.4">
      <c r="A1685" s="147"/>
      <c r="B1685" s="148"/>
      <c r="C1685" s="14"/>
      <c r="D1685" s="94"/>
      <c r="E1685" s="102" t="s">
        <v>673</v>
      </c>
      <c r="F1685" s="84"/>
      <c r="G1685" s="84">
        <v>353610.14999999997</v>
      </c>
      <c r="H1685" s="145"/>
      <c r="I1685" s="85">
        <f>NROLL!T710</f>
        <v>1920000</v>
      </c>
    </row>
    <row r="1686" spans="1:9" ht="25" customHeight="1" x14ac:dyDescent="0.4">
      <c r="A1686" s="205">
        <v>21020300</v>
      </c>
      <c r="B1686" s="144"/>
      <c r="C1686" s="13"/>
      <c r="D1686" s="144"/>
      <c r="E1686" s="91" t="s">
        <v>193</v>
      </c>
      <c r="F1686" s="84"/>
      <c r="G1686" s="84"/>
      <c r="H1686" s="145"/>
      <c r="I1686" s="85"/>
    </row>
    <row r="1687" spans="1:9" ht="25" customHeight="1" x14ac:dyDescent="0.4">
      <c r="A1687" s="206">
        <v>21020301</v>
      </c>
      <c r="B1687" s="148" t="s">
        <v>640</v>
      </c>
      <c r="C1687" s="14"/>
      <c r="D1687" s="94">
        <v>31912900</v>
      </c>
      <c r="E1687" s="102" t="s">
        <v>178</v>
      </c>
      <c r="F1687" s="84">
        <v>452886.21</v>
      </c>
      <c r="G1687" s="84">
        <v>466893</v>
      </c>
      <c r="H1687" s="145">
        <v>350169.75</v>
      </c>
      <c r="I1687" s="85">
        <f>NROLL!F710</f>
        <v>1144393.5999999999</v>
      </c>
    </row>
    <row r="1688" spans="1:9" ht="25" customHeight="1" x14ac:dyDescent="0.4">
      <c r="A1688" s="206">
        <v>21020302</v>
      </c>
      <c r="B1688" s="148" t="s">
        <v>640</v>
      </c>
      <c r="C1688" s="14"/>
      <c r="D1688" s="94">
        <v>31912900</v>
      </c>
      <c r="E1688" s="102" t="s">
        <v>179</v>
      </c>
      <c r="F1688" s="84">
        <v>252702.46</v>
      </c>
      <c r="G1688" s="84">
        <v>260518</v>
      </c>
      <c r="H1688" s="145">
        <v>195388.5</v>
      </c>
      <c r="I1688" s="85">
        <f>NROLL!G710</f>
        <v>653939.20000000007</v>
      </c>
    </row>
    <row r="1689" spans="1:9" ht="25" customHeight="1" x14ac:dyDescent="0.4">
      <c r="A1689" s="206">
        <v>21020303</v>
      </c>
      <c r="B1689" s="148" t="s">
        <v>640</v>
      </c>
      <c r="C1689" s="14"/>
      <c r="D1689" s="94">
        <v>31912900</v>
      </c>
      <c r="E1689" s="102" t="s">
        <v>180</v>
      </c>
      <c r="F1689" s="84">
        <v>14247.36</v>
      </c>
      <c r="G1689" s="84">
        <v>14688</v>
      </c>
      <c r="H1689" s="145">
        <v>11016</v>
      </c>
      <c r="I1689" s="85">
        <f>NROLL!I710</f>
        <v>35640</v>
      </c>
    </row>
    <row r="1690" spans="1:9" ht="25" customHeight="1" x14ac:dyDescent="0.4">
      <c r="A1690" s="206">
        <v>21020304</v>
      </c>
      <c r="B1690" s="148" t="s">
        <v>640</v>
      </c>
      <c r="C1690" s="14"/>
      <c r="D1690" s="94">
        <v>31912900</v>
      </c>
      <c r="E1690" s="102" t="s">
        <v>181</v>
      </c>
      <c r="F1690" s="84">
        <v>62066.42</v>
      </c>
      <c r="G1690" s="84">
        <v>63986</v>
      </c>
      <c r="H1690" s="145">
        <v>47989.5</v>
      </c>
      <c r="I1690" s="85">
        <f>NROLL!H710</f>
        <v>163484.80000000002</v>
      </c>
    </row>
    <row r="1691" spans="1:9" ht="25" customHeight="1" x14ac:dyDescent="0.4">
      <c r="A1691" s="206">
        <v>21020312</v>
      </c>
      <c r="B1691" s="148"/>
      <c r="C1691" s="14"/>
      <c r="D1691" s="94"/>
      <c r="E1691" s="102" t="s">
        <v>184</v>
      </c>
      <c r="F1691" s="84"/>
      <c r="G1691" s="84"/>
      <c r="H1691" s="145"/>
      <c r="I1691" s="85"/>
    </row>
    <row r="1692" spans="1:9" ht="25" customHeight="1" x14ac:dyDescent="0.4">
      <c r="A1692" s="206">
        <v>21020315</v>
      </c>
      <c r="B1692" s="148" t="s">
        <v>640</v>
      </c>
      <c r="C1692" s="14"/>
      <c r="D1692" s="94">
        <v>31912900</v>
      </c>
      <c r="E1692" s="102" t="s">
        <v>187</v>
      </c>
      <c r="F1692" s="84">
        <v>121430.42</v>
      </c>
      <c r="G1692" s="84">
        <v>125186</v>
      </c>
      <c r="H1692" s="145">
        <v>93889.5</v>
      </c>
      <c r="I1692" s="85">
        <f>NROLL!J710</f>
        <v>259484.80000000002</v>
      </c>
    </row>
    <row r="1693" spans="1:9" ht="25" customHeight="1" x14ac:dyDescent="0.4">
      <c r="A1693" s="206" t="s">
        <v>524</v>
      </c>
      <c r="B1693" s="148"/>
      <c r="C1693" s="14"/>
      <c r="D1693" s="94"/>
      <c r="E1693" s="102" t="s">
        <v>513</v>
      </c>
      <c r="F1693" s="84"/>
      <c r="G1693" s="84"/>
      <c r="H1693" s="145"/>
      <c r="I1693" s="85">
        <f>NROLL!M710</f>
        <v>11469.09</v>
      </c>
    </row>
    <row r="1694" spans="1:9" ht="25" customHeight="1" x14ac:dyDescent="0.4">
      <c r="A1694" s="206" t="s">
        <v>525</v>
      </c>
      <c r="B1694" s="148"/>
      <c r="C1694" s="14"/>
      <c r="D1694" s="94"/>
      <c r="E1694" s="102" t="s">
        <v>514</v>
      </c>
      <c r="F1694" s="84"/>
      <c r="G1694" s="84"/>
      <c r="H1694" s="145"/>
      <c r="I1694" s="85"/>
    </row>
    <row r="1695" spans="1:9" ht="25" customHeight="1" x14ac:dyDescent="0.4">
      <c r="A1695" s="206" t="s">
        <v>526</v>
      </c>
      <c r="B1695" s="148"/>
      <c r="C1695" s="14"/>
      <c r="D1695" s="94"/>
      <c r="E1695" s="102" t="s">
        <v>515</v>
      </c>
      <c r="F1695" s="84"/>
      <c r="G1695" s="84"/>
      <c r="H1695" s="145"/>
      <c r="I1695" s="85">
        <f>NROLL!K710</f>
        <v>630</v>
      </c>
    </row>
    <row r="1696" spans="1:9" ht="25" customHeight="1" x14ac:dyDescent="0.4">
      <c r="A1696" s="205">
        <v>21020400</v>
      </c>
      <c r="B1696" s="144"/>
      <c r="C1696" s="13"/>
      <c r="D1696" s="144"/>
      <c r="E1696" s="91" t="s">
        <v>194</v>
      </c>
      <c r="F1696" s="84"/>
      <c r="G1696" s="84"/>
      <c r="H1696" s="145"/>
      <c r="I1696" s="85"/>
    </row>
    <row r="1697" spans="1:9" ht="25" customHeight="1" x14ac:dyDescent="0.4">
      <c r="A1697" s="206">
        <v>21020401</v>
      </c>
      <c r="B1697" s="148" t="s">
        <v>640</v>
      </c>
      <c r="C1697" s="14"/>
      <c r="D1697" s="94">
        <v>31912900</v>
      </c>
      <c r="E1697" s="102" t="s">
        <v>178</v>
      </c>
      <c r="F1697" s="84">
        <v>266403.71000000002</v>
      </c>
      <c r="G1697" s="306">
        <v>274643</v>
      </c>
      <c r="H1697" s="145">
        <v>205982.25</v>
      </c>
      <c r="I1697" s="85"/>
    </row>
    <row r="1698" spans="1:9" ht="25" customHeight="1" x14ac:dyDescent="0.4">
      <c r="A1698" s="206">
        <v>21020402</v>
      </c>
      <c r="B1698" s="148" t="s">
        <v>640</v>
      </c>
      <c r="C1698" s="14"/>
      <c r="D1698" s="94">
        <v>31912900</v>
      </c>
      <c r="E1698" s="102" t="s">
        <v>179</v>
      </c>
      <c r="F1698" s="84">
        <v>148648.62</v>
      </c>
      <c r="G1698" s="306">
        <v>153246</v>
      </c>
      <c r="H1698" s="145">
        <v>114934.5</v>
      </c>
      <c r="I1698" s="85"/>
    </row>
    <row r="1699" spans="1:9" ht="25" customHeight="1" x14ac:dyDescent="0.4">
      <c r="A1699" s="206">
        <v>21020403</v>
      </c>
      <c r="B1699" s="148" t="s">
        <v>640</v>
      </c>
      <c r="C1699" s="14"/>
      <c r="D1699" s="94">
        <v>31912900</v>
      </c>
      <c r="E1699" s="102" t="s">
        <v>180</v>
      </c>
      <c r="F1699" s="84">
        <v>8380.7999999999993</v>
      </c>
      <c r="G1699" s="306">
        <v>8640</v>
      </c>
      <c r="H1699" s="145">
        <v>6480</v>
      </c>
      <c r="I1699" s="85"/>
    </row>
    <row r="1700" spans="1:9" ht="25" customHeight="1" x14ac:dyDescent="0.4">
      <c r="A1700" s="206">
        <v>21020404</v>
      </c>
      <c r="B1700" s="148" t="s">
        <v>640</v>
      </c>
      <c r="C1700" s="14"/>
      <c r="D1700" s="94">
        <v>31912900</v>
      </c>
      <c r="E1700" s="102" t="s">
        <v>181</v>
      </c>
      <c r="F1700" s="84">
        <v>36509.83</v>
      </c>
      <c r="G1700" s="306">
        <v>37639</v>
      </c>
      <c r="H1700" s="145">
        <v>28229.25</v>
      </c>
      <c r="I1700" s="85"/>
    </row>
    <row r="1701" spans="1:9" ht="25" customHeight="1" x14ac:dyDescent="0.4">
      <c r="A1701" s="206">
        <v>21020412</v>
      </c>
      <c r="B1701" s="148"/>
      <c r="C1701" s="14"/>
      <c r="D1701" s="94"/>
      <c r="E1701" s="102" t="s">
        <v>184</v>
      </c>
      <c r="F1701" s="84"/>
      <c r="G1701" s="84"/>
      <c r="H1701" s="145"/>
      <c r="I1701" s="85"/>
    </row>
    <row r="1702" spans="1:9" ht="25" customHeight="1" x14ac:dyDescent="0.4">
      <c r="A1702" s="206">
        <v>21020415</v>
      </c>
      <c r="B1702" s="148" t="s">
        <v>640</v>
      </c>
      <c r="C1702" s="14"/>
      <c r="D1702" s="94">
        <v>31912900</v>
      </c>
      <c r="E1702" s="102" t="s">
        <v>187</v>
      </c>
      <c r="F1702" s="84">
        <v>71429.83</v>
      </c>
      <c r="G1702" s="84">
        <v>73639</v>
      </c>
      <c r="H1702" s="145">
        <v>55229.25</v>
      </c>
      <c r="I1702" s="85"/>
    </row>
    <row r="1703" spans="1:9" ht="25" customHeight="1" x14ac:dyDescent="0.4">
      <c r="A1703" s="205">
        <v>21020500</v>
      </c>
      <c r="B1703" s="144"/>
      <c r="C1703" s="13"/>
      <c r="D1703" s="144"/>
      <c r="E1703" s="91" t="s">
        <v>195</v>
      </c>
      <c r="F1703" s="84"/>
      <c r="G1703" s="84"/>
      <c r="H1703" s="145"/>
      <c r="I1703" s="85"/>
    </row>
    <row r="1704" spans="1:9" ht="25" customHeight="1" x14ac:dyDescent="0.4">
      <c r="A1704" s="206">
        <v>21020501</v>
      </c>
      <c r="B1704" s="148" t="s">
        <v>640</v>
      </c>
      <c r="C1704" s="14"/>
      <c r="D1704" s="94">
        <v>31912900</v>
      </c>
      <c r="E1704" s="102" t="s">
        <v>178</v>
      </c>
      <c r="F1704" s="84">
        <v>46851</v>
      </c>
      <c r="G1704" s="84">
        <v>48300</v>
      </c>
      <c r="H1704" s="145">
        <v>36225</v>
      </c>
      <c r="I1704" s="85"/>
    </row>
    <row r="1705" spans="1:9" ht="25" customHeight="1" x14ac:dyDescent="0.4">
      <c r="A1705" s="207">
        <v>21020502</v>
      </c>
      <c r="B1705" s="148" t="s">
        <v>640</v>
      </c>
      <c r="C1705" s="14"/>
      <c r="D1705" s="94">
        <v>31912900</v>
      </c>
      <c r="E1705" s="102" t="s">
        <v>179</v>
      </c>
      <c r="F1705" s="84">
        <v>26769.09</v>
      </c>
      <c r="G1705" s="84">
        <v>27597</v>
      </c>
      <c r="H1705" s="145">
        <v>20697.75</v>
      </c>
      <c r="I1705" s="85"/>
    </row>
    <row r="1706" spans="1:9" ht="25" customHeight="1" x14ac:dyDescent="0.4">
      <c r="A1706" s="207">
        <v>21020503</v>
      </c>
      <c r="B1706" s="148" t="s">
        <v>640</v>
      </c>
      <c r="C1706" s="14"/>
      <c r="D1706" s="94">
        <v>31912900</v>
      </c>
      <c r="E1706" s="102" t="s">
        <v>180</v>
      </c>
      <c r="F1706" s="84">
        <v>5238</v>
      </c>
      <c r="G1706" s="84">
        <v>5400</v>
      </c>
      <c r="H1706" s="145">
        <v>4050</v>
      </c>
      <c r="I1706" s="85"/>
    </row>
    <row r="1707" spans="1:9" ht="25" customHeight="1" x14ac:dyDescent="0.4">
      <c r="A1707" s="207">
        <v>21020504</v>
      </c>
      <c r="B1707" s="148" t="s">
        <v>640</v>
      </c>
      <c r="C1707" s="14"/>
      <c r="D1707" s="94">
        <v>31912900</v>
      </c>
      <c r="E1707" s="102" t="s">
        <v>181</v>
      </c>
      <c r="F1707" s="84">
        <v>10174.33</v>
      </c>
      <c r="G1707" s="84">
        <v>10489</v>
      </c>
      <c r="H1707" s="145">
        <v>7866.75</v>
      </c>
      <c r="I1707" s="85"/>
    </row>
    <row r="1708" spans="1:9" ht="25" customHeight="1" x14ac:dyDescent="0.4">
      <c r="A1708" s="207">
        <v>21020512</v>
      </c>
      <c r="B1708" s="148"/>
      <c r="C1708" s="14"/>
      <c r="D1708" s="94"/>
      <c r="E1708" s="102" t="s">
        <v>184</v>
      </c>
      <c r="F1708" s="84"/>
      <c r="G1708" s="84"/>
      <c r="H1708" s="145"/>
      <c r="I1708" s="85"/>
    </row>
    <row r="1709" spans="1:9" ht="25" customHeight="1" x14ac:dyDescent="0.4">
      <c r="A1709" s="207">
        <v>21020515</v>
      </c>
      <c r="B1709" s="148" t="s">
        <v>640</v>
      </c>
      <c r="C1709" s="14"/>
      <c r="D1709" s="94">
        <v>31912900</v>
      </c>
      <c r="E1709" s="102" t="s">
        <v>187</v>
      </c>
      <c r="F1709" s="84">
        <v>64893</v>
      </c>
      <c r="G1709" s="84">
        <v>66900</v>
      </c>
      <c r="H1709" s="145">
        <v>50175</v>
      </c>
      <c r="I1709" s="85"/>
    </row>
    <row r="1710" spans="1:9" ht="25" customHeight="1" x14ac:dyDescent="0.4">
      <c r="A1710" s="152">
        <v>21020600</v>
      </c>
      <c r="B1710" s="153"/>
      <c r="C1710" s="15"/>
      <c r="D1710" s="153"/>
      <c r="E1710" s="91" t="s">
        <v>196</v>
      </c>
      <c r="F1710" s="84"/>
      <c r="G1710" s="84"/>
      <c r="H1710" s="84"/>
      <c r="I1710" s="84"/>
    </row>
    <row r="1711" spans="1:9" ht="25" customHeight="1" x14ac:dyDescent="0.4">
      <c r="A1711" s="187">
        <v>21020605</v>
      </c>
      <c r="B1711" s="148"/>
      <c r="C1711" s="16"/>
      <c r="D1711" s="94"/>
      <c r="E1711" s="95" t="s">
        <v>199</v>
      </c>
      <c r="F1711" s="84"/>
      <c r="G1711" s="84"/>
      <c r="H1711" s="84"/>
      <c r="I1711" s="84"/>
    </row>
    <row r="1712" spans="1:9" ht="25" customHeight="1" x14ac:dyDescent="0.4">
      <c r="A1712" s="1053">
        <v>22000000</v>
      </c>
      <c r="B1712" s="148"/>
      <c r="C1712" s="39"/>
      <c r="D1712" s="94"/>
      <c r="E1712" s="1051" t="s">
        <v>201</v>
      </c>
      <c r="F1712" s="826"/>
      <c r="G1712" s="846"/>
      <c r="H1712" s="590"/>
      <c r="I1712" s="846"/>
    </row>
    <row r="1713" spans="1:9" ht="25" customHeight="1" x14ac:dyDescent="0.4">
      <c r="A1713" s="1050">
        <v>22010100</v>
      </c>
      <c r="B1713" s="148" t="s">
        <v>2416</v>
      </c>
      <c r="C1713" s="39"/>
      <c r="D1713" s="94">
        <v>31912900</v>
      </c>
      <c r="E1713" s="1052" t="s">
        <v>2453</v>
      </c>
      <c r="F1713" s="826"/>
      <c r="G1713" s="846">
        <v>630000</v>
      </c>
      <c r="H1713" s="590"/>
      <c r="I1713" s="813"/>
    </row>
    <row r="1714" spans="1:9" ht="25" customHeight="1" x14ac:dyDescent="0.4">
      <c r="A1714" s="200">
        <v>22020000</v>
      </c>
      <c r="B1714" s="156"/>
      <c r="C1714" s="17"/>
      <c r="D1714" s="156"/>
      <c r="E1714" s="106" t="s">
        <v>202</v>
      </c>
      <c r="F1714" s="84"/>
      <c r="G1714" s="84"/>
      <c r="H1714" s="84"/>
      <c r="I1714" s="84"/>
    </row>
    <row r="1715" spans="1:9" ht="25" customHeight="1" x14ac:dyDescent="0.4">
      <c r="A1715" s="200">
        <v>22020100</v>
      </c>
      <c r="B1715" s="156"/>
      <c r="C1715" s="17"/>
      <c r="D1715" s="156"/>
      <c r="E1715" s="106" t="s">
        <v>203</v>
      </c>
      <c r="F1715" s="84"/>
      <c r="G1715" s="84"/>
      <c r="H1715" s="84"/>
      <c r="I1715" s="84"/>
    </row>
    <row r="1716" spans="1:9" ht="25" customHeight="1" x14ac:dyDescent="0.4">
      <c r="A1716" s="326">
        <v>22020101</v>
      </c>
      <c r="B1716" s="148" t="s">
        <v>640</v>
      </c>
      <c r="C1716" s="14"/>
      <c r="D1716" s="94">
        <v>31912900</v>
      </c>
      <c r="E1716" s="195" t="s">
        <v>204</v>
      </c>
      <c r="F1716" s="121"/>
      <c r="G1716" s="84">
        <v>100000</v>
      </c>
      <c r="H1716" s="121">
        <v>50000</v>
      </c>
      <c r="I1716" s="84">
        <v>200000</v>
      </c>
    </row>
    <row r="1717" spans="1:9" ht="25" customHeight="1" x14ac:dyDescent="0.4">
      <c r="A1717" s="326">
        <v>22020102</v>
      </c>
      <c r="B1717" s="148"/>
      <c r="C1717" s="14"/>
      <c r="D1717" s="94"/>
      <c r="E1717" s="195" t="s">
        <v>205</v>
      </c>
      <c r="F1717" s="121"/>
      <c r="G1717" s="84"/>
      <c r="H1717" s="121"/>
      <c r="I1717" s="84"/>
    </row>
    <row r="1718" spans="1:9" ht="25" customHeight="1" x14ac:dyDescent="0.4">
      <c r="A1718" s="326">
        <v>22020103</v>
      </c>
      <c r="B1718" s="148"/>
      <c r="C1718" s="31"/>
      <c r="D1718" s="122"/>
      <c r="E1718" s="195" t="s">
        <v>206</v>
      </c>
      <c r="F1718" s="121"/>
      <c r="G1718" s="84"/>
      <c r="H1718" s="121"/>
      <c r="I1718" s="84"/>
    </row>
    <row r="1719" spans="1:9" ht="25" customHeight="1" x14ac:dyDescent="0.4">
      <c r="A1719" s="200">
        <v>22020300</v>
      </c>
      <c r="B1719" s="156"/>
      <c r="C1719" s="17"/>
      <c r="D1719" s="156"/>
      <c r="E1719" s="106" t="s">
        <v>210</v>
      </c>
      <c r="F1719" s="84"/>
      <c r="G1719" s="84"/>
      <c r="H1719" s="84"/>
      <c r="I1719" s="84"/>
    </row>
    <row r="1720" spans="1:9" ht="25" customHeight="1" x14ac:dyDescent="0.4">
      <c r="A1720" s="209">
        <v>22020313</v>
      </c>
      <c r="B1720" s="148" t="s">
        <v>640</v>
      </c>
      <c r="C1720" s="14"/>
      <c r="D1720" s="94">
        <v>31912900</v>
      </c>
      <c r="E1720" s="154" t="s">
        <v>2959</v>
      </c>
      <c r="F1720" s="84"/>
      <c r="G1720" s="84">
        <v>2000000</v>
      </c>
      <c r="H1720" s="84">
        <v>250000</v>
      </c>
      <c r="I1720" s="84">
        <v>2000000</v>
      </c>
    </row>
    <row r="1721" spans="1:9" ht="25" customHeight="1" x14ac:dyDescent="0.4">
      <c r="A1721" s="200">
        <v>22020000</v>
      </c>
      <c r="B1721" s="156"/>
      <c r="C1721" s="17"/>
      <c r="D1721" s="156"/>
      <c r="E1721" s="106" t="s">
        <v>202</v>
      </c>
      <c r="F1721" s="145"/>
      <c r="G1721" s="145"/>
      <c r="H1721" s="145"/>
      <c r="I1721" s="145"/>
    </row>
    <row r="1722" spans="1:9" ht="25" customHeight="1" x14ac:dyDescent="0.4">
      <c r="A1722" s="200" t="s">
        <v>694</v>
      </c>
      <c r="B1722" s="148"/>
      <c r="C1722" s="6"/>
      <c r="D1722" s="94"/>
      <c r="E1722" s="157" t="s">
        <v>695</v>
      </c>
      <c r="F1722" s="145"/>
      <c r="G1722" s="145"/>
      <c r="H1722" s="145"/>
      <c r="I1722" s="145"/>
    </row>
    <row r="1723" spans="1:9" ht="25" customHeight="1" x14ac:dyDescent="0.4">
      <c r="A1723" s="209" t="s">
        <v>696</v>
      </c>
      <c r="B1723" s="148"/>
      <c r="C1723" s="17"/>
      <c r="D1723" s="156"/>
      <c r="E1723" s="113" t="s">
        <v>221</v>
      </c>
      <c r="F1723" s="145"/>
      <c r="G1723" s="145"/>
      <c r="H1723" s="145"/>
      <c r="I1723" s="145"/>
    </row>
    <row r="1724" spans="1:9" ht="25" customHeight="1" x14ac:dyDescent="0.4">
      <c r="A1724" s="209" t="s">
        <v>698</v>
      </c>
      <c r="B1724" s="148"/>
      <c r="C1724" s="17"/>
      <c r="D1724" s="156"/>
      <c r="E1724" s="113" t="s">
        <v>697</v>
      </c>
      <c r="F1724" s="145"/>
      <c r="G1724" s="145"/>
      <c r="H1724" s="145"/>
      <c r="I1724" s="145"/>
    </row>
    <row r="1725" spans="1:9" ht="25" customHeight="1" x14ac:dyDescent="0.4">
      <c r="A1725" s="200">
        <v>22020600</v>
      </c>
      <c r="B1725" s="148"/>
      <c r="C1725" s="17"/>
      <c r="D1725" s="156"/>
      <c r="E1725" s="106" t="s">
        <v>228</v>
      </c>
      <c r="F1725" s="145"/>
      <c r="G1725" s="145"/>
      <c r="H1725" s="145"/>
      <c r="I1725" s="145"/>
    </row>
    <row r="1726" spans="1:9" ht="25" customHeight="1" x14ac:dyDescent="0.4">
      <c r="A1726" s="209">
        <v>22020602</v>
      </c>
      <c r="B1726" s="148" t="s">
        <v>640</v>
      </c>
      <c r="C1726" s="14"/>
      <c r="D1726" s="94">
        <v>31912900</v>
      </c>
      <c r="E1726" s="154" t="s">
        <v>229</v>
      </c>
      <c r="F1726" s="145"/>
      <c r="G1726" s="145">
        <v>5000000</v>
      </c>
      <c r="H1726" s="182"/>
      <c r="I1726" s="145"/>
    </row>
    <row r="1727" spans="1:9" ht="25" customHeight="1" thickBot="1" x14ac:dyDescent="0.45">
      <c r="A1727" s="973">
        <v>22020603</v>
      </c>
      <c r="B1727" s="915"/>
      <c r="C1727" s="965"/>
      <c r="D1727" s="266"/>
      <c r="E1727" s="975" t="s">
        <v>230</v>
      </c>
      <c r="F1727" s="998"/>
      <c r="G1727" s="998"/>
      <c r="H1727" s="998"/>
      <c r="I1727" s="998"/>
    </row>
    <row r="1728" spans="1:9" ht="25" customHeight="1" x14ac:dyDescent="0.4">
      <c r="A1728" s="199"/>
      <c r="B1728" s="906"/>
      <c r="C1728" s="907"/>
      <c r="D1728" s="906"/>
      <c r="E1728" s="930" t="s">
        <v>314</v>
      </c>
      <c r="F1728" s="939">
        <f>SUM(F1681:F1711)</f>
        <v>3875310.05</v>
      </c>
      <c r="G1728" s="939">
        <f>SUM(G1681:G1713)</f>
        <v>4978775.1500000004</v>
      </c>
      <c r="H1728" s="939">
        <f>SUM(H1681:H1711)</f>
        <v>2996373.75</v>
      </c>
      <c r="I1728" s="940">
        <f>SUM(I1681:I1713)</f>
        <v>7458737.4899999993</v>
      </c>
    </row>
    <row r="1729" spans="1:9" ht="25" customHeight="1" thickBot="1" x14ac:dyDescent="0.45">
      <c r="A1729" s="213"/>
      <c r="B1729" s="214"/>
      <c r="C1729" s="34"/>
      <c r="D1729" s="214"/>
      <c r="E1729" s="931" t="s">
        <v>202</v>
      </c>
      <c r="F1729" s="941">
        <f>SUM(F1716:F1727)</f>
        <v>0</v>
      </c>
      <c r="G1729" s="941">
        <f>SUM(G1716:G1727)</f>
        <v>7100000</v>
      </c>
      <c r="H1729" s="941">
        <f>SUM(H1716:H1727)</f>
        <v>300000</v>
      </c>
      <c r="I1729" s="942">
        <f>SUM(I1716:I1727)</f>
        <v>2200000</v>
      </c>
    </row>
    <row r="1730" spans="1:9" ht="25" customHeight="1" thickBot="1" x14ac:dyDescent="0.45">
      <c r="A1730" s="974"/>
      <c r="B1730" s="948"/>
      <c r="C1730" s="954"/>
      <c r="D1730" s="950"/>
      <c r="E1730" s="951" t="s">
        <v>293</v>
      </c>
      <c r="F1730" s="938">
        <f>F1728+F1729</f>
        <v>3875310.05</v>
      </c>
      <c r="G1730" s="938">
        <f>G1728+G1729</f>
        <v>12078775.15</v>
      </c>
      <c r="H1730" s="938">
        <f>H1728+H1729</f>
        <v>3296373.75</v>
      </c>
      <c r="I1730" s="938">
        <f>I1728+I1729</f>
        <v>9658737.4899999984</v>
      </c>
    </row>
    <row r="1731" spans="1:9" ht="22.5" x14ac:dyDescent="0.45">
      <c r="A1731" s="1310" t="s">
        <v>1795</v>
      </c>
      <c r="B1731" s="1311"/>
      <c r="C1731" s="1311"/>
      <c r="D1731" s="1311"/>
      <c r="E1731" s="1311"/>
      <c r="F1731" s="1311"/>
      <c r="G1731" s="1311"/>
      <c r="H1731" s="1311"/>
      <c r="I1731" s="1312"/>
    </row>
    <row r="1732" spans="1:9" ht="22.5" x14ac:dyDescent="0.45">
      <c r="A1732" s="1301" t="s">
        <v>480</v>
      </c>
      <c r="B1732" s="1302"/>
      <c r="C1732" s="1302"/>
      <c r="D1732" s="1302"/>
      <c r="E1732" s="1302"/>
      <c r="F1732" s="1302"/>
      <c r="G1732" s="1302"/>
      <c r="H1732" s="1302"/>
      <c r="I1732" s="1303"/>
    </row>
    <row r="1733" spans="1:9" ht="22.5" x14ac:dyDescent="0.45">
      <c r="A1733" s="1301" t="s">
        <v>2465</v>
      </c>
      <c r="B1733" s="1302"/>
      <c r="C1733" s="1302"/>
      <c r="D1733" s="1302"/>
      <c r="E1733" s="1302"/>
      <c r="F1733" s="1302"/>
      <c r="G1733" s="1302"/>
      <c r="H1733" s="1302"/>
      <c r="I1733" s="1303"/>
    </row>
    <row r="1734" spans="1:9" ht="18.75" customHeight="1" thickBot="1" x14ac:dyDescent="0.5">
      <c r="A1734" s="1304" t="s">
        <v>275</v>
      </c>
      <c r="B1734" s="1305"/>
      <c r="C1734" s="1305"/>
      <c r="D1734" s="1305"/>
      <c r="E1734" s="1305"/>
      <c r="F1734" s="1305"/>
      <c r="G1734" s="1305"/>
      <c r="H1734" s="1305"/>
      <c r="I1734" s="1306"/>
    </row>
    <row r="1735" spans="1:9" ht="18.5" thickBot="1" x14ac:dyDescent="0.45">
      <c r="A1735" s="1319" t="s">
        <v>411</v>
      </c>
      <c r="B1735" s="1320"/>
      <c r="C1735" s="1320"/>
      <c r="D1735" s="1320"/>
      <c r="E1735" s="1320"/>
      <c r="F1735" s="1320"/>
      <c r="G1735" s="1320"/>
      <c r="H1735" s="1320"/>
      <c r="I1735" s="1321"/>
    </row>
    <row r="1736" spans="1:9" s="118" customFormat="1" ht="36.5" thickBot="1" x14ac:dyDescent="0.4">
      <c r="A1736" s="4" t="s">
        <v>684</v>
      </c>
      <c r="B1736" s="89" t="s">
        <v>452</v>
      </c>
      <c r="C1736" s="4" t="s">
        <v>448</v>
      </c>
      <c r="D1736" s="89" t="s">
        <v>451</v>
      </c>
      <c r="E1736" s="127" t="s">
        <v>1</v>
      </c>
      <c r="F1736" s="89" t="s">
        <v>2460</v>
      </c>
      <c r="G1736" s="89" t="s">
        <v>2474</v>
      </c>
      <c r="H1736" s="89" t="s">
        <v>2475</v>
      </c>
      <c r="I1736" s="89" t="s">
        <v>2464</v>
      </c>
    </row>
    <row r="1737" spans="1:9" ht="25" customHeight="1" x14ac:dyDescent="0.4">
      <c r="A1737" s="203">
        <v>55100200100</v>
      </c>
      <c r="B1737" s="181" t="s">
        <v>640</v>
      </c>
      <c r="C1737" s="14"/>
      <c r="D1737" s="94">
        <v>31912900</v>
      </c>
      <c r="E1737" s="165" t="s">
        <v>381</v>
      </c>
      <c r="F1737" s="166">
        <f>F1799</f>
        <v>88380881.610000014</v>
      </c>
      <c r="G1737" s="166">
        <f>G1799</f>
        <v>155660662.44999999</v>
      </c>
      <c r="H1737" s="166">
        <f>H1799</f>
        <v>68204097.870000005</v>
      </c>
      <c r="I1737" s="166">
        <f>I1799</f>
        <v>227992369.78399989</v>
      </c>
    </row>
    <row r="1738" spans="1:9" ht="25" customHeight="1" thickBot="1" x14ac:dyDescent="0.45">
      <c r="A1738" s="200"/>
      <c r="B1738" s="156"/>
      <c r="C1738" s="17"/>
      <c r="D1738" s="156"/>
      <c r="E1738" s="167"/>
      <c r="F1738" s="132"/>
      <c r="G1738" s="145"/>
      <c r="H1738" s="145"/>
      <c r="I1738" s="85"/>
    </row>
    <row r="1739" spans="1:9" ht="25" customHeight="1" thickBot="1" x14ac:dyDescent="0.45">
      <c r="A1739" s="20"/>
      <c r="B1739" s="168"/>
      <c r="C1739" s="20"/>
      <c r="D1739" s="168"/>
      <c r="E1739" s="169" t="s">
        <v>293</v>
      </c>
      <c r="F1739" s="140">
        <f>F1737</f>
        <v>88380881.610000014</v>
      </c>
      <c r="G1739" s="140">
        <f>G1737</f>
        <v>155660662.44999999</v>
      </c>
      <c r="H1739" s="140">
        <f>H1737</f>
        <v>68204097.870000005</v>
      </c>
      <c r="I1739" s="140">
        <f>I1737</f>
        <v>227992369.78399989</v>
      </c>
    </row>
    <row r="1740" spans="1:9" ht="25" customHeight="1" thickBot="1" x14ac:dyDescent="0.45">
      <c r="A1740" s="1325" t="s">
        <v>499</v>
      </c>
      <c r="B1740" s="1326"/>
      <c r="C1740" s="1326"/>
      <c r="D1740" s="1326"/>
      <c r="E1740" s="1326"/>
      <c r="F1740" s="1326"/>
      <c r="G1740" s="1326"/>
      <c r="H1740" s="1326"/>
      <c r="I1740" s="1327"/>
    </row>
    <row r="1741" spans="1:9" ht="25" customHeight="1" x14ac:dyDescent="0.4">
      <c r="A1741" s="203"/>
      <c r="B1741" s="134"/>
      <c r="C1741" s="9"/>
      <c r="D1741" s="134"/>
      <c r="E1741" s="170" t="s">
        <v>164</v>
      </c>
      <c r="F1741" s="141">
        <f t="shared" ref="F1741:I1742" si="12">F1797</f>
        <v>54930881.610000007</v>
      </c>
      <c r="G1741" s="141">
        <f t="shared" si="12"/>
        <v>95660662.450000003</v>
      </c>
      <c r="H1741" s="141">
        <f t="shared" si="12"/>
        <v>43491118.079999998</v>
      </c>
      <c r="I1741" s="141">
        <f t="shared" si="12"/>
        <v>177992369.78399989</v>
      </c>
    </row>
    <row r="1742" spans="1:9" ht="25" customHeight="1" thickBot="1" x14ac:dyDescent="0.45">
      <c r="A1742" s="201"/>
      <c r="B1742" s="225"/>
      <c r="C1742" s="10"/>
      <c r="D1742" s="136"/>
      <c r="E1742" s="171" t="s">
        <v>202</v>
      </c>
      <c r="F1742" s="142">
        <f t="shared" si="12"/>
        <v>33450000</v>
      </c>
      <c r="G1742" s="142">
        <f t="shared" si="12"/>
        <v>60000000</v>
      </c>
      <c r="H1742" s="142">
        <f t="shared" si="12"/>
        <v>24712979.789999999</v>
      </c>
      <c r="I1742" s="142">
        <f t="shared" si="12"/>
        <v>50000000</v>
      </c>
    </row>
    <row r="1743" spans="1:9" ht="25" customHeight="1" thickBot="1" x14ac:dyDescent="0.45">
      <c r="A1743" s="20"/>
      <c r="B1743" s="168"/>
      <c r="C1743" s="20"/>
      <c r="D1743" s="168"/>
      <c r="E1743" s="169" t="s">
        <v>293</v>
      </c>
      <c r="F1743" s="140">
        <f>F1741+F1742</f>
        <v>88380881.610000014</v>
      </c>
      <c r="G1743" s="140">
        <f>G1741+G1742</f>
        <v>155660662.44999999</v>
      </c>
      <c r="H1743" s="140">
        <f>H1741+H1742</f>
        <v>68204097.870000005</v>
      </c>
      <c r="I1743" s="140">
        <f>I1741+I1742</f>
        <v>227992369.78399989</v>
      </c>
    </row>
    <row r="1744" spans="1:9" ht="22.5" x14ac:dyDescent="0.45">
      <c r="A1744" s="1310" t="s">
        <v>1795</v>
      </c>
      <c r="B1744" s="1311"/>
      <c r="C1744" s="1311"/>
      <c r="D1744" s="1311"/>
      <c r="E1744" s="1311"/>
      <c r="F1744" s="1311"/>
      <c r="G1744" s="1311"/>
      <c r="H1744" s="1311"/>
      <c r="I1744" s="1312"/>
    </row>
    <row r="1745" spans="1:9" ht="22.5" x14ac:dyDescent="0.45">
      <c r="A1745" s="1301" t="s">
        <v>480</v>
      </c>
      <c r="B1745" s="1302"/>
      <c r="C1745" s="1302"/>
      <c r="D1745" s="1302"/>
      <c r="E1745" s="1302"/>
      <c r="F1745" s="1302"/>
      <c r="G1745" s="1302"/>
      <c r="H1745" s="1302"/>
      <c r="I1745" s="1303"/>
    </row>
    <row r="1746" spans="1:9" ht="22.5" x14ac:dyDescent="0.45">
      <c r="A1746" s="1301" t="s">
        <v>2465</v>
      </c>
      <c r="B1746" s="1302"/>
      <c r="C1746" s="1302"/>
      <c r="D1746" s="1302"/>
      <c r="E1746" s="1302"/>
      <c r="F1746" s="1302"/>
      <c r="G1746" s="1302"/>
      <c r="H1746" s="1302"/>
      <c r="I1746" s="1303"/>
    </row>
    <row r="1747" spans="1:9" ht="18.75" customHeight="1" thickBot="1" x14ac:dyDescent="0.5">
      <c r="A1747" s="1304" t="s">
        <v>275</v>
      </c>
      <c r="B1747" s="1305"/>
      <c r="C1747" s="1305"/>
      <c r="D1747" s="1305"/>
      <c r="E1747" s="1305"/>
      <c r="F1747" s="1305"/>
      <c r="G1747" s="1305"/>
      <c r="H1747" s="1305"/>
      <c r="I1747" s="1306"/>
    </row>
    <row r="1748" spans="1:9" ht="18.5" thickBot="1" x14ac:dyDescent="0.45">
      <c r="A1748" s="1328" t="s">
        <v>412</v>
      </c>
      <c r="B1748" s="1329"/>
      <c r="C1748" s="1329"/>
      <c r="D1748" s="1329"/>
      <c r="E1748" s="1329"/>
      <c r="F1748" s="1329"/>
      <c r="G1748" s="1329"/>
      <c r="H1748" s="1329"/>
      <c r="I1748" s="1330"/>
    </row>
    <row r="1749" spans="1:9" s="118" customFormat="1" ht="36.5" thickBot="1" x14ac:dyDescent="0.4">
      <c r="A1749" s="311" t="s">
        <v>459</v>
      </c>
      <c r="B1749" s="222" t="s">
        <v>452</v>
      </c>
      <c r="C1749" s="311" t="s">
        <v>448</v>
      </c>
      <c r="D1749" s="222" t="s">
        <v>451</v>
      </c>
      <c r="E1749" s="312" t="s">
        <v>1</v>
      </c>
      <c r="F1749" s="222" t="s">
        <v>2460</v>
      </c>
      <c r="G1749" s="222" t="s">
        <v>2474</v>
      </c>
      <c r="H1749" s="89" t="s">
        <v>2475</v>
      </c>
      <c r="I1749" s="222" t="s">
        <v>2464</v>
      </c>
    </row>
    <row r="1750" spans="1:9" ht="25" customHeight="1" x14ac:dyDescent="0.4">
      <c r="A1750" s="204">
        <v>20000000</v>
      </c>
      <c r="B1750" s="159"/>
      <c r="C1750" s="18"/>
      <c r="D1750" s="159"/>
      <c r="E1750" s="99" t="s">
        <v>163</v>
      </c>
      <c r="F1750" s="160"/>
      <c r="G1750" s="160"/>
      <c r="H1750" s="160"/>
      <c r="I1750" s="161"/>
    </row>
    <row r="1751" spans="1:9" ht="25" customHeight="1" x14ac:dyDescent="0.4">
      <c r="A1751" s="205">
        <v>21000000</v>
      </c>
      <c r="B1751" s="144"/>
      <c r="C1751" s="13"/>
      <c r="D1751" s="144"/>
      <c r="E1751" s="91" t="s">
        <v>164</v>
      </c>
      <c r="F1751" s="145"/>
      <c r="G1751" s="145"/>
      <c r="H1751" s="145"/>
      <c r="I1751" s="146"/>
    </row>
    <row r="1752" spans="1:9" ht="25" customHeight="1" x14ac:dyDescent="0.4">
      <c r="A1752" s="205">
        <v>21010000</v>
      </c>
      <c r="B1752" s="144"/>
      <c r="C1752" s="13"/>
      <c r="D1752" s="144"/>
      <c r="E1752" s="91" t="s">
        <v>165</v>
      </c>
      <c r="F1752" s="145"/>
      <c r="G1752" s="145"/>
      <c r="H1752" s="145"/>
      <c r="I1752" s="146"/>
    </row>
    <row r="1753" spans="1:9" ht="25" customHeight="1" x14ac:dyDescent="0.4">
      <c r="A1753" s="206">
        <v>21010103</v>
      </c>
      <c r="B1753" s="148"/>
      <c r="C1753" s="14"/>
      <c r="D1753" s="94"/>
      <c r="E1753" s="95" t="s">
        <v>168</v>
      </c>
      <c r="F1753" s="84"/>
      <c r="G1753" s="84"/>
      <c r="H1753" s="84"/>
      <c r="I1753" s="85">
        <f>NROLL!E915</f>
        <v>1073635</v>
      </c>
    </row>
    <row r="1754" spans="1:9" ht="25" customHeight="1" x14ac:dyDescent="0.4">
      <c r="A1754" s="206">
        <v>21010104</v>
      </c>
      <c r="B1754" s="148" t="s">
        <v>640</v>
      </c>
      <c r="C1754" s="14"/>
      <c r="D1754" s="94">
        <v>31912900</v>
      </c>
      <c r="E1754" s="95" t="s">
        <v>169</v>
      </c>
      <c r="F1754" s="84">
        <v>1604691.37</v>
      </c>
      <c r="G1754" s="84">
        <v>1654321</v>
      </c>
      <c r="H1754" s="145">
        <v>1240740.75</v>
      </c>
      <c r="I1754" s="85">
        <f>NROLL!E912</f>
        <v>476932.55999999994</v>
      </c>
    </row>
    <row r="1755" spans="1:9" ht="25" customHeight="1" x14ac:dyDescent="0.4">
      <c r="A1755" s="206">
        <v>21010105</v>
      </c>
      <c r="B1755" s="148" t="s">
        <v>640</v>
      </c>
      <c r="C1755" s="14"/>
      <c r="D1755" s="94">
        <v>31912900</v>
      </c>
      <c r="E1755" s="95" t="s">
        <v>170</v>
      </c>
      <c r="F1755" s="84">
        <v>27902381.739999998</v>
      </c>
      <c r="G1755" s="84">
        <v>28765342</v>
      </c>
      <c r="H1755" s="145">
        <v>21574006.5</v>
      </c>
      <c r="I1755" s="85">
        <f>NROLL!E910</f>
        <v>22506576.599999949</v>
      </c>
    </row>
    <row r="1756" spans="1:9" ht="25" customHeight="1" x14ac:dyDescent="0.4">
      <c r="A1756" s="147">
        <v>21010106</v>
      </c>
      <c r="B1756" s="148"/>
      <c r="C1756" s="14"/>
      <c r="D1756" s="94"/>
      <c r="E1756" s="95" t="s">
        <v>171</v>
      </c>
      <c r="F1756" s="84"/>
      <c r="G1756" s="84"/>
      <c r="H1756" s="145"/>
      <c r="I1756" s="85"/>
    </row>
    <row r="1757" spans="1:9" ht="25" customHeight="1" x14ac:dyDescent="0.4">
      <c r="A1757" s="147"/>
      <c r="B1757" s="148"/>
      <c r="C1757" s="14"/>
      <c r="D1757" s="94"/>
      <c r="E1757" s="102" t="s">
        <v>673</v>
      </c>
      <c r="F1757" s="84"/>
      <c r="G1757" s="84">
        <v>4562949.45</v>
      </c>
      <c r="H1757" s="145"/>
      <c r="I1757" s="85">
        <f>NROLL!T910+NROLL!T912+NROLL!T915</f>
        <v>94560000</v>
      </c>
    </row>
    <row r="1758" spans="1:9" ht="25" customHeight="1" x14ac:dyDescent="0.4">
      <c r="A1758" s="205">
        <v>21020300</v>
      </c>
      <c r="B1758" s="144"/>
      <c r="C1758" s="13"/>
      <c r="D1758" s="144"/>
      <c r="E1758" s="91" t="s">
        <v>193</v>
      </c>
      <c r="F1758" s="84"/>
      <c r="G1758" s="84"/>
      <c r="H1758" s="145"/>
      <c r="I1758" s="85"/>
    </row>
    <row r="1759" spans="1:9" ht="25" customHeight="1" x14ac:dyDescent="0.4">
      <c r="A1759" s="206">
        <v>21020301</v>
      </c>
      <c r="B1759" s="148"/>
      <c r="C1759" s="14"/>
      <c r="D1759" s="94"/>
      <c r="E1759" s="102" t="s">
        <v>178</v>
      </c>
      <c r="F1759" s="84"/>
      <c r="G1759" s="84"/>
      <c r="H1759" s="145"/>
      <c r="I1759" s="85">
        <f>NROLL!F915</f>
        <v>375772.25</v>
      </c>
    </row>
    <row r="1760" spans="1:9" ht="25" customHeight="1" x14ac:dyDescent="0.4">
      <c r="A1760" s="206">
        <v>21020302</v>
      </c>
      <c r="B1760" s="148"/>
      <c r="C1760" s="14"/>
      <c r="D1760" s="94"/>
      <c r="E1760" s="102" t="s">
        <v>179</v>
      </c>
      <c r="F1760" s="84"/>
      <c r="G1760" s="84"/>
      <c r="H1760" s="145"/>
      <c r="I1760" s="85">
        <f>NROLL!G915</f>
        <v>214727</v>
      </c>
    </row>
    <row r="1761" spans="1:9" ht="25" customHeight="1" x14ac:dyDescent="0.4">
      <c r="A1761" s="206">
        <v>21020303</v>
      </c>
      <c r="B1761" s="148"/>
      <c r="C1761" s="14"/>
      <c r="D1761" s="94"/>
      <c r="E1761" s="102" t="s">
        <v>180</v>
      </c>
      <c r="F1761" s="84"/>
      <c r="G1761" s="84"/>
      <c r="H1761" s="145"/>
      <c r="I1761" s="85">
        <f>NROLL!I915</f>
        <v>17280</v>
      </c>
    </row>
    <row r="1762" spans="1:9" ht="25" customHeight="1" x14ac:dyDescent="0.4">
      <c r="A1762" s="206">
        <v>21020304</v>
      </c>
      <c r="B1762" s="148"/>
      <c r="C1762" s="14"/>
      <c r="D1762" s="94"/>
      <c r="E1762" s="102" t="s">
        <v>181</v>
      </c>
      <c r="F1762" s="84"/>
      <c r="G1762" s="84"/>
      <c r="H1762" s="145"/>
      <c r="I1762" s="85">
        <f>NROLL!H915</f>
        <v>53681.75</v>
      </c>
    </row>
    <row r="1763" spans="1:9" ht="25" customHeight="1" x14ac:dyDescent="0.4">
      <c r="A1763" s="206">
        <v>21020312</v>
      </c>
      <c r="B1763" s="148"/>
      <c r="C1763" s="14"/>
      <c r="D1763" s="94"/>
      <c r="E1763" s="102" t="s">
        <v>184</v>
      </c>
      <c r="F1763" s="84"/>
      <c r="G1763" s="84"/>
      <c r="H1763" s="145"/>
      <c r="I1763" s="85"/>
    </row>
    <row r="1764" spans="1:9" ht="25" customHeight="1" x14ac:dyDescent="0.4">
      <c r="A1764" s="206">
        <v>21020315</v>
      </c>
      <c r="B1764" s="148"/>
      <c r="C1764" s="14"/>
      <c r="D1764" s="94"/>
      <c r="E1764" s="102" t="s">
        <v>187</v>
      </c>
      <c r="F1764" s="84"/>
      <c r="G1764" s="84"/>
      <c r="H1764" s="145"/>
      <c r="I1764" s="85">
        <f>NROLL!J915</f>
        <v>101681.75</v>
      </c>
    </row>
    <row r="1765" spans="1:9" ht="25" customHeight="1" x14ac:dyDescent="0.4">
      <c r="A1765" s="147">
        <v>21020314</v>
      </c>
      <c r="B1765" s="148"/>
      <c r="C1765" s="14"/>
      <c r="D1765" s="94"/>
      <c r="E1765" s="102" t="s">
        <v>513</v>
      </c>
      <c r="F1765" s="84"/>
      <c r="G1765" s="84"/>
      <c r="H1765" s="145"/>
      <c r="I1765" s="85"/>
    </row>
    <row r="1766" spans="1:9" ht="25" customHeight="1" x14ac:dyDescent="0.4">
      <c r="A1766" s="147">
        <v>21020305</v>
      </c>
      <c r="B1766" s="148"/>
      <c r="C1766" s="14"/>
      <c r="D1766" s="94"/>
      <c r="E1766" s="102" t="s">
        <v>514</v>
      </c>
      <c r="F1766" s="84"/>
      <c r="G1766" s="84"/>
      <c r="H1766" s="145"/>
      <c r="I1766" s="85"/>
    </row>
    <row r="1767" spans="1:9" ht="25" customHeight="1" x14ac:dyDescent="0.4">
      <c r="A1767" s="147">
        <v>21020306</v>
      </c>
      <c r="B1767" s="148"/>
      <c r="C1767" s="14"/>
      <c r="D1767" s="94"/>
      <c r="E1767" s="102" t="s">
        <v>515</v>
      </c>
      <c r="F1767" s="84"/>
      <c r="G1767" s="84"/>
      <c r="H1767" s="145"/>
      <c r="I1767" s="85"/>
    </row>
    <row r="1768" spans="1:9" ht="25" customHeight="1" x14ac:dyDescent="0.4">
      <c r="A1768" s="205">
        <v>21020400</v>
      </c>
      <c r="B1768" s="144"/>
      <c r="C1768" s="13"/>
      <c r="D1768" s="144"/>
      <c r="E1768" s="91" t="s">
        <v>194</v>
      </c>
      <c r="F1768" s="84"/>
      <c r="G1768" s="84"/>
      <c r="H1768" s="145"/>
      <c r="I1768" s="85"/>
    </row>
    <row r="1769" spans="1:9" ht="25" customHeight="1" x14ac:dyDescent="0.4">
      <c r="A1769" s="206">
        <v>21020401</v>
      </c>
      <c r="B1769" s="148" t="s">
        <v>640</v>
      </c>
      <c r="C1769" s="14"/>
      <c r="D1769" s="94">
        <v>31912900</v>
      </c>
      <c r="E1769" s="102" t="s">
        <v>178</v>
      </c>
      <c r="F1769" s="84">
        <v>323281.59999999998</v>
      </c>
      <c r="G1769" s="84">
        <v>333280</v>
      </c>
      <c r="H1769" s="145">
        <v>249960</v>
      </c>
      <c r="I1769" s="85">
        <f>NROLL!F912</f>
        <v>166926.39599999998</v>
      </c>
    </row>
    <row r="1770" spans="1:9" ht="25" customHeight="1" x14ac:dyDescent="0.4">
      <c r="A1770" s="206">
        <v>21020402</v>
      </c>
      <c r="B1770" s="148" t="s">
        <v>640</v>
      </c>
      <c r="C1770" s="14"/>
      <c r="D1770" s="94">
        <v>31912900</v>
      </c>
      <c r="E1770" s="102" t="s">
        <v>179</v>
      </c>
      <c r="F1770" s="84">
        <v>204023.01</v>
      </c>
      <c r="G1770" s="84">
        <v>210333</v>
      </c>
      <c r="H1770" s="145">
        <v>157749.75</v>
      </c>
      <c r="I1770" s="85">
        <f>NROLL!G912</f>
        <v>95386.511999999988</v>
      </c>
    </row>
    <row r="1771" spans="1:9" ht="25" customHeight="1" x14ac:dyDescent="0.4">
      <c r="A1771" s="206">
        <v>21020403</v>
      </c>
      <c r="B1771" s="148" t="s">
        <v>640</v>
      </c>
      <c r="C1771" s="14"/>
      <c r="D1771" s="94">
        <v>31912900</v>
      </c>
      <c r="E1771" s="102" t="s">
        <v>180</v>
      </c>
      <c r="F1771" s="84">
        <v>11963.98</v>
      </c>
      <c r="G1771" s="84">
        <v>12334</v>
      </c>
      <c r="H1771" s="145">
        <v>9250.5</v>
      </c>
      <c r="I1771" s="85">
        <f>NROLL!H912</f>
        <v>23846.627999999997</v>
      </c>
    </row>
    <row r="1772" spans="1:9" ht="25" customHeight="1" x14ac:dyDescent="0.4">
      <c r="A1772" s="206">
        <v>21020404</v>
      </c>
      <c r="B1772" s="148" t="s">
        <v>640</v>
      </c>
      <c r="C1772" s="14"/>
      <c r="D1772" s="94">
        <v>31912900</v>
      </c>
      <c r="E1772" s="102" t="s">
        <v>181</v>
      </c>
      <c r="F1772" s="84">
        <v>39219.040000000001</v>
      </c>
      <c r="G1772" s="84">
        <v>40432</v>
      </c>
      <c r="H1772" s="145">
        <v>30324</v>
      </c>
      <c r="I1772" s="85">
        <f>NROLL!I912</f>
        <v>7560</v>
      </c>
    </row>
    <row r="1773" spans="1:9" ht="25" customHeight="1" x14ac:dyDescent="0.4">
      <c r="A1773" s="206">
        <v>21020412</v>
      </c>
      <c r="B1773" s="148"/>
      <c r="C1773" s="14"/>
      <c r="D1773" s="94"/>
      <c r="E1773" s="102" t="s">
        <v>184</v>
      </c>
      <c r="F1773" s="84"/>
      <c r="G1773" s="84"/>
      <c r="H1773" s="145"/>
      <c r="I1773" s="85"/>
    </row>
    <row r="1774" spans="1:9" ht="25" customHeight="1" x14ac:dyDescent="0.4">
      <c r="A1774" s="206">
        <v>21020415</v>
      </c>
      <c r="B1774" s="148" t="s">
        <v>640</v>
      </c>
      <c r="C1774" s="14"/>
      <c r="D1774" s="94">
        <v>31912900</v>
      </c>
      <c r="E1774" s="102" t="s">
        <v>187</v>
      </c>
      <c r="F1774" s="84">
        <v>70945.8</v>
      </c>
      <c r="G1774" s="84">
        <v>73140</v>
      </c>
      <c r="H1774" s="145">
        <v>54855</v>
      </c>
      <c r="I1774" s="85">
        <f>NROLL!J912</f>
        <v>47846.627999999997</v>
      </c>
    </row>
    <row r="1775" spans="1:9" ht="25" customHeight="1" x14ac:dyDescent="0.4">
      <c r="A1775" s="205">
        <v>21020500</v>
      </c>
      <c r="B1775" s="144"/>
      <c r="C1775" s="13"/>
      <c r="D1775" s="144"/>
      <c r="E1775" s="91" t="s">
        <v>195</v>
      </c>
      <c r="F1775" s="84"/>
      <c r="G1775" s="84"/>
      <c r="H1775" s="145"/>
      <c r="I1775" s="85"/>
    </row>
    <row r="1776" spans="1:9" ht="25" customHeight="1" x14ac:dyDescent="0.4">
      <c r="A1776" s="206">
        <v>21020501</v>
      </c>
      <c r="B1776" s="148" t="s">
        <v>640</v>
      </c>
      <c r="C1776" s="14"/>
      <c r="D1776" s="94">
        <v>31912900</v>
      </c>
      <c r="E1776" s="102" t="s">
        <v>178</v>
      </c>
      <c r="F1776" s="84">
        <v>6940126.9000000004</v>
      </c>
      <c r="G1776" s="84">
        <v>7154770</v>
      </c>
      <c r="H1776" s="145">
        <v>5366077.5</v>
      </c>
      <c r="I1776" s="85">
        <f>NROLL!F910</f>
        <v>7877301.8100000005</v>
      </c>
    </row>
    <row r="1777" spans="1:9" ht="25" customHeight="1" x14ac:dyDescent="0.4">
      <c r="A1777" s="207">
        <v>21020502</v>
      </c>
      <c r="B1777" s="148" t="s">
        <v>640</v>
      </c>
      <c r="C1777" s="14"/>
      <c r="D1777" s="94">
        <v>31912900</v>
      </c>
      <c r="E1777" s="102" t="s">
        <v>179</v>
      </c>
      <c r="F1777" s="84">
        <v>4180053.98</v>
      </c>
      <c r="G1777" s="84">
        <v>4309334</v>
      </c>
      <c r="H1777" s="145">
        <v>3232000.5</v>
      </c>
      <c r="I1777" s="85">
        <f>NROLL!G910</f>
        <v>4501315.3199999798</v>
      </c>
    </row>
    <row r="1778" spans="1:9" ht="25" customHeight="1" x14ac:dyDescent="0.4">
      <c r="A1778" s="207">
        <v>21020503</v>
      </c>
      <c r="B1778" s="148" t="s">
        <v>640</v>
      </c>
      <c r="C1778" s="14"/>
      <c r="D1778" s="94">
        <v>31912900</v>
      </c>
      <c r="E1778" s="102" t="s">
        <v>180</v>
      </c>
      <c r="F1778" s="84">
        <v>978051</v>
      </c>
      <c r="G1778" s="84">
        <v>1008300</v>
      </c>
      <c r="H1778" s="145">
        <v>756225</v>
      </c>
      <c r="I1778" s="85">
        <f>NROLL!H910</f>
        <v>1125328.829999995</v>
      </c>
    </row>
    <row r="1779" spans="1:9" ht="25" customHeight="1" x14ac:dyDescent="0.4">
      <c r="A1779" s="207">
        <v>21020504</v>
      </c>
      <c r="B1779" s="148" t="s">
        <v>640</v>
      </c>
      <c r="C1779" s="14"/>
      <c r="D1779" s="94">
        <v>31912900</v>
      </c>
      <c r="E1779" s="102" t="s">
        <v>181</v>
      </c>
      <c r="F1779" s="84">
        <v>1087700.77</v>
      </c>
      <c r="G1779" s="84">
        <v>1121341</v>
      </c>
      <c r="H1779" s="145">
        <v>841005.75</v>
      </c>
      <c r="I1779" s="85">
        <f>NROLL!I910</f>
        <v>1047600</v>
      </c>
    </row>
    <row r="1780" spans="1:9" ht="25" customHeight="1" x14ac:dyDescent="0.4">
      <c r="A1780" s="207">
        <v>21020512</v>
      </c>
      <c r="B1780" s="148"/>
      <c r="C1780" s="14"/>
      <c r="D1780" s="94"/>
      <c r="E1780" s="102" t="s">
        <v>184</v>
      </c>
      <c r="F1780" s="84"/>
      <c r="G1780" s="84"/>
      <c r="H1780" s="145"/>
      <c r="I1780" s="85"/>
    </row>
    <row r="1781" spans="1:9" ht="25" customHeight="1" x14ac:dyDescent="0.4">
      <c r="A1781" s="207">
        <v>21020515</v>
      </c>
      <c r="B1781" s="148" t="s">
        <v>640</v>
      </c>
      <c r="C1781" s="14"/>
      <c r="D1781" s="94">
        <v>31912900</v>
      </c>
      <c r="E1781" s="102" t="s">
        <v>187</v>
      </c>
      <c r="F1781" s="84">
        <v>1711842.42</v>
      </c>
      <c r="G1781" s="84">
        <v>1764786</v>
      </c>
      <c r="H1781" s="145">
        <v>1323589.5</v>
      </c>
      <c r="I1781" s="85">
        <f>NROLL!J910</f>
        <v>13718970.749999978</v>
      </c>
    </row>
    <row r="1782" spans="1:9" ht="25" customHeight="1" x14ac:dyDescent="0.4">
      <c r="A1782" s="208">
        <v>21020600</v>
      </c>
      <c r="B1782" s="153"/>
      <c r="C1782" s="15"/>
      <c r="D1782" s="153"/>
      <c r="E1782" s="91" t="s">
        <v>196</v>
      </c>
      <c r="F1782" s="84"/>
      <c r="G1782" s="84"/>
      <c r="H1782" s="84"/>
      <c r="I1782" s="85"/>
    </row>
    <row r="1783" spans="1:9" s="118" customFormat="1" ht="35.25" customHeight="1" x14ac:dyDescent="0.35">
      <c r="A1783" s="207">
        <v>21020601</v>
      </c>
      <c r="B1783" s="148" t="s">
        <v>640</v>
      </c>
      <c r="C1783" s="14"/>
      <c r="D1783" s="94">
        <v>31912900</v>
      </c>
      <c r="E1783" s="95" t="s">
        <v>699</v>
      </c>
      <c r="F1783" s="84">
        <v>9876600</v>
      </c>
      <c r="G1783" s="84">
        <v>10000000</v>
      </c>
      <c r="H1783" s="84">
        <v>8655333.3300000001</v>
      </c>
      <c r="I1783" s="85">
        <v>30000000</v>
      </c>
    </row>
    <row r="1784" spans="1:9" s="118" customFormat="1" ht="35.25" customHeight="1" x14ac:dyDescent="0.35">
      <c r="A1784" s="1053">
        <v>22000000</v>
      </c>
      <c r="B1784" s="148"/>
      <c r="C1784" s="39"/>
      <c r="D1784" s="94"/>
      <c r="E1784" s="1051" t="s">
        <v>201</v>
      </c>
      <c r="F1784" s="826"/>
      <c r="G1784" s="846"/>
      <c r="H1784" s="590"/>
      <c r="I1784" s="846"/>
    </row>
    <row r="1785" spans="1:9" s="118" customFormat="1" ht="35.25" customHeight="1" x14ac:dyDescent="0.35">
      <c r="A1785" s="1050">
        <v>22010100</v>
      </c>
      <c r="B1785" s="148" t="s">
        <v>2416</v>
      </c>
      <c r="C1785" s="39"/>
      <c r="D1785" s="94">
        <v>31912900</v>
      </c>
      <c r="E1785" s="1052" t="s">
        <v>2453</v>
      </c>
      <c r="F1785" s="826"/>
      <c r="G1785" s="846">
        <v>34650000</v>
      </c>
      <c r="H1785" s="590"/>
      <c r="I1785" s="813"/>
    </row>
    <row r="1786" spans="1:9" ht="25" customHeight="1" x14ac:dyDescent="0.4">
      <c r="A1786" s="200">
        <v>22020000</v>
      </c>
      <c r="B1786" s="156"/>
      <c r="C1786" s="17"/>
      <c r="D1786" s="156"/>
      <c r="E1786" s="106" t="s">
        <v>202</v>
      </c>
      <c r="F1786" s="84"/>
      <c r="G1786" s="84"/>
      <c r="H1786" s="84"/>
      <c r="I1786" s="85"/>
    </row>
    <row r="1787" spans="1:9" ht="25" customHeight="1" x14ac:dyDescent="0.4">
      <c r="A1787" s="200">
        <v>22020100</v>
      </c>
      <c r="B1787" s="156"/>
      <c r="C1787" s="17"/>
      <c r="D1787" s="156"/>
      <c r="E1787" s="106" t="s">
        <v>203</v>
      </c>
      <c r="F1787" s="84"/>
      <c r="G1787" s="84"/>
      <c r="H1787" s="84"/>
      <c r="I1787" s="85"/>
    </row>
    <row r="1788" spans="1:9" ht="25" customHeight="1" x14ac:dyDescent="0.4">
      <c r="A1788" s="326">
        <v>22020101</v>
      </c>
      <c r="B1788" s="148"/>
      <c r="C1788" s="31"/>
      <c r="D1788" s="122"/>
      <c r="E1788" s="195" t="s">
        <v>204</v>
      </c>
      <c r="F1788" s="121"/>
      <c r="G1788" s="84"/>
      <c r="H1788" s="121"/>
      <c r="I1788" s="85"/>
    </row>
    <row r="1789" spans="1:9" ht="25" customHeight="1" x14ac:dyDescent="0.4">
      <c r="A1789" s="326">
        <v>22020102</v>
      </c>
      <c r="B1789" s="148"/>
      <c r="C1789" s="14"/>
      <c r="D1789" s="94"/>
      <c r="E1789" s="195" t="s">
        <v>205</v>
      </c>
      <c r="F1789" s="121"/>
      <c r="G1789" s="84"/>
      <c r="H1789" s="84"/>
      <c r="I1789" s="85"/>
    </row>
    <row r="1790" spans="1:9" ht="25" customHeight="1" x14ac:dyDescent="0.4">
      <c r="A1790" s="326">
        <v>22020103</v>
      </c>
      <c r="B1790" s="148"/>
      <c r="C1790" s="31"/>
      <c r="D1790" s="122"/>
      <c r="E1790" s="195" t="s">
        <v>206</v>
      </c>
      <c r="F1790" s="121"/>
      <c r="G1790" s="84"/>
      <c r="H1790" s="121"/>
      <c r="I1790" s="85"/>
    </row>
    <row r="1791" spans="1:9" ht="25" customHeight="1" x14ac:dyDescent="0.4">
      <c r="A1791" s="326">
        <v>22020104</v>
      </c>
      <c r="B1791" s="148"/>
      <c r="C1791" s="31"/>
      <c r="D1791" s="122"/>
      <c r="E1791" s="195" t="s">
        <v>207</v>
      </c>
      <c r="F1791" s="121"/>
      <c r="G1791" s="84"/>
      <c r="H1791" s="121"/>
      <c r="I1791" s="85"/>
    </row>
    <row r="1792" spans="1:9" s="138" customFormat="1" ht="25" customHeight="1" x14ac:dyDescent="0.4">
      <c r="A1792" s="200" t="s">
        <v>530</v>
      </c>
      <c r="B1792" s="156"/>
      <c r="C1792" s="17"/>
      <c r="D1792" s="156"/>
      <c r="E1792" s="106" t="s">
        <v>529</v>
      </c>
      <c r="F1792" s="103"/>
      <c r="G1792" s="103"/>
      <c r="H1792" s="103"/>
      <c r="I1792" s="104"/>
    </row>
    <row r="1793" spans="1:9" ht="25" customHeight="1" x14ac:dyDescent="0.4">
      <c r="A1793" s="209" t="s">
        <v>521</v>
      </c>
      <c r="B1793" s="148"/>
      <c r="C1793" s="14"/>
      <c r="D1793" s="94"/>
      <c r="E1793" s="113" t="s">
        <v>258</v>
      </c>
      <c r="F1793" s="84"/>
      <c r="G1793" s="84"/>
      <c r="H1793" s="84"/>
      <c r="I1793" s="85"/>
    </row>
    <row r="1794" spans="1:9" ht="25" customHeight="1" x14ac:dyDescent="0.4">
      <c r="A1794" s="200">
        <v>22040000</v>
      </c>
      <c r="B1794" s="156"/>
      <c r="C1794" s="17"/>
      <c r="D1794" s="156"/>
      <c r="E1794" s="106" t="s">
        <v>307</v>
      </c>
      <c r="F1794" s="84"/>
      <c r="G1794" s="84"/>
      <c r="H1794" s="84"/>
      <c r="I1794" s="85"/>
    </row>
    <row r="1795" spans="1:9" ht="25" customHeight="1" x14ac:dyDescent="0.4">
      <c r="A1795" s="200">
        <v>22040100</v>
      </c>
      <c r="B1795" s="156"/>
      <c r="C1795" s="17"/>
      <c r="D1795" s="156"/>
      <c r="E1795" s="106" t="s">
        <v>305</v>
      </c>
      <c r="F1795" s="84"/>
      <c r="G1795" s="84"/>
      <c r="H1795" s="84"/>
      <c r="I1795" s="85"/>
    </row>
    <row r="1796" spans="1:9" s="118" customFormat="1" ht="42" customHeight="1" thickBot="1" x14ac:dyDescent="0.45">
      <c r="A1796" s="973">
        <v>22040109</v>
      </c>
      <c r="B1796" s="915" t="s">
        <v>640</v>
      </c>
      <c r="C1796" s="965"/>
      <c r="D1796" s="266">
        <v>31912900</v>
      </c>
      <c r="E1796" s="105" t="s">
        <v>700</v>
      </c>
      <c r="F1796" s="999">
        <v>33450000</v>
      </c>
      <c r="G1796" s="917">
        <v>60000000</v>
      </c>
      <c r="H1796" s="917">
        <v>24712979.789999999</v>
      </c>
      <c r="I1796" s="918">
        <v>50000000</v>
      </c>
    </row>
    <row r="1797" spans="1:9" ht="25" customHeight="1" x14ac:dyDescent="0.4">
      <c r="A1797" s="199"/>
      <c r="B1797" s="906"/>
      <c r="C1797" s="907"/>
      <c r="D1797" s="906"/>
      <c r="E1797" s="930" t="s">
        <v>164</v>
      </c>
      <c r="F1797" s="920">
        <f>SUM(F1753:F1785)</f>
        <v>54930881.610000007</v>
      </c>
      <c r="G1797" s="920">
        <f>SUM(G1753:G1785)</f>
        <v>95660662.450000003</v>
      </c>
      <c r="H1797" s="920">
        <f>SUM(H1753:H1785)</f>
        <v>43491118.079999998</v>
      </c>
      <c r="I1797" s="920">
        <f>SUM(I1753:I1785)</f>
        <v>177992369.78399989</v>
      </c>
    </row>
    <row r="1798" spans="1:9" ht="25" customHeight="1" thickBot="1" x14ac:dyDescent="0.45">
      <c r="A1798" s="1003"/>
      <c r="B1798" s="1004"/>
      <c r="C1798" s="1005"/>
      <c r="D1798" s="1006"/>
      <c r="E1798" s="1007" t="s">
        <v>202</v>
      </c>
      <c r="F1798" s="1008">
        <f>SUM(F1788:F1796)</f>
        <v>33450000</v>
      </c>
      <c r="G1798" s="1008">
        <f>SUM(G1788:G1796)</f>
        <v>60000000</v>
      </c>
      <c r="H1798" s="1008">
        <f>SUM(H1788:H1796)</f>
        <v>24712979.789999999</v>
      </c>
      <c r="I1798" s="1009">
        <f>SUM(I1788:I1796)</f>
        <v>50000000</v>
      </c>
    </row>
    <row r="1799" spans="1:9" ht="25" customHeight="1" thickBot="1" x14ac:dyDescent="0.45">
      <c r="A1799" s="1000"/>
      <c r="B1799" s="1001"/>
      <c r="C1799" s="1000"/>
      <c r="D1799" s="1001"/>
      <c r="E1799" s="1002" t="s">
        <v>293</v>
      </c>
      <c r="F1799" s="960">
        <f>F1797+F1798</f>
        <v>88380881.610000014</v>
      </c>
      <c r="G1799" s="960">
        <f>G1797+G1798</f>
        <v>155660662.44999999</v>
      </c>
      <c r="H1799" s="960">
        <f>H1797+H1798</f>
        <v>68204097.870000005</v>
      </c>
      <c r="I1799" s="960">
        <f>I1797+I1798</f>
        <v>227992369.78399989</v>
      </c>
    </row>
    <row r="1800" spans="1:9" ht="22.5" x14ac:dyDescent="0.45">
      <c r="A1800" s="1310" t="s">
        <v>1795</v>
      </c>
      <c r="B1800" s="1311"/>
      <c r="C1800" s="1311"/>
      <c r="D1800" s="1311"/>
      <c r="E1800" s="1311"/>
      <c r="F1800" s="1311"/>
      <c r="G1800" s="1311"/>
      <c r="H1800" s="1311"/>
      <c r="I1800" s="1312"/>
    </row>
    <row r="1801" spans="1:9" ht="22.5" x14ac:dyDescent="0.45">
      <c r="A1801" s="1301" t="s">
        <v>480</v>
      </c>
      <c r="B1801" s="1302"/>
      <c r="C1801" s="1302"/>
      <c r="D1801" s="1302"/>
      <c r="E1801" s="1302"/>
      <c r="F1801" s="1302"/>
      <c r="G1801" s="1302"/>
      <c r="H1801" s="1302"/>
      <c r="I1801" s="1303"/>
    </row>
    <row r="1802" spans="1:9" ht="22.5" x14ac:dyDescent="0.45">
      <c r="A1802" s="1301" t="s">
        <v>2465</v>
      </c>
      <c r="B1802" s="1302"/>
      <c r="C1802" s="1302"/>
      <c r="D1802" s="1302"/>
      <c r="E1802" s="1302"/>
      <c r="F1802" s="1302"/>
      <c r="G1802" s="1302"/>
      <c r="H1802" s="1302"/>
      <c r="I1802" s="1303"/>
    </row>
    <row r="1803" spans="1:9" ht="18.75" customHeight="1" thickBot="1" x14ac:dyDescent="0.5">
      <c r="A1803" s="1304" t="s">
        <v>275</v>
      </c>
      <c r="B1803" s="1305"/>
      <c r="C1803" s="1305"/>
      <c r="D1803" s="1305"/>
      <c r="E1803" s="1305"/>
      <c r="F1803" s="1305"/>
      <c r="G1803" s="1305"/>
      <c r="H1803" s="1305"/>
      <c r="I1803" s="1306"/>
    </row>
    <row r="1804" spans="1:9" ht="18.5" thickBot="1" x14ac:dyDescent="0.45">
      <c r="A1804" s="1319" t="s">
        <v>413</v>
      </c>
      <c r="B1804" s="1320"/>
      <c r="C1804" s="1320"/>
      <c r="D1804" s="1320"/>
      <c r="E1804" s="1320"/>
      <c r="F1804" s="1320"/>
      <c r="G1804" s="1320"/>
      <c r="H1804" s="1320"/>
      <c r="I1804" s="1321"/>
    </row>
    <row r="1805" spans="1:9" s="118" customFormat="1" ht="36.5" thickBot="1" x14ac:dyDescent="0.4">
      <c r="A1805" s="4" t="s">
        <v>684</v>
      </c>
      <c r="B1805" s="89" t="s">
        <v>452</v>
      </c>
      <c r="C1805" s="4" t="s">
        <v>448</v>
      </c>
      <c r="D1805" s="89" t="s">
        <v>451</v>
      </c>
      <c r="E1805" s="127" t="s">
        <v>1</v>
      </c>
      <c r="F1805" s="89" t="s">
        <v>2460</v>
      </c>
      <c r="G1805" s="89" t="s">
        <v>2474</v>
      </c>
      <c r="H1805" s="89" t="s">
        <v>2475</v>
      </c>
      <c r="I1805" s="89" t="s">
        <v>2464</v>
      </c>
    </row>
    <row r="1806" spans="1:9" ht="25" customHeight="1" x14ac:dyDescent="0.4">
      <c r="A1806" s="199">
        <v>22000300101</v>
      </c>
      <c r="B1806" s="181" t="s">
        <v>640</v>
      </c>
      <c r="C1806" s="14"/>
      <c r="D1806" s="94">
        <v>31912900</v>
      </c>
      <c r="E1806" s="129" t="s">
        <v>364</v>
      </c>
      <c r="F1806" s="226">
        <f>F1873</f>
        <v>4715046.76</v>
      </c>
      <c r="G1806" s="226">
        <f>G1873</f>
        <v>14970539.6</v>
      </c>
      <c r="H1806" s="226">
        <f>H1873</f>
        <v>5916531</v>
      </c>
      <c r="I1806" s="226">
        <f>I1873</f>
        <v>18658292.325999998</v>
      </c>
    </row>
    <row r="1807" spans="1:9" ht="25" customHeight="1" x14ac:dyDescent="0.4">
      <c r="A1807" s="200">
        <v>22000300102</v>
      </c>
      <c r="B1807" s="181" t="s">
        <v>640</v>
      </c>
      <c r="C1807" s="14"/>
      <c r="D1807" s="94">
        <v>31912900</v>
      </c>
      <c r="E1807" s="102" t="s">
        <v>365</v>
      </c>
      <c r="F1807" s="227">
        <f>F1924</f>
        <v>6007173.0299999993</v>
      </c>
      <c r="G1807" s="227">
        <f>G1924</f>
        <v>22524216</v>
      </c>
      <c r="H1807" s="227">
        <f>H1924</f>
        <v>5746249.25</v>
      </c>
      <c r="I1807" s="227">
        <f>I1924</f>
        <v>22675229.782000002</v>
      </c>
    </row>
    <row r="1808" spans="1:9" ht="25" customHeight="1" x14ac:dyDescent="0.4">
      <c r="A1808" s="200">
        <v>22000300103</v>
      </c>
      <c r="B1808" s="181" t="s">
        <v>640</v>
      </c>
      <c r="C1808" s="14"/>
      <c r="D1808" s="94">
        <v>31912900</v>
      </c>
      <c r="E1808" s="102" t="s">
        <v>366</v>
      </c>
      <c r="F1808" s="227">
        <f>F1981</f>
        <v>1235622.8600000001</v>
      </c>
      <c r="G1808" s="227">
        <f>G1981</f>
        <v>55181716.149999999</v>
      </c>
      <c r="H1808" s="227">
        <f>H1981</f>
        <v>1615378.5</v>
      </c>
      <c r="I1808" s="227">
        <f>I1981</f>
        <v>13000000</v>
      </c>
    </row>
    <row r="1809" spans="1:9" ht="25" customHeight="1" thickBot="1" x14ac:dyDescent="0.45">
      <c r="A1809" s="201"/>
      <c r="B1809" s="136"/>
      <c r="C1809" s="10"/>
      <c r="D1809" s="136"/>
      <c r="E1809" s="137"/>
      <c r="F1809" s="171"/>
      <c r="G1809" s="171"/>
      <c r="H1809" s="171"/>
      <c r="I1809" s="171"/>
    </row>
    <row r="1810" spans="1:9" ht="25" customHeight="1" thickBot="1" x14ac:dyDescent="0.45">
      <c r="A1810" s="20"/>
      <c r="B1810" s="168"/>
      <c r="C1810" s="20"/>
      <c r="D1810" s="168"/>
      <c r="E1810" s="117" t="s">
        <v>293</v>
      </c>
      <c r="F1810" s="228">
        <f>SUM(F1806:F1808)</f>
        <v>11957842.649999999</v>
      </c>
      <c r="G1810" s="228">
        <f>SUM(G1806:G1808)</f>
        <v>92676471.75</v>
      </c>
      <c r="H1810" s="228">
        <f>SUM(H1806:H1808)</f>
        <v>13278158.75</v>
      </c>
      <c r="I1810" s="228">
        <f>SUM(I1806:I1808)</f>
        <v>54333522.107999995</v>
      </c>
    </row>
    <row r="1811" spans="1:9" ht="25" customHeight="1" thickBot="1" x14ac:dyDescent="0.45">
      <c r="A1811" s="1322" t="s">
        <v>499</v>
      </c>
      <c r="B1811" s="1323"/>
      <c r="C1811" s="1323"/>
      <c r="D1811" s="1323"/>
      <c r="E1811" s="1323"/>
      <c r="F1811" s="1323"/>
      <c r="G1811" s="1323"/>
      <c r="H1811" s="1323"/>
      <c r="I1811" s="1324"/>
    </row>
    <row r="1812" spans="1:9" ht="25" customHeight="1" x14ac:dyDescent="0.4">
      <c r="A1812" s="203"/>
      <c r="B1812" s="134"/>
      <c r="C1812" s="9"/>
      <c r="D1812" s="134"/>
      <c r="E1812" s="107" t="s">
        <v>164</v>
      </c>
      <c r="F1812" s="229">
        <f t="shared" ref="F1812:I1813" si="13">F1871+F1922+F1979</f>
        <v>7077842.6499999994</v>
      </c>
      <c r="G1812" s="229">
        <f t="shared" si="13"/>
        <v>9676471.75</v>
      </c>
      <c r="H1812" s="229">
        <f t="shared" si="13"/>
        <v>5472558.75</v>
      </c>
      <c r="I1812" s="229">
        <f t="shared" si="13"/>
        <v>18333522.108000003</v>
      </c>
    </row>
    <row r="1813" spans="1:9" ht="25" customHeight="1" thickBot="1" x14ac:dyDescent="0.45">
      <c r="A1813" s="213"/>
      <c r="B1813" s="214"/>
      <c r="C1813" s="34"/>
      <c r="D1813" s="214"/>
      <c r="E1813" s="215" t="s">
        <v>202</v>
      </c>
      <c r="F1813" s="230">
        <f t="shared" si="13"/>
        <v>4880000</v>
      </c>
      <c r="G1813" s="230">
        <f t="shared" si="13"/>
        <v>83000000</v>
      </c>
      <c r="H1813" s="230">
        <f t="shared" si="13"/>
        <v>7805600</v>
      </c>
      <c r="I1813" s="230">
        <f t="shared" si="13"/>
        <v>36000000</v>
      </c>
    </row>
    <row r="1814" spans="1:9" ht="25" customHeight="1" thickBot="1" x14ac:dyDescent="0.45">
      <c r="A1814" s="35"/>
      <c r="B1814" s="216"/>
      <c r="C1814" s="35"/>
      <c r="D1814" s="216"/>
      <c r="E1814" s="231" t="s">
        <v>293</v>
      </c>
      <c r="F1814" s="232">
        <f>F1812+F1813</f>
        <v>11957842.649999999</v>
      </c>
      <c r="G1814" s="232">
        <f>G1812+G1813</f>
        <v>92676471.75</v>
      </c>
      <c r="H1814" s="232">
        <f>H1812+H1813</f>
        <v>13278158.75</v>
      </c>
      <c r="I1814" s="232">
        <f>I1812+I1813</f>
        <v>54333522.108000003</v>
      </c>
    </row>
    <row r="1815" spans="1:9" ht="22.5" x14ac:dyDescent="0.45">
      <c r="A1815" s="1310" t="s">
        <v>1795</v>
      </c>
      <c r="B1815" s="1311"/>
      <c r="C1815" s="1311"/>
      <c r="D1815" s="1311"/>
      <c r="E1815" s="1311"/>
      <c r="F1815" s="1311"/>
      <c r="G1815" s="1311"/>
      <c r="H1815" s="1311"/>
      <c r="I1815" s="1312"/>
    </row>
    <row r="1816" spans="1:9" ht="22.5" x14ac:dyDescent="0.45">
      <c r="A1816" s="1301" t="s">
        <v>480</v>
      </c>
      <c r="B1816" s="1302"/>
      <c r="C1816" s="1302"/>
      <c r="D1816" s="1302"/>
      <c r="E1816" s="1302"/>
      <c r="F1816" s="1302"/>
      <c r="G1816" s="1302"/>
      <c r="H1816" s="1302"/>
      <c r="I1816" s="1303"/>
    </row>
    <row r="1817" spans="1:9" ht="22.5" x14ac:dyDescent="0.45">
      <c r="A1817" s="1301" t="s">
        <v>2465</v>
      </c>
      <c r="B1817" s="1302"/>
      <c r="C1817" s="1302"/>
      <c r="D1817" s="1302"/>
      <c r="E1817" s="1302"/>
      <c r="F1817" s="1302"/>
      <c r="G1817" s="1302"/>
      <c r="H1817" s="1302"/>
      <c r="I1817" s="1303"/>
    </row>
    <row r="1818" spans="1:9" ht="18.75" customHeight="1" thickBot="1" x14ac:dyDescent="0.5">
      <c r="A1818" s="1304" t="s">
        <v>275</v>
      </c>
      <c r="B1818" s="1305"/>
      <c r="C1818" s="1305"/>
      <c r="D1818" s="1305"/>
      <c r="E1818" s="1305"/>
      <c r="F1818" s="1305"/>
      <c r="G1818" s="1305"/>
      <c r="H1818" s="1305"/>
      <c r="I1818" s="1306"/>
    </row>
    <row r="1819" spans="1:9" ht="18.5" thickBot="1" x14ac:dyDescent="0.45">
      <c r="A1819" s="1307" t="s">
        <v>438</v>
      </c>
      <c r="B1819" s="1308"/>
      <c r="C1819" s="1308"/>
      <c r="D1819" s="1308"/>
      <c r="E1819" s="1308"/>
      <c r="F1819" s="1308"/>
      <c r="G1819" s="1308"/>
      <c r="H1819" s="1308"/>
      <c r="I1819" s="1309"/>
    </row>
    <row r="1820" spans="1:9" s="118" customFormat="1" ht="36.5" thickBot="1" x14ac:dyDescent="0.4">
      <c r="A1820" s="311" t="s">
        <v>459</v>
      </c>
      <c r="B1820" s="222" t="s">
        <v>452</v>
      </c>
      <c r="C1820" s="311" t="s">
        <v>448</v>
      </c>
      <c r="D1820" s="222" t="s">
        <v>451</v>
      </c>
      <c r="E1820" s="312" t="s">
        <v>1</v>
      </c>
      <c r="F1820" s="222" t="s">
        <v>2460</v>
      </c>
      <c r="G1820" s="222" t="s">
        <v>2474</v>
      </c>
      <c r="H1820" s="222" t="s">
        <v>2475</v>
      </c>
      <c r="I1820" s="222" t="s">
        <v>2464</v>
      </c>
    </row>
    <row r="1821" spans="1:9" ht="25" customHeight="1" x14ac:dyDescent="0.4">
      <c r="A1821" s="204">
        <v>20000000</v>
      </c>
      <c r="B1821" s="159"/>
      <c r="C1821" s="18"/>
      <c r="D1821" s="159"/>
      <c r="E1821" s="99" t="s">
        <v>163</v>
      </c>
      <c r="F1821" s="160"/>
      <c r="G1821" s="160"/>
      <c r="H1821" s="160"/>
      <c r="I1821" s="161"/>
    </row>
    <row r="1822" spans="1:9" ht="25" customHeight="1" x14ac:dyDescent="0.4">
      <c r="A1822" s="205">
        <v>21000000</v>
      </c>
      <c r="B1822" s="144"/>
      <c r="C1822" s="13"/>
      <c r="D1822" s="144"/>
      <c r="E1822" s="91" t="s">
        <v>164</v>
      </c>
      <c r="F1822" s="145"/>
      <c r="G1822" s="145"/>
      <c r="H1822" s="145"/>
      <c r="I1822" s="146"/>
    </row>
    <row r="1823" spans="1:9" ht="25" customHeight="1" x14ac:dyDescent="0.4">
      <c r="A1823" s="205">
        <v>21010000</v>
      </c>
      <c r="B1823" s="144"/>
      <c r="C1823" s="13"/>
      <c r="D1823" s="144"/>
      <c r="E1823" s="91" t="s">
        <v>165</v>
      </c>
      <c r="F1823" s="145"/>
      <c r="G1823" s="145"/>
      <c r="H1823" s="145"/>
      <c r="I1823" s="146"/>
    </row>
    <row r="1824" spans="1:9" ht="25" customHeight="1" x14ac:dyDescent="0.4">
      <c r="A1824" s="206">
        <v>21010103</v>
      </c>
      <c r="B1824" s="148" t="s">
        <v>640</v>
      </c>
      <c r="C1824" s="14"/>
      <c r="D1824" s="94">
        <v>31912900</v>
      </c>
      <c r="E1824" s="95" t="s">
        <v>168</v>
      </c>
      <c r="F1824" s="84">
        <v>1693177.68</v>
      </c>
      <c r="G1824" s="84">
        <v>1745544</v>
      </c>
      <c r="H1824" s="145">
        <v>1309158</v>
      </c>
      <c r="I1824" s="85">
        <f>NROLL!E932</f>
        <v>2112274</v>
      </c>
    </row>
    <row r="1825" spans="1:9" ht="25" customHeight="1" x14ac:dyDescent="0.4">
      <c r="A1825" s="206">
        <v>21010104</v>
      </c>
      <c r="B1825" s="148"/>
      <c r="C1825" s="14"/>
      <c r="D1825" s="94"/>
      <c r="E1825" s="95" t="s">
        <v>169</v>
      </c>
      <c r="F1825" s="84"/>
      <c r="G1825" s="84"/>
      <c r="H1825" s="145"/>
      <c r="I1825" s="85">
        <f>NROLL!E929</f>
        <v>330513.71999999997</v>
      </c>
    </row>
    <row r="1826" spans="1:9" ht="25" customHeight="1" x14ac:dyDescent="0.4">
      <c r="A1826" s="206">
        <v>21010105</v>
      </c>
      <c r="B1826" s="148"/>
      <c r="C1826" s="14"/>
      <c r="D1826" s="94"/>
      <c r="E1826" s="95" t="s">
        <v>170</v>
      </c>
      <c r="F1826" s="84"/>
      <c r="G1826" s="84"/>
      <c r="H1826" s="145"/>
      <c r="I1826" s="85">
        <f>NROLL!E925</f>
        <v>523170.72</v>
      </c>
    </row>
    <row r="1827" spans="1:9" ht="25" customHeight="1" x14ac:dyDescent="0.4">
      <c r="A1827" s="147">
        <v>21010106</v>
      </c>
      <c r="B1827" s="148"/>
      <c r="C1827" s="14"/>
      <c r="D1827" s="94"/>
      <c r="E1827" s="95" t="s">
        <v>171</v>
      </c>
      <c r="F1827" s="84"/>
      <c r="G1827" s="84"/>
      <c r="H1827" s="145"/>
      <c r="I1827" s="85"/>
    </row>
    <row r="1828" spans="1:9" ht="25" customHeight="1" x14ac:dyDescent="0.4">
      <c r="A1828" s="147"/>
      <c r="B1828" s="148"/>
      <c r="C1828" s="14"/>
      <c r="D1828" s="94"/>
      <c r="E1828" s="102" t="s">
        <v>673</v>
      </c>
      <c r="F1828" s="84"/>
      <c r="G1828" s="84">
        <v>261831.59999999998</v>
      </c>
      <c r="H1828" s="145"/>
      <c r="I1828" s="85">
        <f>NROLL!T925+NROLL!T929+NROLL!T932</f>
        <v>3360000</v>
      </c>
    </row>
    <row r="1829" spans="1:9" ht="25" customHeight="1" x14ac:dyDescent="0.4">
      <c r="A1829" s="205">
        <v>21020000</v>
      </c>
      <c r="B1829" s="144"/>
      <c r="C1829" s="13"/>
      <c r="D1829" s="144"/>
      <c r="E1829" s="91" t="s">
        <v>177</v>
      </c>
      <c r="F1829" s="84"/>
      <c r="G1829" s="84"/>
      <c r="H1829" s="145"/>
      <c r="I1829" s="85"/>
    </row>
    <row r="1830" spans="1:9" ht="25" customHeight="1" x14ac:dyDescent="0.4">
      <c r="A1830" s="205">
        <v>21020300</v>
      </c>
      <c r="B1830" s="144"/>
      <c r="C1830" s="13"/>
      <c r="D1830" s="144"/>
      <c r="E1830" s="91" t="s">
        <v>193</v>
      </c>
      <c r="F1830" s="84"/>
      <c r="G1830" s="84"/>
      <c r="H1830" s="145"/>
      <c r="I1830" s="85"/>
    </row>
    <row r="1831" spans="1:9" ht="25" customHeight="1" x14ac:dyDescent="0.4">
      <c r="A1831" s="206">
        <v>21020301</v>
      </c>
      <c r="B1831" s="148" t="s">
        <v>640</v>
      </c>
      <c r="C1831" s="14"/>
      <c r="D1831" s="94">
        <v>31912900</v>
      </c>
      <c r="E1831" s="102" t="s">
        <v>178</v>
      </c>
      <c r="F1831" s="84">
        <v>591942.5</v>
      </c>
      <c r="G1831" s="84">
        <v>610250</v>
      </c>
      <c r="H1831" s="145">
        <v>457687.5</v>
      </c>
      <c r="I1831" s="85">
        <f>NROLL!F932</f>
        <v>739295.89999999991</v>
      </c>
    </row>
    <row r="1832" spans="1:9" ht="25" customHeight="1" x14ac:dyDescent="0.4">
      <c r="A1832" s="206">
        <v>21020302</v>
      </c>
      <c r="B1832" s="148" t="s">
        <v>640</v>
      </c>
      <c r="C1832" s="14"/>
      <c r="D1832" s="94">
        <v>31912900</v>
      </c>
      <c r="E1832" s="102" t="s">
        <v>179</v>
      </c>
      <c r="F1832" s="84">
        <v>335342.58</v>
      </c>
      <c r="G1832" s="84">
        <v>345714</v>
      </c>
      <c r="H1832" s="145">
        <v>259285.5</v>
      </c>
      <c r="I1832" s="85">
        <f>NROLL!G932</f>
        <v>422454.80000000005</v>
      </c>
    </row>
    <row r="1833" spans="1:9" ht="25" customHeight="1" x14ac:dyDescent="0.4">
      <c r="A1833" s="206">
        <v>21020303</v>
      </c>
      <c r="B1833" s="148" t="s">
        <v>640</v>
      </c>
      <c r="C1833" s="14"/>
      <c r="D1833" s="94">
        <v>31912900</v>
      </c>
      <c r="E1833" s="102" t="s">
        <v>180</v>
      </c>
      <c r="F1833" s="84">
        <v>18818</v>
      </c>
      <c r="G1833" s="84">
        <v>19400</v>
      </c>
      <c r="H1833" s="145">
        <v>14550</v>
      </c>
      <c r="I1833" s="85">
        <f>NROLL!I932</f>
        <v>19440</v>
      </c>
    </row>
    <row r="1834" spans="1:9" ht="25" customHeight="1" x14ac:dyDescent="0.4">
      <c r="A1834" s="206">
        <v>21020304</v>
      </c>
      <c r="B1834" s="148" t="s">
        <v>640</v>
      </c>
      <c r="C1834" s="14"/>
      <c r="D1834" s="94">
        <v>31912900</v>
      </c>
      <c r="E1834" s="102" t="s">
        <v>181</v>
      </c>
      <c r="F1834" s="84">
        <v>82234.66</v>
      </c>
      <c r="G1834" s="84">
        <v>84778</v>
      </c>
      <c r="H1834" s="145">
        <v>63583.5</v>
      </c>
      <c r="I1834" s="85">
        <f>NROLL!H932</f>
        <v>105613.70000000001</v>
      </c>
    </row>
    <row r="1835" spans="1:9" ht="25" customHeight="1" x14ac:dyDescent="0.4">
      <c r="A1835" s="206">
        <v>21020305</v>
      </c>
      <c r="B1835" s="148"/>
      <c r="C1835" s="14"/>
      <c r="D1835" s="94"/>
      <c r="E1835" s="102" t="s">
        <v>182</v>
      </c>
      <c r="F1835" s="84">
        <v>14666.4</v>
      </c>
      <c r="G1835" s="84">
        <v>15120</v>
      </c>
      <c r="H1835" s="145">
        <v>11340</v>
      </c>
      <c r="I1835" s="85"/>
    </row>
    <row r="1836" spans="1:9" ht="25" customHeight="1" x14ac:dyDescent="0.4">
      <c r="A1836" s="206">
        <v>21020306</v>
      </c>
      <c r="B1836" s="148"/>
      <c r="C1836" s="14"/>
      <c r="D1836" s="94"/>
      <c r="E1836" s="102" t="s">
        <v>183</v>
      </c>
      <c r="F1836" s="84">
        <v>534000.52</v>
      </c>
      <c r="G1836" s="84">
        <v>550516</v>
      </c>
      <c r="H1836" s="145">
        <v>412887</v>
      </c>
      <c r="I1836" s="85">
        <f>NROLL!K932</f>
        <v>1260</v>
      </c>
    </row>
    <row r="1837" spans="1:9" ht="25" customHeight="1" x14ac:dyDescent="0.4">
      <c r="A1837" s="206">
        <v>21020312</v>
      </c>
      <c r="B1837" s="148"/>
      <c r="C1837" s="14"/>
      <c r="D1837" s="94"/>
      <c r="E1837" s="102" t="s">
        <v>184</v>
      </c>
      <c r="F1837" s="84"/>
      <c r="G1837" s="84"/>
      <c r="H1837" s="145"/>
      <c r="I1837" s="85"/>
    </row>
    <row r="1838" spans="1:9" ht="25" customHeight="1" x14ac:dyDescent="0.4">
      <c r="A1838" s="206">
        <v>21020314</v>
      </c>
      <c r="B1838" s="148"/>
      <c r="C1838" s="14"/>
      <c r="D1838" s="94"/>
      <c r="E1838" s="102" t="s">
        <v>186</v>
      </c>
      <c r="F1838" s="84">
        <v>761069.76</v>
      </c>
      <c r="G1838" s="84">
        <v>784608</v>
      </c>
      <c r="H1838" s="145">
        <v>588456</v>
      </c>
      <c r="I1838" s="85">
        <f>NROLL!M932</f>
        <v>22938.18</v>
      </c>
    </row>
    <row r="1839" spans="1:9" ht="25" customHeight="1" x14ac:dyDescent="0.4">
      <c r="A1839" s="206">
        <v>21020315</v>
      </c>
      <c r="B1839" s="148" t="s">
        <v>640</v>
      </c>
      <c r="C1839" s="14"/>
      <c r="D1839" s="94">
        <v>31912900</v>
      </c>
      <c r="E1839" s="102" t="s">
        <v>187</v>
      </c>
      <c r="F1839" s="84">
        <v>128794.66</v>
      </c>
      <c r="G1839" s="84">
        <v>132778</v>
      </c>
      <c r="H1839" s="145">
        <v>99583.5</v>
      </c>
      <c r="I1839" s="85">
        <f>NROLL!J932</f>
        <v>153613.70000000001</v>
      </c>
    </row>
    <row r="1840" spans="1:9" ht="25" customHeight="1" x14ac:dyDescent="0.4">
      <c r="A1840" s="205">
        <v>21020400</v>
      </c>
      <c r="B1840" s="144"/>
      <c r="C1840" s="13"/>
      <c r="D1840" s="144"/>
      <c r="E1840" s="91" t="s">
        <v>194</v>
      </c>
      <c r="F1840" s="84"/>
      <c r="G1840" s="84"/>
      <c r="H1840" s="145"/>
      <c r="I1840" s="85"/>
    </row>
    <row r="1841" spans="1:9" ht="25" customHeight="1" x14ac:dyDescent="0.4">
      <c r="A1841" s="206">
        <v>21020401</v>
      </c>
      <c r="B1841" s="148"/>
      <c r="C1841" s="14"/>
      <c r="D1841" s="94"/>
      <c r="E1841" s="102" t="s">
        <v>178</v>
      </c>
      <c r="F1841" s="84"/>
      <c r="G1841" s="84"/>
      <c r="H1841" s="145"/>
      <c r="I1841" s="85">
        <f>NROLL!F929</f>
        <v>115679.80199999998</v>
      </c>
    </row>
    <row r="1842" spans="1:9" ht="25" customHeight="1" x14ac:dyDescent="0.4">
      <c r="A1842" s="206">
        <v>21020402</v>
      </c>
      <c r="B1842" s="148"/>
      <c r="C1842" s="14"/>
      <c r="D1842" s="94"/>
      <c r="E1842" s="102" t="s">
        <v>179</v>
      </c>
      <c r="F1842" s="84"/>
      <c r="G1842" s="84"/>
      <c r="H1842" s="145"/>
      <c r="I1842" s="85">
        <f>NROLL!G929</f>
        <v>66102.743999999992</v>
      </c>
    </row>
    <row r="1843" spans="1:9" ht="25" customHeight="1" x14ac:dyDescent="0.4">
      <c r="A1843" s="206">
        <v>21020403</v>
      </c>
      <c r="B1843" s="148"/>
      <c r="C1843" s="14"/>
      <c r="D1843" s="94"/>
      <c r="E1843" s="102" t="s">
        <v>180</v>
      </c>
      <c r="F1843" s="84"/>
      <c r="G1843" s="84"/>
      <c r="H1843" s="145"/>
      <c r="I1843" s="85">
        <f>NROLL!I929</f>
        <v>7560</v>
      </c>
    </row>
    <row r="1844" spans="1:9" ht="25" customHeight="1" x14ac:dyDescent="0.4">
      <c r="A1844" s="206">
        <v>21020404</v>
      </c>
      <c r="B1844" s="148"/>
      <c r="C1844" s="14"/>
      <c r="D1844" s="94"/>
      <c r="E1844" s="102" t="s">
        <v>181</v>
      </c>
      <c r="F1844" s="84"/>
      <c r="G1844" s="84"/>
      <c r="H1844" s="145"/>
      <c r="I1844" s="85">
        <f>NROLL!H929</f>
        <v>16525.685999999998</v>
      </c>
    </row>
    <row r="1845" spans="1:9" ht="25" customHeight="1" x14ac:dyDescent="0.4">
      <c r="A1845" s="206">
        <v>21020412</v>
      </c>
      <c r="B1845" s="148"/>
      <c r="C1845" s="14"/>
      <c r="D1845" s="94"/>
      <c r="E1845" s="102" t="s">
        <v>184</v>
      </c>
      <c r="F1845" s="84"/>
      <c r="G1845" s="84"/>
      <c r="H1845" s="145"/>
      <c r="I1845" s="85"/>
    </row>
    <row r="1846" spans="1:9" ht="25" customHeight="1" x14ac:dyDescent="0.4">
      <c r="A1846" s="206">
        <v>21020415</v>
      </c>
      <c r="B1846" s="148"/>
      <c r="C1846" s="14"/>
      <c r="D1846" s="94"/>
      <c r="E1846" s="102" t="s">
        <v>187</v>
      </c>
      <c r="F1846" s="84"/>
      <c r="G1846" s="84"/>
      <c r="H1846" s="145"/>
      <c r="I1846" s="85">
        <f>NROLL!J929</f>
        <v>40525.686000000002</v>
      </c>
    </row>
    <row r="1847" spans="1:9" ht="25" customHeight="1" x14ac:dyDescent="0.4">
      <c r="A1847" s="205">
        <v>21020500</v>
      </c>
      <c r="B1847" s="144"/>
      <c r="C1847" s="13"/>
      <c r="D1847" s="144"/>
      <c r="E1847" s="91" t="s">
        <v>195</v>
      </c>
      <c r="F1847" s="84"/>
      <c r="G1847" s="84"/>
      <c r="H1847" s="84"/>
      <c r="I1847" s="85"/>
    </row>
    <row r="1848" spans="1:9" ht="25" customHeight="1" x14ac:dyDescent="0.4">
      <c r="A1848" s="206">
        <v>21020501</v>
      </c>
      <c r="B1848" s="148"/>
      <c r="C1848" s="14"/>
      <c r="D1848" s="94"/>
      <c r="E1848" s="102" t="s">
        <v>178</v>
      </c>
      <c r="F1848" s="84"/>
      <c r="G1848" s="84"/>
      <c r="H1848" s="84"/>
      <c r="I1848" s="85">
        <f>NROLL!F925</f>
        <v>183109.75199999998</v>
      </c>
    </row>
    <row r="1849" spans="1:9" ht="25" customHeight="1" x14ac:dyDescent="0.4">
      <c r="A1849" s="207">
        <v>21020502</v>
      </c>
      <c r="B1849" s="148"/>
      <c r="C1849" s="16"/>
      <c r="D1849" s="94"/>
      <c r="E1849" s="102" t="s">
        <v>179</v>
      </c>
      <c r="F1849" s="84"/>
      <c r="G1849" s="84"/>
      <c r="H1849" s="84"/>
      <c r="I1849" s="85">
        <f>NROLL!G925</f>
        <v>104634.14400000001</v>
      </c>
    </row>
    <row r="1850" spans="1:9" ht="25" customHeight="1" x14ac:dyDescent="0.4">
      <c r="A1850" s="207">
        <v>21020503</v>
      </c>
      <c r="B1850" s="148"/>
      <c r="C1850" s="16"/>
      <c r="D1850" s="94"/>
      <c r="E1850" s="102" t="s">
        <v>180</v>
      </c>
      <c r="F1850" s="84"/>
      <c r="G1850" s="84"/>
      <c r="H1850" s="84"/>
      <c r="I1850" s="85">
        <f>NROLL!I925</f>
        <v>21600</v>
      </c>
    </row>
    <row r="1851" spans="1:9" ht="25" customHeight="1" x14ac:dyDescent="0.4">
      <c r="A1851" s="207">
        <v>21020504</v>
      </c>
      <c r="B1851" s="148"/>
      <c r="C1851" s="16"/>
      <c r="D1851" s="94"/>
      <c r="E1851" s="102" t="s">
        <v>181</v>
      </c>
      <c r="F1851" s="84"/>
      <c r="G1851" s="84"/>
      <c r="H1851" s="84"/>
      <c r="I1851" s="85">
        <f>NROLL!H925</f>
        <v>26158.536000000004</v>
      </c>
    </row>
    <row r="1852" spans="1:9" ht="25" customHeight="1" x14ac:dyDescent="0.4">
      <c r="A1852" s="207" t="s">
        <v>523</v>
      </c>
      <c r="B1852" s="148"/>
      <c r="C1852" s="16"/>
      <c r="D1852" s="94"/>
      <c r="E1852" s="102" t="s">
        <v>184</v>
      </c>
      <c r="F1852" s="84"/>
      <c r="G1852" s="84"/>
      <c r="H1852" s="84"/>
      <c r="I1852" s="85"/>
    </row>
    <row r="1853" spans="1:9" ht="25" customHeight="1" x14ac:dyDescent="0.4">
      <c r="A1853" s="207">
        <v>21020515</v>
      </c>
      <c r="B1853" s="148"/>
      <c r="C1853" s="16"/>
      <c r="D1853" s="94"/>
      <c r="E1853" s="102" t="s">
        <v>187</v>
      </c>
      <c r="F1853" s="84"/>
      <c r="G1853" s="84"/>
      <c r="H1853" s="84"/>
      <c r="I1853" s="85">
        <f>NROLL!J925</f>
        <v>285821.25599999999</v>
      </c>
    </row>
    <row r="1854" spans="1:9" ht="25" customHeight="1" x14ac:dyDescent="0.4">
      <c r="A1854" s="152">
        <v>21020600</v>
      </c>
      <c r="B1854" s="153"/>
      <c r="C1854" s="15"/>
      <c r="D1854" s="153"/>
      <c r="E1854" s="91" t="s">
        <v>196</v>
      </c>
      <c r="F1854" s="84"/>
      <c r="G1854" s="84"/>
      <c r="H1854" s="84"/>
      <c r="I1854" s="85"/>
    </row>
    <row r="1855" spans="1:9" ht="25" customHeight="1" x14ac:dyDescent="0.4">
      <c r="A1855" s="187">
        <v>21020605</v>
      </c>
      <c r="B1855" s="148"/>
      <c r="C1855" s="16"/>
      <c r="D1855" s="94"/>
      <c r="E1855" s="95" t="s">
        <v>199</v>
      </c>
      <c r="F1855" s="84"/>
      <c r="G1855" s="84"/>
      <c r="H1855" s="84"/>
      <c r="I1855" s="85"/>
    </row>
    <row r="1856" spans="1:9" ht="25" customHeight="1" x14ac:dyDescent="0.4">
      <c r="A1856" s="1073">
        <v>22000000</v>
      </c>
      <c r="B1856" s="148"/>
      <c r="C1856" s="39"/>
      <c r="D1856" s="94"/>
      <c r="E1856" s="1051" t="s">
        <v>201</v>
      </c>
      <c r="F1856" s="826"/>
      <c r="G1856" s="845"/>
      <c r="H1856" s="590"/>
      <c r="I1856" s="846"/>
    </row>
    <row r="1857" spans="1:9" ht="25" customHeight="1" x14ac:dyDescent="0.4">
      <c r="A1857" s="1074">
        <v>22010100</v>
      </c>
      <c r="B1857" s="148" t="s">
        <v>2416</v>
      </c>
      <c r="C1857" s="39"/>
      <c r="D1857" s="94">
        <v>31912900</v>
      </c>
      <c r="E1857" s="1052" t="s">
        <v>2453</v>
      </c>
      <c r="F1857" s="826"/>
      <c r="G1857" s="845">
        <v>420000</v>
      </c>
      <c r="H1857" s="590"/>
      <c r="I1857" s="813"/>
    </row>
    <row r="1858" spans="1:9" ht="25" customHeight="1" x14ac:dyDescent="0.4">
      <c r="A1858" s="200">
        <v>22020000</v>
      </c>
      <c r="B1858" s="156"/>
      <c r="C1858" s="17"/>
      <c r="D1858" s="156"/>
      <c r="E1858" s="106" t="s">
        <v>202</v>
      </c>
      <c r="F1858" s="84"/>
      <c r="G1858" s="84"/>
      <c r="H1858" s="84"/>
      <c r="I1858" s="85"/>
    </row>
    <row r="1859" spans="1:9" ht="25" customHeight="1" x14ac:dyDescent="0.4">
      <c r="A1859" s="200">
        <v>22020100</v>
      </c>
      <c r="B1859" s="156"/>
      <c r="C1859" s="17"/>
      <c r="D1859" s="156"/>
      <c r="E1859" s="106" t="s">
        <v>203</v>
      </c>
      <c r="F1859" s="84"/>
      <c r="G1859" s="84"/>
      <c r="H1859" s="84"/>
      <c r="I1859" s="85"/>
    </row>
    <row r="1860" spans="1:9" ht="25" customHeight="1" x14ac:dyDescent="0.4">
      <c r="A1860" s="326">
        <v>22020101</v>
      </c>
      <c r="B1860" s="148"/>
      <c r="C1860" s="14"/>
      <c r="D1860" s="94"/>
      <c r="E1860" s="195" t="s">
        <v>204</v>
      </c>
      <c r="F1860" s="304"/>
      <c r="G1860" s="84"/>
      <c r="H1860" s="121"/>
      <c r="I1860" s="85"/>
    </row>
    <row r="1861" spans="1:9" ht="25" customHeight="1" x14ac:dyDescent="0.4">
      <c r="A1861" s="326">
        <v>22020102</v>
      </c>
      <c r="B1861" s="148"/>
      <c r="C1861" s="31"/>
      <c r="D1861" s="122"/>
      <c r="E1861" s="195" t="s">
        <v>205</v>
      </c>
      <c r="F1861" s="306"/>
      <c r="G1861" s="84"/>
      <c r="H1861" s="121"/>
      <c r="I1861" s="85"/>
    </row>
    <row r="1862" spans="1:9" ht="25" customHeight="1" x14ac:dyDescent="0.4">
      <c r="A1862" s="200">
        <v>22020300</v>
      </c>
      <c r="B1862" s="156"/>
      <c r="C1862" s="17"/>
      <c r="D1862" s="156"/>
      <c r="E1862" s="106" t="s">
        <v>210</v>
      </c>
      <c r="F1862" s="84"/>
      <c r="G1862" s="84"/>
      <c r="H1862" s="84"/>
      <c r="I1862" s="85"/>
    </row>
    <row r="1863" spans="1:9" ht="25" customHeight="1" x14ac:dyDescent="0.4">
      <c r="A1863" s="112">
        <v>22020301</v>
      </c>
      <c r="B1863" s="148" t="s">
        <v>640</v>
      </c>
      <c r="C1863" s="14"/>
      <c r="D1863" s="94">
        <v>31912900</v>
      </c>
      <c r="E1863" s="154" t="s">
        <v>431</v>
      </c>
      <c r="F1863" s="84">
        <v>345000</v>
      </c>
      <c r="G1863" s="84">
        <v>5000000</v>
      </c>
      <c r="H1863" s="84">
        <v>450000</v>
      </c>
      <c r="I1863" s="172">
        <v>5000000</v>
      </c>
    </row>
    <row r="1864" spans="1:9" ht="25" customHeight="1" x14ac:dyDescent="0.4">
      <c r="A1864" s="112">
        <v>22020305</v>
      </c>
      <c r="B1864" s="148"/>
      <c r="C1864" s="14"/>
      <c r="D1864" s="94"/>
      <c r="E1864" s="154" t="s">
        <v>212</v>
      </c>
      <c r="F1864" s="145"/>
      <c r="G1864" s="145"/>
      <c r="H1864" s="84"/>
      <c r="I1864" s="172"/>
    </row>
    <row r="1865" spans="1:9" ht="25" customHeight="1" x14ac:dyDescent="0.4">
      <c r="A1865" s="233">
        <v>22021000</v>
      </c>
      <c r="B1865" s="234"/>
      <c r="C1865" s="234"/>
      <c r="D1865" s="234"/>
      <c r="E1865" s="106" t="s">
        <v>245</v>
      </c>
      <c r="F1865" s="145"/>
      <c r="G1865" s="145"/>
      <c r="H1865" s="84"/>
      <c r="I1865" s="172"/>
    </row>
    <row r="1866" spans="1:9" ht="25" customHeight="1" x14ac:dyDescent="0.4">
      <c r="A1866" s="112">
        <v>22021003</v>
      </c>
      <c r="B1866" s="119"/>
      <c r="C1866" s="119"/>
      <c r="D1866" s="119"/>
      <c r="E1866" s="113" t="s">
        <v>248</v>
      </c>
      <c r="F1866" s="145"/>
      <c r="G1866" s="145"/>
      <c r="H1866" s="84"/>
      <c r="I1866" s="172"/>
    </row>
    <row r="1867" spans="1:9" ht="25" customHeight="1" x14ac:dyDescent="0.4">
      <c r="A1867" s="112">
        <v>22021004</v>
      </c>
      <c r="B1867" s="148" t="s">
        <v>640</v>
      </c>
      <c r="C1867" s="14"/>
      <c r="D1867" s="94">
        <v>31912900</v>
      </c>
      <c r="E1867" s="102" t="s">
        <v>249</v>
      </c>
      <c r="F1867" s="145">
        <v>210000</v>
      </c>
      <c r="G1867" s="145">
        <v>5000000</v>
      </c>
      <c r="H1867" s="84">
        <v>2250000</v>
      </c>
      <c r="I1867" s="172">
        <v>4000000</v>
      </c>
    </row>
    <row r="1868" spans="1:9" ht="25" customHeight="1" x14ac:dyDescent="0.4">
      <c r="A1868" s="112">
        <v>22021017</v>
      </c>
      <c r="B1868" s="119"/>
      <c r="C1868" s="119"/>
      <c r="D1868" s="119"/>
      <c r="E1868" s="102" t="s">
        <v>258</v>
      </c>
      <c r="F1868" s="145"/>
      <c r="G1868" s="145"/>
      <c r="H1868" s="84"/>
      <c r="I1868" s="172"/>
    </row>
    <row r="1869" spans="1:9" ht="33" customHeight="1" x14ac:dyDescent="0.4">
      <c r="A1869" s="233">
        <v>22020700</v>
      </c>
      <c r="B1869" s="234"/>
      <c r="C1869" s="234"/>
      <c r="D1869" s="234"/>
      <c r="E1869" s="108" t="s">
        <v>232</v>
      </c>
      <c r="F1869" s="145"/>
      <c r="G1869" s="145"/>
      <c r="H1869" s="103"/>
      <c r="I1869" s="235"/>
    </row>
    <row r="1870" spans="1:9" ht="25" customHeight="1" thickBot="1" x14ac:dyDescent="0.45">
      <c r="A1870" s="1082">
        <v>22020710</v>
      </c>
      <c r="B1870" s="1083"/>
      <c r="C1870" s="1084"/>
      <c r="D1870" s="1085"/>
      <c r="E1870" s="1086" t="s">
        <v>441</v>
      </c>
      <c r="F1870" s="321"/>
      <c r="G1870" s="321"/>
      <c r="H1870" s="318"/>
      <c r="I1870" s="1087">
        <v>1000000</v>
      </c>
    </row>
    <row r="1871" spans="1:9" ht="25" customHeight="1" x14ac:dyDescent="0.4">
      <c r="A1871" s="203"/>
      <c r="B1871" s="134"/>
      <c r="C1871" s="9"/>
      <c r="D1871" s="134"/>
      <c r="E1871" s="1080" t="s">
        <v>314</v>
      </c>
      <c r="F1871" s="1081">
        <f>SUM(F1824:F1857)</f>
        <v>4160046.76</v>
      </c>
      <c r="G1871" s="1081">
        <f>SUM(G1824:G1857)</f>
        <v>4970539.5999999996</v>
      </c>
      <c r="H1871" s="1081">
        <f>SUM(H1824:H1857)</f>
        <v>3216531</v>
      </c>
      <c r="I1871" s="1081">
        <f>SUM(I1824:I1857)</f>
        <v>8658292.3259999994</v>
      </c>
    </row>
    <row r="1872" spans="1:9" ht="25" customHeight="1" thickBot="1" x14ac:dyDescent="0.45">
      <c r="A1872" s="213"/>
      <c r="B1872" s="214"/>
      <c r="C1872" s="34"/>
      <c r="D1872" s="214"/>
      <c r="E1872" s="931" t="s">
        <v>202</v>
      </c>
      <c r="F1872" s="941">
        <f>SUM(F1860:F1870)</f>
        <v>555000</v>
      </c>
      <c r="G1872" s="941">
        <f>SUM(G1860:G1870)</f>
        <v>10000000</v>
      </c>
      <c r="H1872" s="941">
        <f>SUM(H1860:H1870)</f>
        <v>2700000</v>
      </c>
      <c r="I1872" s="942">
        <f>SUM(I1860:I1870)</f>
        <v>10000000</v>
      </c>
    </row>
    <row r="1873" spans="1:9" ht="25" customHeight="1" thickBot="1" x14ac:dyDescent="0.45">
      <c r="A1873" s="974"/>
      <c r="B1873" s="948"/>
      <c r="C1873" s="954"/>
      <c r="D1873" s="950"/>
      <c r="E1873" s="951" t="s">
        <v>293</v>
      </c>
      <c r="F1873" s="938">
        <f>F1871+F1872</f>
        <v>4715046.76</v>
      </c>
      <c r="G1873" s="938">
        <f>G1871+G1872</f>
        <v>14970539.6</v>
      </c>
      <c r="H1873" s="938">
        <f>H1871+H1872</f>
        <v>5916531</v>
      </c>
      <c r="I1873" s="938">
        <f>I1871+I1872</f>
        <v>18658292.325999998</v>
      </c>
    </row>
    <row r="1874" spans="1:9" ht="22.5" x14ac:dyDescent="0.45">
      <c r="A1874" s="1310" t="s">
        <v>1795</v>
      </c>
      <c r="B1874" s="1311"/>
      <c r="C1874" s="1311"/>
      <c r="D1874" s="1311"/>
      <c r="E1874" s="1311"/>
      <c r="F1874" s="1311"/>
      <c r="G1874" s="1311"/>
      <c r="H1874" s="1311"/>
      <c r="I1874" s="1312"/>
    </row>
    <row r="1875" spans="1:9" ht="22.5" x14ac:dyDescent="0.45">
      <c r="A1875" s="1301" t="s">
        <v>480</v>
      </c>
      <c r="B1875" s="1302"/>
      <c r="C1875" s="1302"/>
      <c r="D1875" s="1302"/>
      <c r="E1875" s="1302"/>
      <c r="F1875" s="1302"/>
      <c r="G1875" s="1302"/>
      <c r="H1875" s="1302"/>
      <c r="I1875" s="1303"/>
    </row>
    <row r="1876" spans="1:9" ht="22.5" x14ac:dyDescent="0.45">
      <c r="A1876" s="1301" t="s">
        <v>2465</v>
      </c>
      <c r="B1876" s="1302"/>
      <c r="C1876" s="1302"/>
      <c r="D1876" s="1302"/>
      <c r="E1876" s="1302"/>
      <c r="F1876" s="1302"/>
      <c r="G1876" s="1302"/>
      <c r="H1876" s="1302"/>
      <c r="I1876" s="1303"/>
    </row>
    <row r="1877" spans="1:9" ht="18.75" customHeight="1" thickBot="1" x14ac:dyDescent="0.5">
      <c r="A1877" s="1304" t="s">
        <v>275</v>
      </c>
      <c r="B1877" s="1305"/>
      <c r="C1877" s="1305"/>
      <c r="D1877" s="1305"/>
      <c r="E1877" s="1305"/>
      <c r="F1877" s="1305"/>
      <c r="G1877" s="1305"/>
      <c r="H1877" s="1305"/>
      <c r="I1877" s="1306"/>
    </row>
    <row r="1878" spans="1:9" ht="18.75" customHeight="1" thickBot="1" x14ac:dyDescent="0.45">
      <c r="A1878" s="1313" t="s">
        <v>439</v>
      </c>
      <c r="B1878" s="1314"/>
      <c r="C1878" s="1314"/>
      <c r="D1878" s="1314"/>
      <c r="E1878" s="1314"/>
      <c r="F1878" s="1314"/>
      <c r="G1878" s="1314"/>
      <c r="H1878" s="1314"/>
      <c r="I1878" s="1315"/>
    </row>
    <row r="1879" spans="1:9" s="118" customFormat="1" ht="36.5" thickBot="1" x14ac:dyDescent="0.4">
      <c r="A1879" s="33" t="s">
        <v>459</v>
      </c>
      <c r="B1879" s="236" t="s">
        <v>452</v>
      </c>
      <c r="C1879" s="37" t="s">
        <v>448</v>
      </c>
      <c r="D1879" s="211" t="s">
        <v>451</v>
      </c>
      <c r="E1879" s="237" t="s">
        <v>1</v>
      </c>
      <c r="F1879" s="222" t="s">
        <v>2460</v>
      </c>
      <c r="G1879" s="222" t="s">
        <v>2474</v>
      </c>
      <c r="H1879" s="89" t="s">
        <v>2475</v>
      </c>
      <c r="I1879" s="222" t="s">
        <v>2464</v>
      </c>
    </row>
    <row r="1880" spans="1:9" ht="25" customHeight="1" x14ac:dyDescent="0.4">
      <c r="A1880" s="204">
        <v>20000000</v>
      </c>
      <c r="B1880" s="159"/>
      <c r="C1880" s="18"/>
      <c r="D1880" s="159"/>
      <c r="E1880" s="99" t="s">
        <v>163</v>
      </c>
      <c r="F1880" s="160"/>
      <c r="G1880" s="160"/>
      <c r="H1880" s="160"/>
      <c r="I1880" s="161"/>
    </row>
    <row r="1881" spans="1:9" ht="25" customHeight="1" x14ac:dyDescent="0.4">
      <c r="A1881" s="205">
        <v>21000000</v>
      </c>
      <c r="B1881" s="144"/>
      <c r="C1881" s="13"/>
      <c r="D1881" s="144"/>
      <c r="E1881" s="91" t="s">
        <v>164</v>
      </c>
      <c r="F1881" s="145"/>
      <c r="G1881" s="145"/>
      <c r="H1881" s="145"/>
      <c r="I1881" s="146"/>
    </row>
    <row r="1882" spans="1:9" ht="25" customHeight="1" x14ac:dyDescent="0.4">
      <c r="A1882" s="205">
        <v>21010000</v>
      </c>
      <c r="B1882" s="144"/>
      <c r="C1882" s="13"/>
      <c r="D1882" s="144"/>
      <c r="E1882" s="91" t="s">
        <v>165</v>
      </c>
      <c r="F1882" s="145"/>
      <c r="G1882" s="145"/>
      <c r="H1882" s="145"/>
      <c r="I1882" s="146"/>
    </row>
    <row r="1883" spans="1:9" ht="25" customHeight="1" x14ac:dyDescent="0.4">
      <c r="A1883" s="206">
        <v>21010103</v>
      </c>
      <c r="B1883" s="148" t="s">
        <v>640</v>
      </c>
      <c r="C1883" s="14"/>
      <c r="D1883" s="94">
        <v>31912900</v>
      </c>
      <c r="E1883" s="95" t="s">
        <v>168</v>
      </c>
      <c r="F1883" s="84"/>
      <c r="G1883" s="84"/>
      <c r="H1883" s="84"/>
      <c r="I1883" s="85">
        <f>NROLL!E946</f>
        <v>1844375</v>
      </c>
    </row>
    <row r="1884" spans="1:9" ht="25" customHeight="1" x14ac:dyDescent="0.4">
      <c r="A1884" s="206">
        <v>21010104</v>
      </c>
      <c r="B1884" s="148"/>
      <c r="C1884" s="14"/>
      <c r="D1884" s="94"/>
      <c r="E1884" s="95" t="s">
        <v>169</v>
      </c>
      <c r="F1884" s="84">
        <v>900213.35</v>
      </c>
      <c r="G1884" s="84">
        <v>928055</v>
      </c>
      <c r="H1884" s="145">
        <v>696041.25</v>
      </c>
      <c r="I1884" s="85">
        <f>NROLL!E943</f>
        <v>532182.48</v>
      </c>
    </row>
    <row r="1885" spans="1:9" ht="25" customHeight="1" x14ac:dyDescent="0.4">
      <c r="A1885" s="206">
        <v>21010105</v>
      </c>
      <c r="B1885" s="148" t="s">
        <v>640</v>
      </c>
      <c r="C1885" s="14"/>
      <c r="D1885" s="94">
        <v>31912900</v>
      </c>
      <c r="E1885" s="95" t="s">
        <v>170</v>
      </c>
      <c r="F1885" s="84">
        <v>134563.25</v>
      </c>
      <c r="G1885" s="84">
        <v>138725</v>
      </c>
      <c r="H1885" s="145">
        <v>104043.75</v>
      </c>
      <c r="I1885" s="85">
        <f>NROLL!E940</f>
        <v>570153</v>
      </c>
    </row>
    <row r="1886" spans="1:9" ht="25" customHeight="1" x14ac:dyDescent="0.4">
      <c r="A1886" s="147">
        <v>21010106</v>
      </c>
      <c r="B1886" s="148"/>
      <c r="C1886" s="14"/>
      <c r="D1886" s="94"/>
      <c r="E1886" s="95" t="s">
        <v>171</v>
      </c>
      <c r="F1886" s="84"/>
      <c r="G1886" s="84"/>
      <c r="H1886" s="145"/>
      <c r="I1886" s="85"/>
    </row>
    <row r="1887" spans="1:9" ht="25" customHeight="1" x14ac:dyDescent="0.4">
      <c r="A1887" s="147"/>
      <c r="B1887" s="148"/>
      <c r="C1887" s="14"/>
      <c r="D1887" s="94"/>
      <c r="E1887" s="102" t="s">
        <v>673</v>
      </c>
      <c r="F1887" s="84"/>
      <c r="G1887" s="84">
        <v>160017</v>
      </c>
      <c r="H1887" s="145"/>
      <c r="I1887" s="85">
        <f>NROLL!T940+NROLL!T943+NROLL!T946</f>
        <v>4320000</v>
      </c>
    </row>
    <row r="1888" spans="1:9" ht="25" customHeight="1" x14ac:dyDescent="0.4">
      <c r="A1888" s="205">
        <v>21020300</v>
      </c>
      <c r="B1888" s="144"/>
      <c r="C1888" s="13"/>
      <c r="D1888" s="144"/>
      <c r="E1888" s="91" t="s">
        <v>193</v>
      </c>
      <c r="F1888" s="84"/>
      <c r="G1888" s="84"/>
      <c r="H1888" s="145"/>
      <c r="I1888" s="85"/>
    </row>
    <row r="1889" spans="1:9" ht="25" customHeight="1" x14ac:dyDescent="0.4">
      <c r="A1889" s="206">
        <v>21020301</v>
      </c>
      <c r="B1889" s="148" t="s">
        <v>640</v>
      </c>
      <c r="C1889" s="14"/>
      <c r="D1889" s="94">
        <v>31912900</v>
      </c>
      <c r="E1889" s="102" t="s">
        <v>178</v>
      </c>
      <c r="F1889" s="84"/>
      <c r="G1889" s="84"/>
      <c r="H1889" s="145"/>
      <c r="I1889" s="85">
        <f>NROLL!F946</f>
        <v>645531.25</v>
      </c>
    </row>
    <row r="1890" spans="1:9" ht="25" customHeight="1" x14ac:dyDescent="0.4">
      <c r="A1890" s="206">
        <v>21020302</v>
      </c>
      <c r="B1890" s="148" t="s">
        <v>640</v>
      </c>
      <c r="C1890" s="14"/>
      <c r="D1890" s="94">
        <v>31912900</v>
      </c>
      <c r="E1890" s="102" t="s">
        <v>179</v>
      </c>
      <c r="F1890" s="84"/>
      <c r="G1890" s="84"/>
      <c r="H1890" s="145"/>
      <c r="I1890" s="85">
        <f>NROLL!G946</f>
        <v>368875</v>
      </c>
    </row>
    <row r="1891" spans="1:9" ht="25" customHeight="1" x14ac:dyDescent="0.4">
      <c r="A1891" s="206">
        <v>21020303</v>
      </c>
      <c r="B1891" s="148" t="s">
        <v>640</v>
      </c>
      <c r="C1891" s="14"/>
      <c r="D1891" s="94">
        <v>31912900</v>
      </c>
      <c r="E1891" s="102" t="s">
        <v>180</v>
      </c>
      <c r="F1891" s="84"/>
      <c r="G1891" s="84"/>
      <c r="H1891" s="145"/>
      <c r="I1891" s="85">
        <f>NROLL!I946</f>
        <v>18360</v>
      </c>
    </row>
    <row r="1892" spans="1:9" ht="25" customHeight="1" x14ac:dyDescent="0.4">
      <c r="A1892" s="206">
        <v>21020304</v>
      </c>
      <c r="B1892" s="148" t="s">
        <v>640</v>
      </c>
      <c r="C1892" s="14"/>
      <c r="D1892" s="94">
        <v>31912900</v>
      </c>
      <c r="E1892" s="102" t="s">
        <v>181</v>
      </c>
      <c r="F1892" s="84"/>
      <c r="G1892" s="84"/>
      <c r="H1892" s="145"/>
      <c r="I1892" s="85">
        <f>NROLL!H946</f>
        <v>92218.75</v>
      </c>
    </row>
    <row r="1893" spans="1:9" ht="25" customHeight="1" x14ac:dyDescent="0.4">
      <c r="A1893" s="206">
        <v>21020312</v>
      </c>
      <c r="B1893" s="148"/>
      <c r="C1893" s="14"/>
      <c r="D1893" s="94"/>
      <c r="E1893" s="102" t="s">
        <v>184</v>
      </c>
      <c r="F1893" s="84"/>
      <c r="G1893" s="84"/>
      <c r="H1893" s="145"/>
      <c r="I1893" s="85"/>
    </row>
    <row r="1894" spans="1:9" ht="25" customHeight="1" x14ac:dyDescent="0.4">
      <c r="A1894" s="206">
        <v>21020315</v>
      </c>
      <c r="B1894" s="148" t="s">
        <v>640</v>
      </c>
      <c r="C1894" s="14"/>
      <c r="D1894" s="94">
        <v>31912900</v>
      </c>
      <c r="E1894" s="102" t="s">
        <v>187</v>
      </c>
      <c r="F1894" s="84"/>
      <c r="G1894" s="84"/>
      <c r="H1894" s="145"/>
      <c r="I1894" s="85">
        <f>NROLL!J946</f>
        <v>140218.75</v>
      </c>
    </row>
    <row r="1895" spans="1:9" ht="25" customHeight="1" x14ac:dyDescent="0.4">
      <c r="A1895" s="147">
        <v>21020314</v>
      </c>
      <c r="B1895" s="148"/>
      <c r="C1895" s="14"/>
      <c r="D1895" s="94"/>
      <c r="E1895" s="102" t="s">
        <v>513</v>
      </c>
      <c r="F1895" s="84"/>
      <c r="G1895" s="84"/>
      <c r="H1895" s="145"/>
      <c r="I1895" s="85">
        <f>NROLL!M946</f>
        <v>11469.09</v>
      </c>
    </row>
    <row r="1896" spans="1:9" ht="25" customHeight="1" x14ac:dyDescent="0.4">
      <c r="A1896" s="147">
        <v>21020305</v>
      </c>
      <c r="B1896" s="148"/>
      <c r="C1896" s="14"/>
      <c r="D1896" s="94"/>
      <c r="E1896" s="102" t="s">
        <v>514</v>
      </c>
      <c r="F1896" s="84"/>
      <c r="G1896" s="84"/>
      <c r="H1896" s="145"/>
      <c r="I1896" s="85"/>
    </row>
    <row r="1897" spans="1:9" ht="25" customHeight="1" x14ac:dyDescent="0.4">
      <c r="A1897" s="147">
        <v>21020306</v>
      </c>
      <c r="B1897" s="148"/>
      <c r="C1897" s="14"/>
      <c r="D1897" s="94"/>
      <c r="E1897" s="102" t="s">
        <v>515</v>
      </c>
      <c r="F1897" s="84"/>
      <c r="G1897" s="84"/>
      <c r="H1897" s="145"/>
      <c r="I1897" s="85">
        <f>NROLL!K946</f>
        <v>630</v>
      </c>
    </row>
    <row r="1898" spans="1:9" ht="25" customHeight="1" x14ac:dyDescent="0.4">
      <c r="A1898" s="205">
        <v>21020400</v>
      </c>
      <c r="B1898" s="144"/>
      <c r="C1898" s="13"/>
      <c r="D1898" s="144"/>
      <c r="E1898" s="91" t="s">
        <v>194</v>
      </c>
      <c r="F1898" s="84"/>
      <c r="G1898" s="84"/>
      <c r="H1898" s="145"/>
      <c r="I1898" s="85"/>
    </row>
    <row r="1899" spans="1:9" ht="25" customHeight="1" x14ac:dyDescent="0.4">
      <c r="A1899" s="206">
        <v>21020401</v>
      </c>
      <c r="B1899" s="148" t="s">
        <v>640</v>
      </c>
      <c r="C1899" s="14"/>
      <c r="D1899" s="94">
        <v>31912900</v>
      </c>
      <c r="E1899" s="102" t="s">
        <v>178</v>
      </c>
      <c r="F1899" s="84">
        <v>315069.58</v>
      </c>
      <c r="G1899" s="84">
        <v>324814</v>
      </c>
      <c r="H1899" s="145">
        <v>243610.5</v>
      </c>
      <c r="I1899" s="85">
        <f>NROLL!F943</f>
        <v>186263.86799999999</v>
      </c>
    </row>
    <row r="1900" spans="1:9" ht="25" customHeight="1" x14ac:dyDescent="0.4">
      <c r="A1900" s="206">
        <v>21020402</v>
      </c>
      <c r="B1900" s="148" t="s">
        <v>640</v>
      </c>
      <c r="C1900" s="14"/>
      <c r="D1900" s="94">
        <v>31912900</v>
      </c>
      <c r="E1900" s="102" t="s">
        <v>179</v>
      </c>
      <c r="F1900" s="84">
        <v>180042.67</v>
      </c>
      <c r="G1900" s="84">
        <v>185611</v>
      </c>
      <c r="H1900" s="145">
        <v>139208.25</v>
      </c>
      <c r="I1900" s="85">
        <f>NROLL!G943</f>
        <v>106436.496</v>
      </c>
    </row>
    <row r="1901" spans="1:9" ht="25" customHeight="1" x14ac:dyDescent="0.4">
      <c r="A1901" s="206">
        <v>21020403</v>
      </c>
      <c r="B1901" s="148" t="s">
        <v>640</v>
      </c>
      <c r="C1901" s="14"/>
      <c r="D1901" s="94">
        <v>31912900</v>
      </c>
      <c r="E1901" s="102" t="s">
        <v>180</v>
      </c>
      <c r="F1901" s="84">
        <v>15714</v>
      </c>
      <c r="G1901" s="84">
        <v>16200</v>
      </c>
      <c r="H1901" s="145">
        <v>12150</v>
      </c>
      <c r="I1901" s="85">
        <f>NROLL!I943</f>
        <v>15120</v>
      </c>
    </row>
    <row r="1902" spans="1:9" ht="25" customHeight="1" x14ac:dyDescent="0.4">
      <c r="A1902" s="206">
        <v>21020404</v>
      </c>
      <c r="B1902" s="148" t="s">
        <v>640</v>
      </c>
      <c r="C1902" s="14"/>
      <c r="D1902" s="94">
        <v>31912900</v>
      </c>
      <c r="E1902" s="102" t="s">
        <v>181</v>
      </c>
      <c r="F1902" s="84">
        <v>45000.24</v>
      </c>
      <c r="G1902" s="84">
        <v>46392</v>
      </c>
      <c r="H1902" s="145">
        <v>34794</v>
      </c>
      <c r="I1902" s="85">
        <f>NROLL!H943</f>
        <v>26609.124</v>
      </c>
    </row>
    <row r="1903" spans="1:9" ht="25" customHeight="1" x14ac:dyDescent="0.4">
      <c r="A1903" s="206">
        <v>21020412</v>
      </c>
      <c r="B1903" s="148"/>
      <c r="C1903" s="14"/>
      <c r="D1903" s="94"/>
      <c r="E1903" s="102" t="s">
        <v>184</v>
      </c>
      <c r="F1903" s="84"/>
      <c r="G1903" s="84"/>
      <c r="H1903" s="145"/>
      <c r="I1903" s="85"/>
    </row>
    <row r="1904" spans="1:9" ht="25" customHeight="1" x14ac:dyDescent="0.4">
      <c r="A1904" s="206">
        <v>21020415</v>
      </c>
      <c r="B1904" s="148" t="s">
        <v>640</v>
      </c>
      <c r="C1904" s="14"/>
      <c r="D1904" s="94">
        <v>31912900</v>
      </c>
      <c r="E1904" s="102" t="s">
        <v>187</v>
      </c>
      <c r="F1904" s="84">
        <v>91569.94</v>
      </c>
      <c r="G1904" s="84">
        <v>94402</v>
      </c>
      <c r="H1904" s="145">
        <v>70801.5</v>
      </c>
      <c r="I1904" s="85">
        <f>NROLL!J943</f>
        <v>74609.123999999996</v>
      </c>
    </row>
    <row r="1905" spans="1:9" ht="25" customHeight="1" x14ac:dyDescent="0.4">
      <c r="A1905" s="205">
        <v>21020500</v>
      </c>
      <c r="B1905" s="144"/>
      <c r="C1905" s="13"/>
      <c r="D1905" s="144"/>
      <c r="E1905" s="91" t="s">
        <v>195</v>
      </c>
      <c r="F1905" s="84"/>
      <c r="G1905" s="84"/>
      <c r="H1905" s="84"/>
      <c r="I1905" s="85"/>
    </row>
    <row r="1906" spans="1:9" ht="25" customHeight="1" x14ac:dyDescent="0.4">
      <c r="A1906" s="206">
        <v>21020501</v>
      </c>
      <c r="B1906" s="148"/>
      <c r="C1906" s="14"/>
      <c r="D1906" s="94"/>
      <c r="E1906" s="102" t="s">
        <v>178</v>
      </c>
      <c r="F1906" s="84"/>
      <c r="G1906" s="84"/>
      <c r="H1906" s="84"/>
      <c r="I1906" s="85">
        <f>NROLL!F940</f>
        <v>199553.55</v>
      </c>
    </row>
    <row r="1907" spans="1:9" ht="25" customHeight="1" x14ac:dyDescent="0.4">
      <c r="A1907" s="207">
        <v>21020502</v>
      </c>
      <c r="B1907" s="148"/>
      <c r="C1907" s="16"/>
      <c r="D1907" s="94"/>
      <c r="E1907" s="102" t="s">
        <v>179</v>
      </c>
      <c r="F1907" s="84"/>
      <c r="G1907" s="84"/>
      <c r="H1907" s="84"/>
      <c r="I1907" s="85">
        <f>NROLL!G940</f>
        <v>114030.6</v>
      </c>
    </row>
    <row r="1908" spans="1:9" ht="25" customHeight="1" x14ac:dyDescent="0.4">
      <c r="A1908" s="207">
        <v>21020503</v>
      </c>
      <c r="B1908" s="148"/>
      <c r="C1908" s="16"/>
      <c r="D1908" s="94"/>
      <c r="E1908" s="102" t="s">
        <v>180</v>
      </c>
      <c r="F1908" s="84"/>
      <c r="G1908" s="84"/>
      <c r="H1908" s="84"/>
      <c r="I1908" s="85">
        <f>NROLL!H940</f>
        <v>28507.65</v>
      </c>
    </row>
    <row r="1909" spans="1:9" ht="25" customHeight="1" x14ac:dyDescent="0.4">
      <c r="A1909" s="207">
        <v>21020504</v>
      </c>
      <c r="B1909" s="148"/>
      <c r="C1909" s="16"/>
      <c r="D1909" s="94"/>
      <c r="E1909" s="102" t="s">
        <v>181</v>
      </c>
      <c r="F1909" s="84"/>
      <c r="G1909" s="84"/>
      <c r="H1909" s="84"/>
      <c r="I1909" s="85">
        <f>NROLL!I940</f>
        <v>27000</v>
      </c>
    </row>
    <row r="1910" spans="1:9" ht="25" customHeight="1" x14ac:dyDescent="0.4">
      <c r="A1910" s="207">
        <v>21020512</v>
      </c>
      <c r="B1910" s="148"/>
      <c r="C1910" s="16"/>
      <c r="D1910" s="94"/>
      <c r="E1910" s="102" t="s">
        <v>184</v>
      </c>
      <c r="F1910" s="84"/>
      <c r="G1910" s="84"/>
      <c r="H1910" s="84"/>
      <c r="I1910" s="85"/>
    </row>
    <row r="1911" spans="1:9" ht="25" customHeight="1" x14ac:dyDescent="0.4">
      <c r="A1911" s="207">
        <v>21020515</v>
      </c>
      <c r="B1911" s="148"/>
      <c r="C1911" s="16"/>
      <c r="D1911" s="94"/>
      <c r="E1911" s="102" t="s">
        <v>187</v>
      </c>
      <c r="F1911" s="84"/>
      <c r="G1911" s="84"/>
      <c r="H1911" s="84"/>
      <c r="I1911" s="85">
        <f>NROLL!J940</f>
        <v>353086.05000000005</v>
      </c>
    </row>
    <row r="1912" spans="1:9" ht="25" customHeight="1" x14ac:dyDescent="0.4">
      <c r="A1912" s="152">
        <v>21020600</v>
      </c>
      <c r="B1912" s="153"/>
      <c r="C1912" s="15"/>
      <c r="D1912" s="153"/>
      <c r="E1912" s="91" t="s">
        <v>196</v>
      </c>
      <c r="F1912" s="84"/>
      <c r="G1912" s="84"/>
      <c r="H1912" s="84"/>
      <c r="I1912" s="85"/>
    </row>
    <row r="1913" spans="1:9" ht="25" customHeight="1" x14ac:dyDescent="0.4">
      <c r="A1913" s="187">
        <v>21020605</v>
      </c>
      <c r="B1913" s="148"/>
      <c r="C1913" s="16"/>
      <c r="D1913" s="94"/>
      <c r="E1913" s="95" t="s">
        <v>199</v>
      </c>
      <c r="F1913" s="84"/>
      <c r="G1913" s="84"/>
      <c r="H1913" s="84"/>
      <c r="I1913" s="85"/>
    </row>
    <row r="1914" spans="1:9" ht="25" customHeight="1" x14ac:dyDescent="0.4">
      <c r="A1914" s="1053">
        <v>22000000</v>
      </c>
      <c r="B1914" s="148"/>
      <c r="C1914" s="39"/>
      <c r="D1914" s="94"/>
      <c r="E1914" s="1051" t="s">
        <v>201</v>
      </c>
      <c r="F1914" s="826"/>
      <c r="G1914" s="846"/>
      <c r="H1914" s="590"/>
      <c r="I1914" s="846"/>
    </row>
    <row r="1915" spans="1:9" ht="25" customHeight="1" x14ac:dyDescent="0.4">
      <c r="A1915" s="1050">
        <v>22010100</v>
      </c>
      <c r="B1915" s="148" t="s">
        <v>2416</v>
      </c>
      <c r="C1915" s="39"/>
      <c r="D1915" s="94">
        <v>31912900</v>
      </c>
      <c r="E1915" s="1052" t="s">
        <v>2453</v>
      </c>
      <c r="F1915" s="826"/>
      <c r="G1915" s="846">
        <v>630000</v>
      </c>
      <c r="H1915" s="590"/>
      <c r="I1915" s="813"/>
    </row>
    <row r="1916" spans="1:9" ht="25" customHeight="1" x14ac:dyDescent="0.4">
      <c r="A1916" s="200">
        <v>22020000</v>
      </c>
      <c r="B1916" s="156"/>
      <c r="C1916" s="17"/>
      <c r="D1916" s="156"/>
      <c r="E1916" s="106" t="s">
        <v>202</v>
      </c>
      <c r="F1916" s="84"/>
      <c r="G1916" s="84"/>
      <c r="H1916" s="84"/>
      <c r="I1916" s="85"/>
    </row>
    <row r="1917" spans="1:9" ht="25" customHeight="1" x14ac:dyDescent="0.4">
      <c r="A1917" s="200">
        <v>22020100</v>
      </c>
      <c r="B1917" s="156"/>
      <c r="C1917" s="17"/>
      <c r="D1917" s="156"/>
      <c r="E1917" s="106" t="s">
        <v>203</v>
      </c>
      <c r="F1917" s="84"/>
      <c r="G1917" s="84"/>
      <c r="H1917" s="84"/>
      <c r="I1917" s="85"/>
    </row>
    <row r="1918" spans="1:9" ht="25" customHeight="1" x14ac:dyDescent="0.4">
      <c r="A1918" s="209">
        <v>22020102</v>
      </c>
      <c r="B1918" s="148"/>
      <c r="C1918" s="14"/>
      <c r="D1918" s="94"/>
      <c r="E1918" s="154" t="s">
        <v>205</v>
      </c>
      <c r="F1918" s="84"/>
      <c r="G1918" s="84"/>
      <c r="H1918" s="84"/>
      <c r="I1918" s="85"/>
    </row>
    <row r="1919" spans="1:9" ht="25" customHeight="1" x14ac:dyDescent="0.4">
      <c r="A1919" s="200">
        <v>22021000</v>
      </c>
      <c r="B1919" s="156"/>
      <c r="C1919" s="17"/>
      <c r="D1919" s="156"/>
      <c r="E1919" s="106" t="s">
        <v>245</v>
      </c>
      <c r="F1919" s="84"/>
      <c r="G1919" s="84"/>
      <c r="H1919" s="84"/>
      <c r="I1919" s="85"/>
    </row>
    <row r="1920" spans="1:9" ht="25" customHeight="1" x14ac:dyDescent="0.4">
      <c r="A1920" s="209">
        <v>22021014</v>
      </c>
      <c r="B1920" s="148" t="s">
        <v>640</v>
      </c>
      <c r="C1920" s="14"/>
      <c r="D1920" s="94">
        <v>31912900</v>
      </c>
      <c r="E1920" s="102" t="s">
        <v>255</v>
      </c>
      <c r="F1920" s="84">
        <v>4325000</v>
      </c>
      <c r="G1920" s="84">
        <v>10000000</v>
      </c>
      <c r="H1920" s="84">
        <v>3245600</v>
      </c>
      <c r="I1920" s="151">
        <v>8000000</v>
      </c>
    </row>
    <row r="1921" spans="1:9" ht="25" customHeight="1" thickBot="1" x14ac:dyDescent="0.45">
      <c r="A1921" s="973">
        <v>22021017</v>
      </c>
      <c r="B1921" s="915" t="s">
        <v>640</v>
      </c>
      <c r="C1921" s="965"/>
      <c r="D1921" s="266">
        <v>31912900</v>
      </c>
      <c r="E1921" s="105" t="s">
        <v>258</v>
      </c>
      <c r="F1921" s="917"/>
      <c r="G1921" s="917">
        <v>10000000</v>
      </c>
      <c r="H1921" s="917">
        <v>1200000</v>
      </c>
      <c r="I1921" s="963">
        <v>5000000</v>
      </c>
    </row>
    <row r="1922" spans="1:9" ht="25" customHeight="1" x14ac:dyDescent="0.4">
      <c r="A1922" s="199"/>
      <c r="B1922" s="906"/>
      <c r="C1922" s="907"/>
      <c r="D1922" s="906"/>
      <c r="E1922" s="908" t="s">
        <v>164</v>
      </c>
      <c r="F1922" s="920">
        <f>SUM(F1883:F1915)</f>
        <v>1682173.0299999998</v>
      </c>
      <c r="G1922" s="920">
        <f>SUM(G1883:G1915)</f>
        <v>2524216</v>
      </c>
      <c r="H1922" s="920">
        <f>SUM(H1883:H1915)</f>
        <v>1300649.25</v>
      </c>
      <c r="I1922" s="920">
        <f>SUM(I1883:I1915)</f>
        <v>9675229.7820000015</v>
      </c>
    </row>
    <row r="1923" spans="1:9" ht="25" customHeight="1" thickBot="1" x14ac:dyDescent="0.45">
      <c r="A1923" s="213"/>
      <c r="B1923" s="214"/>
      <c r="C1923" s="34"/>
      <c r="D1923" s="214"/>
      <c r="E1923" s="215" t="s">
        <v>202</v>
      </c>
      <c r="F1923" s="921">
        <f>SUM(F1918:F1921)</f>
        <v>4325000</v>
      </c>
      <c r="G1923" s="921">
        <f>SUM(G1918:G1921)</f>
        <v>20000000</v>
      </c>
      <c r="H1923" s="921">
        <f>SUM(H1918:H1921)</f>
        <v>4445600</v>
      </c>
      <c r="I1923" s="922">
        <f>SUM(I1918:I1921)</f>
        <v>13000000</v>
      </c>
    </row>
    <row r="1924" spans="1:9" ht="25" customHeight="1" thickBot="1" x14ac:dyDescent="0.45">
      <c r="A1924" s="974"/>
      <c r="B1924" s="948"/>
      <c r="C1924" s="954"/>
      <c r="D1924" s="950"/>
      <c r="E1924" s="231" t="s">
        <v>293</v>
      </c>
      <c r="F1924" s="955">
        <f>F1922+F1923</f>
        <v>6007173.0299999993</v>
      </c>
      <c r="G1924" s="955">
        <f>G1922+G1923</f>
        <v>22524216</v>
      </c>
      <c r="H1924" s="955">
        <f>H1922+H1923</f>
        <v>5746249.25</v>
      </c>
      <c r="I1924" s="955">
        <f>I1922+I1923</f>
        <v>22675229.782000002</v>
      </c>
    </row>
    <row r="1925" spans="1:9" ht="22.5" x14ac:dyDescent="0.45">
      <c r="A1925" s="1310" t="s">
        <v>1795</v>
      </c>
      <c r="B1925" s="1311"/>
      <c r="C1925" s="1311"/>
      <c r="D1925" s="1311"/>
      <c r="E1925" s="1311"/>
      <c r="F1925" s="1311"/>
      <c r="G1925" s="1311"/>
      <c r="H1925" s="1311"/>
      <c r="I1925" s="1312"/>
    </row>
    <row r="1926" spans="1:9" ht="22.5" x14ac:dyDescent="0.45">
      <c r="A1926" s="1301" t="s">
        <v>480</v>
      </c>
      <c r="B1926" s="1302"/>
      <c r="C1926" s="1302"/>
      <c r="D1926" s="1302"/>
      <c r="E1926" s="1302"/>
      <c r="F1926" s="1302"/>
      <c r="G1926" s="1302"/>
      <c r="H1926" s="1302"/>
      <c r="I1926" s="1303"/>
    </row>
    <row r="1927" spans="1:9" ht="22.5" x14ac:dyDescent="0.45">
      <c r="A1927" s="1301" t="s">
        <v>2465</v>
      </c>
      <c r="B1927" s="1302"/>
      <c r="C1927" s="1302"/>
      <c r="D1927" s="1302"/>
      <c r="E1927" s="1302"/>
      <c r="F1927" s="1302"/>
      <c r="G1927" s="1302"/>
      <c r="H1927" s="1302"/>
      <c r="I1927" s="1303"/>
    </row>
    <row r="1928" spans="1:9" ht="18.75" customHeight="1" thickBot="1" x14ac:dyDescent="0.5">
      <c r="A1928" s="1304" t="s">
        <v>275</v>
      </c>
      <c r="B1928" s="1305"/>
      <c r="C1928" s="1305"/>
      <c r="D1928" s="1305"/>
      <c r="E1928" s="1305"/>
      <c r="F1928" s="1305"/>
      <c r="G1928" s="1305"/>
      <c r="H1928" s="1305"/>
      <c r="I1928" s="1306"/>
    </row>
    <row r="1929" spans="1:9" ht="18.5" thickBot="1" x14ac:dyDescent="0.45">
      <c r="A1929" s="1307" t="s">
        <v>440</v>
      </c>
      <c r="B1929" s="1308"/>
      <c r="C1929" s="1308"/>
      <c r="D1929" s="1308"/>
      <c r="E1929" s="1308"/>
      <c r="F1929" s="1308"/>
      <c r="G1929" s="1308"/>
      <c r="H1929" s="1308"/>
      <c r="I1929" s="1309"/>
    </row>
    <row r="1930" spans="1:9" s="118" customFormat="1" ht="36.5" thickBot="1" x14ac:dyDescent="0.4">
      <c r="A1930" s="311" t="s">
        <v>459</v>
      </c>
      <c r="B1930" s="222" t="s">
        <v>452</v>
      </c>
      <c r="C1930" s="311" t="s">
        <v>448</v>
      </c>
      <c r="D1930" s="222" t="s">
        <v>451</v>
      </c>
      <c r="E1930" s="312" t="s">
        <v>1</v>
      </c>
      <c r="F1930" s="222" t="s">
        <v>2460</v>
      </c>
      <c r="G1930" s="222" t="s">
        <v>2474</v>
      </c>
      <c r="H1930" s="89" t="s">
        <v>2475</v>
      </c>
      <c r="I1930" s="222" t="s">
        <v>2464</v>
      </c>
    </row>
    <row r="1931" spans="1:9" ht="25" customHeight="1" x14ac:dyDescent="0.4">
      <c r="A1931" s="204">
        <v>20000000</v>
      </c>
      <c r="B1931" s="159"/>
      <c r="C1931" s="18"/>
      <c r="D1931" s="159"/>
      <c r="E1931" s="99" t="s">
        <v>163</v>
      </c>
      <c r="F1931" s="160"/>
      <c r="G1931" s="160"/>
      <c r="H1931" s="160"/>
      <c r="I1931" s="161"/>
    </row>
    <row r="1932" spans="1:9" ht="25" customHeight="1" x14ac:dyDescent="0.4">
      <c r="A1932" s="205">
        <v>21000000</v>
      </c>
      <c r="B1932" s="144"/>
      <c r="C1932" s="13"/>
      <c r="D1932" s="144"/>
      <c r="E1932" s="91" t="s">
        <v>164</v>
      </c>
      <c r="F1932" s="145"/>
      <c r="G1932" s="145"/>
      <c r="H1932" s="145"/>
      <c r="I1932" s="146"/>
    </row>
    <row r="1933" spans="1:9" ht="25" customHeight="1" x14ac:dyDescent="0.4">
      <c r="A1933" s="205">
        <v>21010000</v>
      </c>
      <c r="B1933" s="144"/>
      <c r="C1933" s="13"/>
      <c r="D1933" s="144"/>
      <c r="E1933" s="91" t="s">
        <v>165</v>
      </c>
      <c r="F1933" s="145"/>
      <c r="G1933" s="145"/>
      <c r="H1933" s="145"/>
      <c r="I1933" s="146"/>
    </row>
    <row r="1934" spans="1:9" ht="25" customHeight="1" x14ac:dyDescent="0.4">
      <c r="A1934" s="206">
        <v>21010103</v>
      </c>
      <c r="B1934" s="148"/>
      <c r="C1934" s="14"/>
      <c r="D1934" s="94"/>
      <c r="E1934" s="95" t="s">
        <v>168</v>
      </c>
      <c r="F1934" s="84"/>
      <c r="G1934" s="84"/>
      <c r="H1934" s="84"/>
      <c r="I1934" s="85"/>
    </row>
    <row r="1935" spans="1:9" ht="25" customHeight="1" x14ac:dyDescent="0.4">
      <c r="A1935" s="206">
        <v>21010104</v>
      </c>
      <c r="B1935" s="148" t="s">
        <v>640</v>
      </c>
      <c r="C1935" s="14"/>
      <c r="D1935" s="94">
        <v>31912900</v>
      </c>
      <c r="E1935" s="95" t="s">
        <v>169</v>
      </c>
      <c r="F1935" s="84">
        <v>438945.37</v>
      </c>
      <c r="G1935" s="84">
        <v>452521</v>
      </c>
      <c r="H1935" s="145">
        <v>339390.75</v>
      </c>
      <c r="I1935" s="85"/>
    </row>
    <row r="1936" spans="1:9" ht="25" customHeight="1" x14ac:dyDescent="0.4">
      <c r="A1936" s="206">
        <v>21010105</v>
      </c>
      <c r="B1936" s="966"/>
      <c r="C1936" s="967"/>
      <c r="D1936" s="968"/>
      <c r="E1936" s="95" t="s">
        <v>170</v>
      </c>
      <c r="F1936" s="84"/>
      <c r="G1936" s="84"/>
      <c r="H1936" s="84"/>
      <c r="I1936" s="85"/>
    </row>
    <row r="1937" spans="1:9" ht="25" customHeight="1" x14ac:dyDescent="0.4">
      <c r="A1937" s="147">
        <v>21010106</v>
      </c>
      <c r="B1937" s="148"/>
      <c r="C1937" s="14"/>
      <c r="D1937" s="94"/>
      <c r="E1937" s="95" t="s">
        <v>171</v>
      </c>
      <c r="F1937" s="84"/>
      <c r="G1937" s="84"/>
      <c r="H1937" s="84"/>
      <c r="I1937" s="85"/>
    </row>
    <row r="1938" spans="1:9" ht="25" customHeight="1" x14ac:dyDescent="0.4">
      <c r="A1938" s="147"/>
      <c r="B1938" s="148"/>
      <c r="C1938" s="14"/>
      <c r="D1938" s="94"/>
      <c r="E1938" s="102" t="s">
        <v>673</v>
      </c>
      <c r="F1938" s="84"/>
      <c r="G1938" s="84">
        <v>67878.149999999994</v>
      </c>
      <c r="H1938" s="145"/>
      <c r="I1938" s="85"/>
    </row>
    <row r="1939" spans="1:9" ht="25" customHeight="1" x14ac:dyDescent="0.4">
      <c r="A1939" s="205">
        <v>21020300</v>
      </c>
      <c r="B1939" s="144"/>
      <c r="C1939" s="13"/>
      <c r="D1939" s="144"/>
      <c r="E1939" s="91" t="s">
        <v>193</v>
      </c>
      <c r="F1939" s="84"/>
      <c r="G1939" s="84"/>
      <c r="H1939" s="84"/>
      <c r="I1939" s="85"/>
    </row>
    <row r="1940" spans="1:9" ht="25" customHeight="1" x14ac:dyDescent="0.4">
      <c r="A1940" s="206">
        <v>21020301</v>
      </c>
      <c r="B1940" s="148"/>
      <c r="C1940" s="14"/>
      <c r="D1940" s="94"/>
      <c r="E1940" s="102" t="s">
        <v>178</v>
      </c>
      <c r="F1940" s="84"/>
      <c r="G1940" s="84"/>
      <c r="H1940" s="84"/>
      <c r="I1940" s="85"/>
    </row>
    <row r="1941" spans="1:9" ht="25" customHeight="1" x14ac:dyDescent="0.4">
      <c r="A1941" s="206">
        <v>21020302</v>
      </c>
      <c r="B1941" s="148"/>
      <c r="C1941" s="14"/>
      <c r="D1941" s="94"/>
      <c r="E1941" s="102" t="s">
        <v>179</v>
      </c>
      <c r="F1941" s="84"/>
      <c r="G1941" s="84"/>
      <c r="H1941" s="84"/>
      <c r="I1941" s="85"/>
    </row>
    <row r="1942" spans="1:9" ht="25" customHeight="1" x14ac:dyDescent="0.4">
      <c r="A1942" s="206">
        <v>21020303</v>
      </c>
      <c r="B1942" s="148"/>
      <c r="C1942" s="14"/>
      <c r="D1942" s="94"/>
      <c r="E1942" s="102" t="s">
        <v>180</v>
      </c>
      <c r="F1942" s="84"/>
      <c r="G1942" s="84"/>
      <c r="H1942" s="84"/>
      <c r="I1942" s="85"/>
    </row>
    <row r="1943" spans="1:9" ht="25" customHeight="1" x14ac:dyDescent="0.4">
      <c r="A1943" s="206">
        <v>21020304</v>
      </c>
      <c r="B1943" s="148"/>
      <c r="C1943" s="14"/>
      <c r="D1943" s="94"/>
      <c r="E1943" s="102" t="s">
        <v>181</v>
      </c>
      <c r="F1943" s="84"/>
      <c r="G1943" s="84"/>
      <c r="H1943" s="84"/>
      <c r="I1943" s="85"/>
    </row>
    <row r="1944" spans="1:9" ht="25" customHeight="1" x14ac:dyDescent="0.4">
      <c r="A1944" s="206">
        <v>21020312</v>
      </c>
      <c r="B1944" s="148"/>
      <c r="C1944" s="14"/>
      <c r="D1944" s="94"/>
      <c r="E1944" s="102" t="s">
        <v>184</v>
      </c>
      <c r="F1944" s="84"/>
      <c r="G1944" s="84"/>
      <c r="H1944" s="84"/>
      <c r="I1944" s="85"/>
    </row>
    <row r="1945" spans="1:9" ht="25" customHeight="1" x14ac:dyDescent="0.4">
      <c r="A1945" s="206">
        <v>21020315</v>
      </c>
      <c r="B1945" s="148"/>
      <c r="C1945" s="14"/>
      <c r="D1945" s="94"/>
      <c r="E1945" s="102" t="s">
        <v>187</v>
      </c>
      <c r="F1945" s="84"/>
      <c r="G1945" s="84"/>
      <c r="H1945" s="84"/>
      <c r="I1945" s="85"/>
    </row>
    <row r="1946" spans="1:9" ht="25" customHeight="1" x14ac:dyDescent="0.4">
      <c r="A1946" s="147">
        <v>21020314</v>
      </c>
      <c r="B1946" s="148"/>
      <c r="C1946" s="14"/>
      <c r="D1946" s="94"/>
      <c r="E1946" s="102" t="s">
        <v>513</v>
      </c>
      <c r="F1946" s="84"/>
      <c r="G1946" s="84"/>
      <c r="H1946" s="84"/>
      <c r="I1946" s="85"/>
    </row>
    <row r="1947" spans="1:9" ht="25" customHeight="1" x14ac:dyDescent="0.4">
      <c r="A1947" s="147">
        <v>21020305</v>
      </c>
      <c r="B1947" s="148"/>
      <c r="C1947" s="14"/>
      <c r="D1947" s="94"/>
      <c r="E1947" s="102" t="s">
        <v>514</v>
      </c>
      <c r="F1947" s="84"/>
      <c r="G1947" s="84"/>
      <c r="H1947" s="84"/>
      <c r="I1947" s="85"/>
    </row>
    <row r="1948" spans="1:9" ht="25" customHeight="1" x14ac:dyDescent="0.4">
      <c r="A1948" s="147">
        <v>21020306</v>
      </c>
      <c r="B1948" s="148"/>
      <c r="C1948" s="14"/>
      <c r="D1948" s="94"/>
      <c r="E1948" s="102" t="s">
        <v>515</v>
      </c>
      <c r="F1948" s="84"/>
      <c r="G1948" s="84"/>
      <c r="H1948" s="84"/>
      <c r="I1948" s="85"/>
    </row>
    <row r="1949" spans="1:9" ht="25" customHeight="1" x14ac:dyDescent="0.4">
      <c r="A1949" s="205">
        <v>21020400</v>
      </c>
      <c r="B1949" s="144"/>
      <c r="C1949" s="13"/>
      <c r="D1949" s="144"/>
      <c r="E1949" s="91" t="s">
        <v>194</v>
      </c>
      <c r="F1949" s="84"/>
      <c r="G1949" s="84"/>
      <c r="H1949" s="84"/>
      <c r="I1949" s="85"/>
    </row>
    <row r="1950" spans="1:9" ht="25" customHeight="1" x14ac:dyDescent="0.4">
      <c r="A1950" s="206">
        <v>21020401</v>
      </c>
      <c r="B1950" s="148" t="s">
        <v>640</v>
      </c>
      <c r="C1950" s="14"/>
      <c r="D1950" s="94">
        <v>31912900</v>
      </c>
      <c r="E1950" s="102" t="s">
        <v>178</v>
      </c>
      <c r="F1950" s="84">
        <v>153732.39000000001</v>
      </c>
      <c r="G1950" s="84">
        <v>158487</v>
      </c>
      <c r="H1950" s="145">
        <v>118865.25</v>
      </c>
      <c r="I1950" s="85"/>
    </row>
    <row r="1951" spans="1:9" ht="25" customHeight="1" x14ac:dyDescent="0.4">
      <c r="A1951" s="206">
        <v>21020402</v>
      </c>
      <c r="B1951" s="148" t="s">
        <v>640</v>
      </c>
      <c r="C1951" s="14"/>
      <c r="D1951" s="94">
        <v>31912900</v>
      </c>
      <c r="E1951" s="102" t="s">
        <v>179</v>
      </c>
      <c r="F1951" s="84">
        <v>87847.08</v>
      </c>
      <c r="G1951" s="84">
        <v>90564</v>
      </c>
      <c r="H1951" s="145">
        <v>67923</v>
      </c>
      <c r="I1951" s="85"/>
    </row>
    <row r="1952" spans="1:9" ht="25" customHeight="1" x14ac:dyDescent="0.4">
      <c r="A1952" s="206">
        <v>21020403</v>
      </c>
      <c r="B1952" s="148" t="s">
        <v>640</v>
      </c>
      <c r="C1952" s="14"/>
      <c r="D1952" s="94">
        <v>31912900</v>
      </c>
      <c r="E1952" s="102" t="s">
        <v>180</v>
      </c>
      <c r="F1952" s="84">
        <v>7333.2</v>
      </c>
      <c r="G1952" s="84">
        <v>7560</v>
      </c>
      <c r="H1952" s="145">
        <v>5670</v>
      </c>
      <c r="I1952" s="85"/>
    </row>
    <row r="1953" spans="1:9" ht="25" customHeight="1" x14ac:dyDescent="0.4">
      <c r="A1953" s="206">
        <v>21020404</v>
      </c>
      <c r="B1953" s="148" t="s">
        <v>640</v>
      </c>
      <c r="C1953" s="14"/>
      <c r="D1953" s="94">
        <v>31912900</v>
      </c>
      <c r="E1953" s="102" t="s">
        <v>181</v>
      </c>
      <c r="F1953" s="84">
        <v>21961.77</v>
      </c>
      <c r="G1953" s="84">
        <v>22641</v>
      </c>
      <c r="H1953" s="145">
        <v>16980.75</v>
      </c>
      <c r="I1953" s="85"/>
    </row>
    <row r="1954" spans="1:9" ht="25" customHeight="1" x14ac:dyDescent="0.4">
      <c r="A1954" s="206">
        <v>21020412</v>
      </c>
      <c r="B1954" s="148"/>
      <c r="C1954" s="14"/>
      <c r="D1954" s="94"/>
      <c r="E1954" s="102" t="s">
        <v>184</v>
      </c>
      <c r="F1954" s="84"/>
      <c r="G1954" s="84"/>
      <c r="H1954" s="145"/>
      <c r="I1954" s="85"/>
    </row>
    <row r="1955" spans="1:9" ht="25" customHeight="1" x14ac:dyDescent="0.4">
      <c r="A1955" s="206">
        <v>21020415</v>
      </c>
      <c r="B1955" s="148" t="s">
        <v>640</v>
      </c>
      <c r="C1955" s="14"/>
      <c r="D1955" s="94">
        <v>31912900</v>
      </c>
      <c r="E1955" s="102" t="s">
        <v>187</v>
      </c>
      <c r="F1955" s="84">
        <v>45241.77</v>
      </c>
      <c r="G1955" s="84">
        <v>46641</v>
      </c>
      <c r="H1955" s="145">
        <v>34980.75</v>
      </c>
      <c r="I1955" s="85"/>
    </row>
    <row r="1956" spans="1:9" ht="25" customHeight="1" x14ac:dyDescent="0.4">
      <c r="A1956" s="205">
        <v>21020500</v>
      </c>
      <c r="B1956" s="969"/>
      <c r="C1956" s="970"/>
      <c r="D1956" s="969"/>
      <c r="E1956" s="91" t="s">
        <v>195</v>
      </c>
      <c r="F1956" s="84"/>
      <c r="G1956" s="84"/>
      <c r="H1956" s="145"/>
      <c r="I1956" s="85"/>
    </row>
    <row r="1957" spans="1:9" ht="25" customHeight="1" x14ac:dyDescent="0.4">
      <c r="A1957" s="206">
        <v>21020501</v>
      </c>
      <c r="B1957" s="148"/>
      <c r="C1957" s="14"/>
      <c r="D1957" s="94"/>
      <c r="E1957" s="102" t="s">
        <v>178</v>
      </c>
      <c r="F1957" s="84">
        <v>101352.39</v>
      </c>
      <c r="G1957" s="84">
        <v>104487</v>
      </c>
      <c r="H1957" s="145">
        <v>78365.25</v>
      </c>
      <c r="I1957" s="85"/>
    </row>
    <row r="1958" spans="1:9" ht="25" customHeight="1" x14ac:dyDescent="0.4">
      <c r="A1958" s="207">
        <v>21020502</v>
      </c>
      <c r="B1958" s="148"/>
      <c r="C1958" s="16"/>
      <c r="D1958" s="94"/>
      <c r="E1958" s="102" t="s">
        <v>179</v>
      </c>
      <c r="F1958" s="84">
        <v>145757.04999999999</v>
      </c>
      <c r="G1958" s="84">
        <v>150265</v>
      </c>
      <c r="H1958" s="145">
        <v>112698.75</v>
      </c>
      <c r="I1958" s="85"/>
    </row>
    <row r="1959" spans="1:9" ht="25" customHeight="1" x14ac:dyDescent="0.4">
      <c r="A1959" s="207">
        <v>21020503</v>
      </c>
      <c r="B1959" s="148"/>
      <c r="C1959" s="16"/>
      <c r="D1959" s="94"/>
      <c r="E1959" s="102" t="s">
        <v>180</v>
      </c>
      <c r="F1959" s="84">
        <v>15714</v>
      </c>
      <c r="G1959" s="84">
        <v>16200</v>
      </c>
      <c r="H1959" s="145">
        <v>12150</v>
      </c>
      <c r="I1959" s="85"/>
    </row>
    <row r="1960" spans="1:9" ht="25" customHeight="1" x14ac:dyDescent="0.4">
      <c r="A1960" s="207">
        <v>21020504</v>
      </c>
      <c r="B1960" s="148"/>
      <c r="C1960" s="16"/>
      <c r="D1960" s="94"/>
      <c r="E1960" s="102" t="s">
        <v>181</v>
      </c>
      <c r="F1960" s="84">
        <v>14325.93</v>
      </c>
      <c r="G1960" s="84">
        <v>14769</v>
      </c>
      <c r="H1960" s="145">
        <v>11076.75</v>
      </c>
      <c r="I1960" s="85"/>
    </row>
    <row r="1961" spans="1:9" ht="25" customHeight="1" x14ac:dyDescent="0.4">
      <c r="A1961" s="207">
        <v>21020512</v>
      </c>
      <c r="B1961" s="148"/>
      <c r="C1961" s="16"/>
      <c r="D1961" s="94"/>
      <c r="E1961" s="102" t="s">
        <v>184</v>
      </c>
      <c r="F1961" s="84"/>
      <c r="G1961" s="84"/>
      <c r="H1961" s="145"/>
      <c r="I1961" s="85"/>
    </row>
    <row r="1962" spans="1:9" ht="25" customHeight="1" x14ac:dyDescent="0.4">
      <c r="A1962" s="207">
        <v>21020515</v>
      </c>
      <c r="B1962" s="148"/>
      <c r="C1962" s="16"/>
      <c r="D1962" s="94"/>
      <c r="E1962" s="102" t="s">
        <v>187</v>
      </c>
      <c r="F1962" s="84">
        <v>203411.91</v>
      </c>
      <c r="G1962" s="84">
        <v>209703</v>
      </c>
      <c r="H1962" s="145">
        <v>157277.25</v>
      </c>
      <c r="I1962" s="85"/>
    </row>
    <row r="1963" spans="1:9" ht="25" customHeight="1" x14ac:dyDescent="0.4">
      <c r="A1963" s="152">
        <v>21020600</v>
      </c>
      <c r="B1963" s="153"/>
      <c r="C1963" s="15"/>
      <c r="D1963" s="153"/>
      <c r="E1963" s="91" t="s">
        <v>196</v>
      </c>
      <c r="F1963" s="84"/>
      <c r="G1963" s="84"/>
      <c r="H1963" s="84"/>
      <c r="I1963" s="85"/>
    </row>
    <row r="1964" spans="1:9" ht="25" customHeight="1" x14ac:dyDescent="0.4">
      <c r="A1964" s="187">
        <v>21020605</v>
      </c>
      <c r="B1964" s="148"/>
      <c r="C1964" s="16"/>
      <c r="D1964" s="94"/>
      <c r="E1964" s="95" t="s">
        <v>199</v>
      </c>
      <c r="F1964" s="84"/>
      <c r="G1964" s="84"/>
      <c r="H1964" s="84"/>
      <c r="I1964" s="85"/>
    </row>
    <row r="1965" spans="1:9" ht="25" customHeight="1" x14ac:dyDescent="0.4">
      <c r="A1965" s="1053">
        <v>22000000</v>
      </c>
      <c r="B1965" s="148"/>
      <c r="C1965" s="39"/>
      <c r="D1965" s="94"/>
      <c r="E1965" s="1051" t="s">
        <v>201</v>
      </c>
      <c r="F1965" s="826"/>
      <c r="G1965" s="846"/>
      <c r="H1965" s="590"/>
      <c r="I1965" s="846"/>
    </row>
    <row r="1966" spans="1:9" ht="25" customHeight="1" x14ac:dyDescent="0.4">
      <c r="A1966" s="1050">
        <v>22010100</v>
      </c>
      <c r="B1966" s="148" t="s">
        <v>2416</v>
      </c>
      <c r="C1966" s="39"/>
      <c r="D1966" s="94">
        <v>31912900</v>
      </c>
      <c r="E1966" s="1052" t="s">
        <v>2453</v>
      </c>
      <c r="F1966" s="826"/>
      <c r="G1966" s="846">
        <v>840000</v>
      </c>
      <c r="H1966" s="590"/>
      <c r="I1966" s="813"/>
    </row>
    <row r="1967" spans="1:9" ht="25" customHeight="1" x14ac:dyDescent="0.4">
      <c r="A1967" s="200">
        <v>22020000</v>
      </c>
      <c r="B1967" s="156"/>
      <c r="C1967" s="17"/>
      <c r="D1967" s="156"/>
      <c r="E1967" s="106" t="s">
        <v>202</v>
      </c>
      <c r="F1967" s="84"/>
      <c r="G1967" s="84"/>
      <c r="H1967" s="84"/>
      <c r="I1967" s="85"/>
    </row>
    <row r="1968" spans="1:9" ht="25" customHeight="1" x14ac:dyDescent="0.4">
      <c r="A1968" s="200">
        <v>22020100</v>
      </c>
      <c r="B1968" s="156"/>
      <c r="C1968" s="17"/>
      <c r="D1968" s="156"/>
      <c r="E1968" s="106" t="s">
        <v>203</v>
      </c>
      <c r="F1968" s="84"/>
      <c r="G1968" s="84"/>
      <c r="H1968" s="84"/>
      <c r="I1968" s="85"/>
    </row>
    <row r="1969" spans="1:9" ht="25" customHeight="1" x14ac:dyDescent="0.4">
      <c r="A1969" s="326">
        <v>22020101</v>
      </c>
      <c r="B1969" s="148"/>
      <c r="C1969" s="31"/>
      <c r="D1969" s="122"/>
      <c r="E1969" s="195" t="s">
        <v>204</v>
      </c>
      <c r="F1969" s="121"/>
      <c r="G1969" s="84"/>
      <c r="H1969" s="121"/>
      <c r="I1969" s="85"/>
    </row>
    <row r="1970" spans="1:9" ht="25" customHeight="1" x14ac:dyDescent="0.4">
      <c r="A1970" s="326">
        <v>22020102</v>
      </c>
      <c r="B1970" s="148"/>
      <c r="C1970" s="31"/>
      <c r="D1970" s="122"/>
      <c r="E1970" s="195" t="s">
        <v>205</v>
      </c>
      <c r="F1970" s="121"/>
      <c r="G1970" s="84"/>
      <c r="H1970" s="121"/>
      <c r="I1970" s="85"/>
    </row>
    <row r="1971" spans="1:9" ht="25" customHeight="1" x14ac:dyDescent="0.4">
      <c r="A1971" s="326">
        <v>22020103</v>
      </c>
      <c r="B1971" s="148"/>
      <c r="C1971" s="31"/>
      <c r="D1971" s="122"/>
      <c r="E1971" s="195" t="s">
        <v>206</v>
      </c>
      <c r="F1971" s="121"/>
      <c r="G1971" s="84"/>
      <c r="H1971" s="121"/>
      <c r="I1971" s="85"/>
    </row>
    <row r="1972" spans="1:9" ht="25" customHeight="1" x14ac:dyDescent="0.4">
      <c r="A1972" s="326">
        <v>22020104</v>
      </c>
      <c r="B1972" s="148"/>
      <c r="C1972" s="14"/>
      <c r="D1972" s="94"/>
      <c r="E1972" s="195" t="s">
        <v>207</v>
      </c>
      <c r="F1972" s="121"/>
      <c r="G1972" s="84"/>
      <c r="H1972" s="84"/>
      <c r="I1972" s="172"/>
    </row>
    <row r="1973" spans="1:9" s="138" customFormat="1" ht="25" customHeight="1" x14ac:dyDescent="0.4">
      <c r="A1973" s="200" t="s">
        <v>530</v>
      </c>
      <c r="B1973" s="156"/>
      <c r="C1973" s="17"/>
      <c r="D1973" s="156"/>
      <c r="E1973" s="157" t="s">
        <v>245</v>
      </c>
      <c r="F1973" s="103"/>
      <c r="G1973" s="103"/>
      <c r="H1973" s="84"/>
      <c r="I1973" s="172"/>
    </row>
    <row r="1974" spans="1:9" ht="25" customHeight="1" x14ac:dyDescent="0.4">
      <c r="A1974" s="209" t="s">
        <v>531</v>
      </c>
      <c r="B1974" s="148"/>
      <c r="C1974" s="14"/>
      <c r="D1974" s="94"/>
      <c r="E1974" s="154" t="s">
        <v>246</v>
      </c>
      <c r="F1974" s="84"/>
      <c r="G1974" s="84"/>
      <c r="H1974" s="84"/>
      <c r="I1974" s="98"/>
    </row>
    <row r="1975" spans="1:9" ht="25" customHeight="1" x14ac:dyDescent="0.4">
      <c r="A1975" s="325">
        <v>220207</v>
      </c>
      <c r="B1975" s="303"/>
      <c r="C1975" s="32"/>
      <c r="D1975" s="121"/>
      <c r="E1975" s="175" t="s">
        <v>701</v>
      </c>
      <c r="F1975" s="84"/>
      <c r="G1975" s="84"/>
      <c r="H1975" s="84"/>
      <c r="I1975" s="98"/>
    </row>
    <row r="1976" spans="1:9" s="1257" customFormat="1" ht="25" customHeight="1" x14ac:dyDescent="0.4">
      <c r="A1976" s="1258">
        <v>22020710</v>
      </c>
      <c r="B1976" s="1252" t="s">
        <v>640</v>
      </c>
      <c r="C1976" s="1259"/>
      <c r="D1976" s="1253">
        <v>31912900</v>
      </c>
      <c r="E1976" s="1254" t="s">
        <v>2961</v>
      </c>
      <c r="F1976" s="1255"/>
      <c r="G1976" s="1255">
        <v>3000000</v>
      </c>
      <c r="H1976" s="1255">
        <v>660000</v>
      </c>
      <c r="I1976" s="1256">
        <v>15000000</v>
      </c>
    </row>
    <row r="1977" spans="1:9" ht="25" customHeight="1" x14ac:dyDescent="0.4">
      <c r="A1977" s="244">
        <v>22040100</v>
      </c>
      <c r="B1977" s="156"/>
      <c r="C1977" s="40"/>
      <c r="D1977" s="156"/>
      <c r="E1977" s="248" t="s">
        <v>305</v>
      </c>
      <c r="F1977" s="84"/>
      <c r="G1977" s="84"/>
      <c r="H1977" s="84"/>
      <c r="I1977" s="98"/>
    </row>
    <row r="1978" spans="1:9" ht="25" customHeight="1" thickBot="1" x14ac:dyDescent="0.45">
      <c r="A1978" s="1011">
        <v>22040109</v>
      </c>
      <c r="B1978" s="915" t="s">
        <v>640</v>
      </c>
      <c r="C1978" s="965"/>
      <c r="D1978" s="266">
        <v>31912900</v>
      </c>
      <c r="E1978" s="1012" t="s">
        <v>1840</v>
      </c>
      <c r="F1978" s="917"/>
      <c r="G1978" s="917">
        <v>50000000</v>
      </c>
      <c r="H1978" s="917"/>
      <c r="I1978" s="1010">
        <v>10000000</v>
      </c>
    </row>
    <row r="1979" spans="1:9" ht="25" customHeight="1" x14ac:dyDescent="0.4">
      <c r="A1979" s="199"/>
      <c r="B1979" s="906"/>
      <c r="C1979" s="907"/>
      <c r="D1979" s="906"/>
      <c r="E1979" s="908" t="s">
        <v>164</v>
      </c>
      <c r="F1979" s="920">
        <f>SUM(F1934:F1966)</f>
        <v>1235622.8600000001</v>
      </c>
      <c r="G1979" s="920">
        <f>SUM(G1934:G1966)</f>
        <v>2181716.15</v>
      </c>
      <c r="H1979" s="920">
        <f>SUM(H1934:H1966)</f>
        <v>955378.5</v>
      </c>
      <c r="I1979" s="920">
        <f>SUM(I1934:I1966)</f>
        <v>0</v>
      </c>
    </row>
    <row r="1980" spans="1:9" ht="25" customHeight="1" thickBot="1" x14ac:dyDescent="0.45">
      <c r="A1980" s="213"/>
      <c r="B1980" s="214"/>
      <c r="C1980" s="34"/>
      <c r="D1980" s="214"/>
      <c r="E1980" s="215" t="s">
        <v>202</v>
      </c>
      <c r="F1980" s="921">
        <f>SUM(F1969:F1978)</f>
        <v>0</v>
      </c>
      <c r="G1980" s="921">
        <f>SUM(G1969:G1978)</f>
        <v>53000000</v>
      </c>
      <c r="H1980" s="921">
        <f>SUM(H1969:H1978)</f>
        <v>660000</v>
      </c>
      <c r="I1980" s="922">
        <v>13000000</v>
      </c>
    </row>
    <row r="1981" spans="1:9" ht="25" customHeight="1" thickBot="1" x14ac:dyDescent="0.45">
      <c r="A1981" s="35"/>
      <c r="B1981" s="216"/>
      <c r="C1981" s="35"/>
      <c r="D1981" s="216"/>
      <c r="E1981" s="231" t="s">
        <v>293</v>
      </c>
      <c r="F1981" s="960">
        <f>F1979+F1980</f>
        <v>1235622.8600000001</v>
      </c>
      <c r="G1981" s="960">
        <f>G1979+G1980</f>
        <v>55181716.149999999</v>
      </c>
      <c r="H1981" s="960">
        <f>H1979+H1980</f>
        <v>1615378.5</v>
      </c>
      <c r="I1981" s="960">
        <f>I1979+I1980</f>
        <v>13000000</v>
      </c>
    </row>
    <row r="1982" spans="1:9" ht="22.5" x14ac:dyDescent="0.45">
      <c r="A1982" s="1310" t="s">
        <v>1795</v>
      </c>
      <c r="B1982" s="1311"/>
      <c r="C1982" s="1311"/>
      <c r="D1982" s="1311"/>
      <c r="E1982" s="1311"/>
      <c r="F1982" s="1311"/>
      <c r="G1982" s="1311"/>
      <c r="H1982" s="1311"/>
      <c r="I1982" s="1312"/>
    </row>
    <row r="1983" spans="1:9" ht="22.5" x14ac:dyDescent="0.45">
      <c r="A1983" s="1301" t="s">
        <v>480</v>
      </c>
      <c r="B1983" s="1302"/>
      <c r="C1983" s="1302"/>
      <c r="D1983" s="1302"/>
      <c r="E1983" s="1302"/>
      <c r="F1983" s="1302"/>
      <c r="G1983" s="1302"/>
      <c r="H1983" s="1302"/>
      <c r="I1983" s="1303"/>
    </row>
    <row r="1984" spans="1:9" ht="23.25" customHeight="1" x14ac:dyDescent="0.45">
      <c r="A1984" s="1301" t="s">
        <v>2465</v>
      </c>
      <c r="B1984" s="1302"/>
      <c r="C1984" s="1302"/>
      <c r="D1984" s="1302"/>
      <c r="E1984" s="1302"/>
      <c r="F1984" s="1302"/>
      <c r="G1984" s="1302"/>
      <c r="H1984" s="1302"/>
      <c r="I1984" s="1303"/>
    </row>
    <row r="1985" spans="1:9" ht="18.75" customHeight="1" thickBot="1" x14ac:dyDescent="0.5">
      <c r="A1985" s="1304" t="s">
        <v>275</v>
      </c>
      <c r="B1985" s="1305"/>
      <c r="C1985" s="1305"/>
      <c r="D1985" s="1305"/>
      <c r="E1985" s="1305"/>
      <c r="F1985" s="1305"/>
      <c r="G1985" s="1305"/>
      <c r="H1985" s="1305"/>
      <c r="I1985" s="1306"/>
    </row>
    <row r="1986" spans="1:9" ht="18.5" thickBot="1" x14ac:dyDescent="0.45">
      <c r="A1986" s="1319" t="s">
        <v>455</v>
      </c>
      <c r="B1986" s="1320"/>
      <c r="C1986" s="1320"/>
      <c r="D1986" s="1320"/>
      <c r="E1986" s="1320"/>
      <c r="F1986" s="1320"/>
      <c r="G1986" s="1320"/>
      <c r="H1986" s="1320"/>
      <c r="I1986" s="1321"/>
    </row>
    <row r="1987" spans="1:9" s="118" customFormat="1" ht="36.5" thickBot="1" x14ac:dyDescent="0.4">
      <c r="A1987" s="4" t="s">
        <v>684</v>
      </c>
      <c r="B1987" s="89" t="s">
        <v>452</v>
      </c>
      <c r="C1987" s="4" t="s">
        <v>448</v>
      </c>
      <c r="D1987" s="89" t="s">
        <v>451</v>
      </c>
      <c r="E1987" s="127" t="s">
        <v>1</v>
      </c>
      <c r="F1987" s="89" t="s">
        <v>2460</v>
      </c>
      <c r="G1987" s="89" t="s">
        <v>2474</v>
      </c>
      <c r="H1987" s="89" t="s">
        <v>2475</v>
      </c>
      <c r="I1987" s="89" t="s">
        <v>2464</v>
      </c>
    </row>
    <row r="1988" spans="1:9" ht="25" customHeight="1" x14ac:dyDescent="0.4">
      <c r="A1988" s="199">
        <v>53500100101</v>
      </c>
      <c r="B1988" s="181" t="s">
        <v>640</v>
      </c>
      <c r="C1988" s="14"/>
      <c r="D1988" s="94">
        <v>31912900</v>
      </c>
      <c r="E1988" s="238" t="s">
        <v>368</v>
      </c>
      <c r="F1988" s="130">
        <f>F2061</f>
        <v>4520560.7685000002</v>
      </c>
      <c r="G1988" s="130">
        <f>G2061</f>
        <v>34716113.399999999</v>
      </c>
      <c r="H1988" s="130">
        <f>H2061</f>
        <v>20721670.462499999</v>
      </c>
      <c r="I1988" s="130">
        <f>I2061</f>
        <v>35320343.170000002</v>
      </c>
    </row>
    <row r="1989" spans="1:9" ht="25" customHeight="1" x14ac:dyDescent="0.4">
      <c r="A1989" s="200">
        <v>53500100102</v>
      </c>
      <c r="B1989" s="181" t="s">
        <v>640</v>
      </c>
      <c r="C1989" s="14"/>
      <c r="D1989" s="94">
        <v>31912900</v>
      </c>
      <c r="E1989" s="167" t="s">
        <v>453</v>
      </c>
      <c r="F1989" s="239">
        <f>F2118</f>
        <v>14990652.960000003</v>
      </c>
      <c r="G1989" s="239">
        <f>G2118</f>
        <v>71842692.25</v>
      </c>
      <c r="H1989" s="239">
        <f>H2118</f>
        <v>20585524</v>
      </c>
      <c r="I1989" s="239">
        <f>I2118</f>
        <v>131930614</v>
      </c>
    </row>
    <row r="1990" spans="1:9" ht="25" customHeight="1" thickBot="1" x14ac:dyDescent="0.45">
      <c r="A1990" s="200">
        <v>53500100103</v>
      </c>
      <c r="B1990" s="181" t="s">
        <v>640</v>
      </c>
      <c r="C1990" s="14"/>
      <c r="D1990" s="94">
        <v>31912900</v>
      </c>
      <c r="E1990" s="167" t="s">
        <v>454</v>
      </c>
      <c r="F1990" s="132">
        <f>F2171</f>
        <v>6360560.0299999993</v>
      </c>
      <c r="G1990" s="132">
        <f>G2171</f>
        <v>23273934.300000001</v>
      </c>
      <c r="H1990" s="132">
        <f>H2171</f>
        <v>10281475.75</v>
      </c>
      <c r="I1990" s="132">
        <f>I2171</f>
        <v>22951700</v>
      </c>
    </row>
    <row r="1991" spans="1:9" ht="25" customHeight="1" thickBot="1" x14ac:dyDescent="0.45">
      <c r="A1991" s="20"/>
      <c r="B1991" s="168"/>
      <c r="C1991" s="20"/>
      <c r="D1991" s="168"/>
      <c r="E1991" s="109" t="s">
        <v>293</v>
      </c>
      <c r="F1991" s="140">
        <f>SUM(F1988:F1990)</f>
        <v>25871773.758500002</v>
      </c>
      <c r="G1991" s="140">
        <f>SUM(G1988:G1990)</f>
        <v>129832739.95</v>
      </c>
      <c r="H1991" s="140">
        <f>SUM(H1988:H1990)</f>
        <v>51588670.212499999</v>
      </c>
      <c r="I1991" s="140">
        <f>SUM(I1988:I1990)</f>
        <v>190202657.17000002</v>
      </c>
    </row>
    <row r="1992" spans="1:9" ht="25" customHeight="1" thickBot="1" x14ac:dyDescent="0.45">
      <c r="A1992" s="1316" t="s">
        <v>499</v>
      </c>
      <c r="B1992" s="1317"/>
      <c r="C1992" s="1317"/>
      <c r="D1992" s="1317"/>
      <c r="E1992" s="1317"/>
      <c r="F1992" s="1317"/>
      <c r="G1992" s="1317"/>
      <c r="H1992" s="1317"/>
      <c r="I1992" s="1318"/>
    </row>
    <row r="1993" spans="1:9" ht="25" customHeight="1" x14ac:dyDescent="0.4">
      <c r="A1993" s="199"/>
      <c r="B1993" s="906"/>
      <c r="C1993" s="907"/>
      <c r="D1993" s="906"/>
      <c r="E1993" s="1014" t="s">
        <v>164</v>
      </c>
      <c r="F1993" s="909">
        <f t="shared" ref="F1993:I1994" si="14">F2059+F2116+F2169</f>
        <v>25871773.758500002</v>
      </c>
      <c r="G1993" s="909">
        <f t="shared" si="14"/>
        <v>32432739.949999999</v>
      </c>
      <c r="H1993" s="909">
        <f t="shared" si="14"/>
        <v>18838670.212499999</v>
      </c>
      <c r="I1993" s="910">
        <f t="shared" si="14"/>
        <v>99302657.170000002</v>
      </c>
    </row>
    <row r="1994" spans="1:9" ht="25" customHeight="1" thickBot="1" x14ac:dyDescent="0.45">
      <c r="A1994" s="213"/>
      <c r="B1994" s="214"/>
      <c r="C1994" s="34"/>
      <c r="D1994" s="214"/>
      <c r="E1994" s="1015" t="s">
        <v>202</v>
      </c>
      <c r="F1994" s="912">
        <f t="shared" si="14"/>
        <v>0</v>
      </c>
      <c r="G1994" s="912">
        <f t="shared" si="14"/>
        <v>97400000</v>
      </c>
      <c r="H1994" s="912">
        <f t="shared" si="14"/>
        <v>32750000</v>
      </c>
      <c r="I1994" s="913">
        <f t="shared" si="14"/>
        <v>90900000</v>
      </c>
    </row>
    <row r="1995" spans="1:9" ht="25" customHeight="1" thickBot="1" x14ac:dyDescent="0.45">
      <c r="A1995" s="35"/>
      <c r="B1995" s="216"/>
      <c r="C1995" s="35"/>
      <c r="D1995" s="216"/>
      <c r="E1995" s="1013" t="s">
        <v>293</v>
      </c>
      <c r="F1995" s="218">
        <f>F1993+F1994</f>
        <v>25871773.758500002</v>
      </c>
      <c r="G1995" s="141">
        <f>SUM(G1993:G1994)</f>
        <v>129832739.95</v>
      </c>
      <c r="H1995" s="218">
        <f>H1993+H1994</f>
        <v>51588670.212499999</v>
      </c>
      <c r="I1995" s="218">
        <f>I1993+I1994</f>
        <v>190202657.17000002</v>
      </c>
    </row>
    <row r="1996" spans="1:9" ht="22.5" x14ac:dyDescent="0.45">
      <c r="A1996" s="1310" t="s">
        <v>1795</v>
      </c>
      <c r="B1996" s="1311"/>
      <c r="C1996" s="1311"/>
      <c r="D1996" s="1311"/>
      <c r="E1996" s="1311"/>
      <c r="F1996" s="1311"/>
      <c r="G1996" s="1311"/>
      <c r="H1996" s="1311"/>
      <c r="I1996" s="1312"/>
    </row>
    <row r="1997" spans="1:9" ht="22.5" x14ac:dyDescent="0.45">
      <c r="A1997" s="1301" t="s">
        <v>480</v>
      </c>
      <c r="B1997" s="1302"/>
      <c r="C1997" s="1302"/>
      <c r="D1997" s="1302"/>
      <c r="E1997" s="1302"/>
      <c r="F1997" s="1302"/>
      <c r="G1997" s="1302"/>
      <c r="H1997" s="1302"/>
      <c r="I1997" s="1303"/>
    </row>
    <row r="1998" spans="1:9" ht="22.5" x14ac:dyDescent="0.45">
      <c r="A1998" s="1301" t="s">
        <v>2465</v>
      </c>
      <c r="B1998" s="1302"/>
      <c r="C1998" s="1302"/>
      <c r="D1998" s="1302"/>
      <c r="E1998" s="1302"/>
      <c r="F1998" s="1302"/>
      <c r="G1998" s="1302"/>
      <c r="H1998" s="1302"/>
      <c r="I1998" s="1303"/>
    </row>
    <row r="1999" spans="1:9" ht="18.75" customHeight="1" thickBot="1" x14ac:dyDescent="0.5">
      <c r="A1999" s="1304" t="s">
        <v>275</v>
      </c>
      <c r="B1999" s="1305"/>
      <c r="C1999" s="1305"/>
      <c r="D1999" s="1305"/>
      <c r="E1999" s="1305"/>
      <c r="F1999" s="1305"/>
      <c r="G1999" s="1305"/>
      <c r="H1999" s="1305"/>
      <c r="I1999" s="1306"/>
    </row>
    <row r="2000" spans="1:9" ht="18.5" thickBot="1" x14ac:dyDescent="0.45">
      <c r="A2000" s="1307" t="s">
        <v>456</v>
      </c>
      <c r="B2000" s="1308"/>
      <c r="C2000" s="1308"/>
      <c r="D2000" s="1308"/>
      <c r="E2000" s="1308"/>
      <c r="F2000" s="1308"/>
      <c r="G2000" s="1308"/>
      <c r="H2000" s="1308"/>
      <c r="I2000" s="1309"/>
    </row>
    <row r="2001" spans="1:9" ht="36.5" thickBot="1" x14ac:dyDescent="0.45">
      <c r="A2001" s="311" t="s">
        <v>459</v>
      </c>
      <c r="B2001" s="333" t="s">
        <v>452</v>
      </c>
      <c r="C2001" s="311" t="s">
        <v>448</v>
      </c>
      <c r="D2001" s="333" t="s">
        <v>451</v>
      </c>
      <c r="E2001" s="312" t="s">
        <v>1</v>
      </c>
      <c r="F2001" s="222" t="s">
        <v>2460</v>
      </c>
      <c r="G2001" s="222" t="s">
        <v>2474</v>
      </c>
      <c r="H2001" s="89" t="s">
        <v>2475</v>
      </c>
      <c r="I2001" s="222" t="s">
        <v>2464</v>
      </c>
    </row>
    <row r="2002" spans="1:9" ht="25" customHeight="1" x14ac:dyDescent="0.4">
      <c r="A2002" s="336">
        <v>20000000</v>
      </c>
      <c r="B2002" s="159"/>
      <c r="C2002" s="337"/>
      <c r="D2002" s="159"/>
      <c r="E2002" s="338" t="s">
        <v>163</v>
      </c>
      <c r="F2002" s="339"/>
      <c r="G2002" s="339"/>
      <c r="H2002" s="339"/>
      <c r="I2002" s="340"/>
    </row>
    <row r="2003" spans="1:9" ht="25" customHeight="1" x14ac:dyDescent="0.4">
      <c r="A2003" s="240">
        <v>21000000</v>
      </c>
      <c r="B2003" s="144"/>
      <c r="C2003" s="38"/>
      <c r="D2003" s="144"/>
      <c r="E2003" s="241" t="s">
        <v>164</v>
      </c>
      <c r="F2003" s="150"/>
      <c r="G2003" s="150"/>
      <c r="H2003" s="150"/>
      <c r="I2003" s="151"/>
    </row>
    <row r="2004" spans="1:9" ht="25" customHeight="1" x14ac:dyDescent="0.4">
      <c r="A2004" s="240">
        <v>21010000</v>
      </c>
      <c r="B2004" s="144"/>
      <c r="C2004" s="38"/>
      <c r="D2004" s="144"/>
      <c r="E2004" s="241" t="s">
        <v>165</v>
      </c>
      <c r="F2004" s="150"/>
      <c r="G2004" s="150"/>
      <c r="H2004" s="150"/>
      <c r="I2004" s="151"/>
    </row>
    <row r="2005" spans="1:9" ht="25" customHeight="1" x14ac:dyDescent="0.4">
      <c r="A2005" s="206">
        <v>21010103</v>
      </c>
      <c r="B2005" s="148"/>
      <c r="C2005" s="14"/>
      <c r="D2005" s="94"/>
      <c r="E2005" s="95" t="s">
        <v>168</v>
      </c>
      <c r="F2005" s="84">
        <v>2180080.4900000002</v>
      </c>
      <c r="G2005" s="84">
        <v>2116583</v>
      </c>
      <c r="H2005" s="145">
        <v>1587437.25</v>
      </c>
      <c r="I2005" s="84">
        <f>NROLL!E961</f>
        <v>4188596</v>
      </c>
    </row>
    <row r="2006" spans="1:9" ht="25" customHeight="1" x14ac:dyDescent="0.4">
      <c r="A2006" s="206">
        <v>21010104</v>
      </c>
      <c r="B2006" s="148" t="s">
        <v>640</v>
      </c>
      <c r="C2006" s="14"/>
      <c r="D2006" s="94">
        <v>31912900</v>
      </c>
      <c r="E2006" s="95" t="s">
        <v>169</v>
      </c>
      <c r="F2006" s="84">
        <v>478826.4</v>
      </c>
      <c r="G2006" s="84">
        <v>464880</v>
      </c>
      <c r="H2006" s="145">
        <v>348660</v>
      </c>
      <c r="I2006" s="84">
        <f>NROLL!E955</f>
        <v>1021164.6</v>
      </c>
    </row>
    <row r="2007" spans="1:9" ht="25" customHeight="1" x14ac:dyDescent="0.4">
      <c r="A2007" s="206">
        <v>21010105</v>
      </c>
      <c r="B2007" s="148" t="s">
        <v>640</v>
      </c>
      <c r="C2007" s="14"/>
      <c r="D2007" s="94">
        <v>31912900</v>
      </c>
      <c r="E2007" s="95" t="s">
        <v>170</v>
      </c>
      <c r="F2007" s="84"/>
      <c r="G2007" s="84"/>
      <c r="H2007" s="145"/>
      <c r="I2007" s="84"/>
    </row>
    <row r="2008" spans="1:9" ht="25" customHeight="1" x14ac:dyDescent="0.4">
      <c r="A2008" s="147">
        <v>21010106</v>
      </c>
      <c r="B2008" s="148"/>
      <c r="C2008" s="14"/>
      <c r="D2008" s="94"/>
      <c r="E2008" s="95" t="s">
        <v>171</v>
      </c>
      <c r="F2008" s="84"/>
      <c r="G2008" s="84"/>
      <c r="H2008" s="145"/>
      <c r="I2008" s="84"/>
    </row>
    <row r="2009" spans="1:9" ht="25" customHeight="1" x14ac:dyDescent="0.4">
      <c r="A2009" s="147"/>
      <c r="B2009" s="148"/>
      <c r="C2009" s="14"/>
      <c r="D2009" s="94"/>
      <c r="E2009" s="102" t="s">
        <v>673</v>
      </c>
      <c r="F2009" s="84"/>
      <c r="G2009" s="84">
        <v>387219.45</v>
      </c>
      <c r="H2009" s="145"/>
      <c r="I2009" s="84">
        <f>NROLL!T955+NROLL!T961</f>
        <v>3840000</v>
      </c>
    </row>
    <row r="2010" spans="1:9" ht="25" customHeight="1" x14ac:dyDescent="0.4">
      <c r="A2010" s="205">
        <v>21020300</v>
      </c>
      <c r="B2010" s="144"/>
      <c r="C2010" s="13"/>
      <c r="D2010" s="144"/>
      <c r="E2010" s="91" t="s">
        <v>193</v>
      </c>
      <c r="F2010" s="84"/>
      <c r="G2010" s="84"/>
      <c r="H2010" s="145"/>
      <c r="I2010" s="84"/>
    </row>
    <row r="2011" spans="1:9" ht="25" customHeight="1" x14ac:dyDescent="0.4">
      <c r="A2011" s="206">
        <v>21020301</v>
      </c>
      <c r="B2011" s="148"/>
      <c r="C2011" s="14"/>
      <c r="D2011" s="94"/>
      <c r="E2011" s="102" t="s">
        <v>178</v>
      </c>
      <c r="F2011" s="84">
        <v>763028.17149999994</v>
      </c>
      <c r="G2011" s="84">
        <v>740804.04999999993</v>
      </c>
      <c r="H2011" s="145">
        <v>555603.03749999998</v>
      </c>
      <c r="I2011" s="84">
        <f>NROLL!F961</f>
        <v>1466008.5999999999</v>
      </c>
    </row>
    <row r="2012" spans="1:9" ht="25" customHeight="1" x14ac:dyDescent="0.4">
      <c r="A2012" s="206">
        <v>21020302</v>
      </c>
      <c r="B2012" s="148"/>
      <c r="C2012" s="14"/>
      <c r="D2012" s="94"/>
      <c r="E2012" s="102" t="s">
        <v>179</v>
      </c>
      <c r="F2012" s="84">
        <v>436016.09800000006</v>
      </c>
      <c r="G2012" s="84">
        <v>423316.60000000003</v>
      </c>
      <c r="H2012" s="145">
        <v>317487.45000000007</v>
      </c>
      <c r="I2012" s="84">
        <f>NROLL!G961</f>
        <v>837719.20000000007</v>
      </c>
    </row>
    <row r="2013" spans="1:9" ht="25" customHeight="1" x14ac:dyDescent="0.4">
      <c r="A2013" s="206">
        <v>21020303</v>
      </c>
      <c r="B2013" s="148"/>
      <c r="C2013" s="14"/>
      <c r="D2013" s="94"/>
      <c r="E2013" s="102" t="s">
        <v>180</v>
      </c>
      <c r="F2013" s="84">
        <v>26697.599999999999</v>
      </c>
      <c r="G2013" s="84">
        <v>25920</v>
      </c>
      <c r="H2013" s="145">
        <v>19440</v>
      </c>
      <c r="I2013" s="84">
        <f>NROLL!H961</f>
        <v>209429.80000000002</v>
      </c>
    </row>
    <row r="2014" spans="1:9" ht="25" customHeight="1" x14ac:dyDescent="0.4">
      <c r="A2014" s="206">
        <v>21020304</v>
      </c>
      <c r="B2014" s="148"/>
      <c r="C2014" s="14"/>
      <c r="D2014" s="94"/>
      <c r="E2014" s="102" t="s">
        <v>181</v>
      </c>
      <c r="F2014" s="84">
        <v>109004.02450000001</v>
      </c>
      <c r="G2014" s="84">
        <v>105829.15000000001</v>
      </c>
      <c r="H2014" s="145">
        <v>79371.862500000017</v>
      </c>
      <c r="I2014" s="84">
        <f>NROLL!I961</f>
        <v>45360</v>
      </c>
    </row>
    <row r="2015" spans="1:9" ht="25" customHeight="1" x14ac:dyDescent="0.4">
      <c r="A2015" s="206">
        <v>21020312</v>
      </c>
      <c r="B2015" s="148"/>
      <c r="C2015" s="14"/>
      <c r="D2015" s="94"/>
      <c r="E2015" s="102" t="s">
        <v>184</v>
      </c>
      <c r="F2015" s="84"/>
      <c r="G2015" s="84"/>
      <c r="H2015" s="145"/>
      <c r="I2015" s="84"/>
    </row>
    <row r="2016" spans="1:9" ht="25" customHeight="1" x14ac:dyDescent="0.4">
      <c r="A2016" s="206">
        <v>21020315</v>
      </c>
      <c r="B2016" s="148"/>
      <c r="C2016" s="14"/>
      <c r="D2016" s="94"/>
      <c r="E2016" s="102" t="s">
        <v>187</v>
      </c>
      <c r="F2016" s="84">
        <v>183164.02450000003</v>
      </c>
      <c r="G2016" s="84">
        <v>177829.15000000002</v>
      </c>
      <c r="H2016" s="145">
        <v>133371.86250000002</v>
      </c>
      <c r="I2016" s="84">
        <f>NROLL!J961</f>
        <v>329429.80000000005</v>
      </c>
    </row>
    <row r="2017" spans="1:9" ht="25" customHeight="1" x14ac:dyDescent="0.4">
      <c r="A2017" s="147">
        <v>21020314</v>
      </c>
      <c r="B2017" s="148"/>
      <c r="C2017" s="14"/>
      <c r="D2017" s="94"/>
      <c r="E2017" s="102" t="s">
        <v>513</v>
      </c>
      <c r="F2017" s="84"/>
      <c r="G2017" s="84"/>
      <c r="H2017" s="145"/>
      <c r="I2017" s="84">
        <f>NROLL!M961</f>
        <v>22938.18</v>
      </c>
    </row>
    <row r="2018" spans="1:9" ht="25" customHeight="1" x14ac:dyDescent="0.4">
      <c r="A2018" s="147">
        <v>21020305</v>
      </c>
      <c r="B2018" s="148"/>
      <c r="C2018" s="14"/>
      <c r="D2018" s="94"/>
      <c r="E2018" s="102" t="s">
        <v>514</v>
      </c>
      <c r="F2018" s="84"/>
      <c r="G2018" s="84"/>
      <c r="H2018" s="145"/>
      <c r="I2018" s="84"/>
    </row>
    <row r="2019" spans="1:9" ht="25" customHeight="1" x14ac:dyDescent="0.4">
      <c r="A2019" s="147">
        <v>21020306</v>
      </c>
      <c r="B2019" s="148"/>
      <c r="C2019" s="14"/>
      <c r="D2019" s="94"/>
      <c r="E2019" s="102" t="s">
        <v>515</v>
      </c>
      <c r="F2019" s="84"/>
      <c r="G2019" s="84"/>
      <c r="H2019" s="145"/>
      <c r="I2019" s="84">
        <f>NROLL!K961</f>
        <v>1260</v>
      </c>
    </row>
    <row r="2020" spans="1:9" ht="25" customHeight="1" x14ac:dyDescent="0.4">
      <c r="A2020" s="205">
        <v>21020400</v>
      </c>
      <c r="B2020" s="144"/>
      <c r="C2020" s="13"/>
      <c r="D2020" s="144"/>
      <c r="E2020" s="91" t="s">
        <v>194</v>
      </c>
      <c r="F2020" s="84"/>
      <c r="G2020" s="84"/>
      <c r="H2020" s="145"/>
      <c r="I2020" s="84"/>
    </row>
    <row r="2021" spans="1:9" ht="25" customHeight="1" x14ac:dyDescent="0.4">
      <c r="A2021" s="206">
        <v>21020401</v>
      </c>
      <c r="B2021" s="148" t="s">
        <v>640</v>
      </c>
      <c r="C2021" s="14"/>
      <c r="D2021" s="94">
        <v>31912900</v>
      </c>
      <c r="E2021" s="102" t="s">
        <v>178</v>
      </c>
      <c r="F2021" s="84">
        <v>167589.24</v>
      </c>
      <c r="G2021" s="84">
        <v>162708</v>
      </c>
      <c r="H2021" s="145">
        <v>122031</v>
      </c>
      <c r="I2021" s="84">
        <f>NROLL!F955</f>
        <v>357407.61</v>
      </c>
    </row>
    <row r="2022" spans="1:9" ht="25" customHeight="1" x14ac:dyDescent="0.4">
      <c r="A2022" s="206">
        <v>21020402</v>
      </c>
      <c r="B2022" s="148" t="s">
        <v>640</v>
      </c>
      <c r="C2022" s="14"/>
      <c r="D2022" s="94">
        <v>31912900</v>
      </c>
      <c r="E2022" s="102" t="s">
        <v>179</v>
      </c>
      <c r="F2022" s="84">
        <v>95765.28</v>
      </c>
      <c r="G2022" s="84">
        <v>92976</v>
      </c>
      <c r="H2022" s="145">
        <v>69732</v>
      </c>
      <c r="I2022" s="84">
        <f>NROLL!G955</f>
        <v>204232.91999999998</v>
      </c>
    </row>
    <row r="2023" spans="1:9" ht="25" customHeight="1" x14ac:dyDescent="0.4">
      <c r="A2023" s="206">
        <v>21020403</v>
      </c>
      <c r="B2023" s="148" t="s">
        <v>640</v>
      </c>
      <c r="C2023" s="14"/>
      <c r="D2023" s="94">
        <v>31912900</v>
      </c>
      <c r="E2023" s="102" t="s">
        <v>180</v>
      </c>
      <c r="F2023" s="84">
        <v>7786.8</v>
      </c>
      <c r="G2023" s="84">
        <v>7560</v>
      </c>
      <c r="H2023" s="145">
        <v>5670</v>
      </c>
      <c r="I2023" s="84">
        <f>NROLL!H955</f>
        <v>51058.229999999996</v>
      </c>
    </row>
    <row r="2024" spans="1:9" ht="25" customHeight="1" x14ac:dyDescent="0.4">
      <c r="A2024" s="206">
        <v>21020404</v>
      </c>
      <c r="B2024" s="148" t="s">
        <v>640</v>
      </c>
      <c r="C2024" s="14"/>
      <c r="D2024" s="94">
        <v>31912900</v>
      </c>
      <c r="E2024" s="102" t="s">
        <v>181</v>
      </c>
      <c r="F2024" s="84">
        <v>23941.32</v>
      </c>
      <c r="G2024" s="84">
        <v>23244</v>
      </c>
      <c r="H2024" s="145">
        <v>17433</v>
      </c>
      <c r="I2024" s="84">
        <f>NROLL!I955</f>
        <v>22680</v>
      </c>
    </row>
    <row r="2025" spans="1:9" ht="25" customHeight="1" x14ac:dyDescent="0.4">
      <c r="A2025" s="206">
        <v>21020412</v>
      </c>
      <c r="B2025" s="148"/>
      <c r="C2025" s="14"/>
      <c r="D2025" s="94"/>
      <c r="E2025" s="102" t="s">
        <v>184</v>
      </c>
      <c r="F2025" s="84"/>
      <c r="G2025" s="84"/>
      <c r="H2025" s="145"/>
      <c r="I2025" s="84"/>
    </row>
    <row r="2026" spans="1:9" ht="25" customHeight="1" x14ac:dyDescent="0.4">
      <c r="A2026" s="206">
        <v>21020415</v>
      </c>
      <c r="B2026" s="148" t="s">
        <v>640</v>
      </c>
      <c r="C2026" s="14"/>
      <c r="D2026" s="94">
        <v>31912900</v>
      </c>
      <c r="E2026" s="102" t="s">
        <v>187</v>
      </c>
      <c r="F2026" s="84">
        <v>48661.32</v>
      </c>
      <c r="G2026" s="84">
        <v>47244</v>
      </c>
      <c r="H2026" s="145">
        <v>35433</v>
      </c>
      <c r="I2026" s="84">
        <f>NROLL!J955</f>
        <v>123058.23</v>
      </c>
    </row>
    <row r="2027" spans="1:9" ht="25" customHeight="1" x14ac:dyDescent="0.4">
      <c r="A2027" s="205">
        <v>21020500</v>
      </c>
      <c r="B2027" s="144"/>
      <c r="C2027" s="13"/>
      <c r="D2027" s="144"/>
      <c r="E2027" s="91" t="s">
        <v>195</v>
      </c>
      <c r="F2027" s="84"/>
      <c r="G2027" s="84"/>
      <c r="H2027" s="145"/>
      <c r="I2027" s="146"/>
    </row>
    <row r="2028" spans="1:9" ht="25" customHeight="1" x14ac:dyDescent="0.4">
      <c r="A2028" s="206">
        <v>21020501</v>
      </c>
      <c r="B2028" s="148" t="s">
        <v>640</v>
      </c>
      <c r="C2028" s="14"/>
      <c r="D2028" s="94">
        <v>31912900</v>
      </c>
      <c r="E2028" s="102" t="s">
        <v>178</v>
      </c>
      <c r="F2028" s="84"/>
      <c r="G2028" s="84"/>
      <c r="H2028" s="145"/>
      <c r="I2028" s="146"/>
    </row>
    <row r="2029" spans="1:9" ht="25" customHeight="1" x14ac:dyDescent="0.4">
      <c r="A2029" s="207">
        <v>21020502</v>
      </c>
      <c r="B2029" s="148" t="s">
        <v>640</v>
      </c>
      <c r="C2029" s="14"/>
      <c r="D2029" s="94">
        <v>31912900</v>
      </c>
      <c r="E2029" s="102" t="s">
        <v>179</v>
      </c>
      <c r="F2029" s="84"/>
      <c r="G2029" s="84"/>
      <c r="H2029" s="145"/>
      <c r="I2029" s="146"/>
    </row>
    <row r="2030" spans="1:9" ht="25" customHeight="1" x14ac:dyDescent="0.4">
      <c r="A2030" s="207">
        <v>21020503</v>
      </c>
      <c r="B2030" s="148" t="s">
        <v>640</v>
      </c>
      <c r="C2030" s="14"/>
      <c r="D2030" s="94">
        <v>31912900</v>
      </c>
      <c r="E2030" s="102" t="s">
        <v>180</v>
      </c>
      <c r="F2030" s="84"/>
      <c r="G2030" s="84"/>
      <c r="H2030" s="145"/>
      <c r="I2030" s="146"/>
    </row>
    <row r="2031" spans="1:9" ht="25" customHeight="1" x14ac:dyDescent="0.4">
      <c r="A2031" s="207">
        <v>21020504</v>
      </c>
      <c r="B2031" s="148" t="s">
        <v>640</v>
      </c>
      <c r="C2031" s="14"/>
      <c r="D2031" s="94">
        <v>31912900</v>
      </c>
      <c r="E2031" s="102" t="s">
        <v>181</v>
      </c>
      <c r="F2031" s="84"/>
      <c r="G2031" s="84"/>
      <c r="H2031" s="145"/>
      <c r="I2031" s="146"/>
    </row>
    <row r="2032" spans="1:9" ht="25" customHeight="1" x14ac:dyDescent="0.4">
      <c r="A2032" s="207">
        <v>21020512</v>
      </c>
      <c r="B2032" s="148"/>
      <c r="C2032" s="14"/>
      <c r="D2032" s="94"/>
      <c r="E2032" s="102" t="s">
        <v>184</v>
      </c>
      <c r="F2032" s="84"/>
      <c r="G2032" s="84"/>
      <c r="H2032" s="145"/>
      <c r="I2032" s="146"/>
    </row>
    <row r="2033" spans="1:9" ht="25" customHeight="1" x14ac:dyDescent="0.4">
      <c r="A2033" s="207">
        <v>21020515</v>
      </c>
      <c r="B2033" s="148" t="s">
        <v>640</v>
      </c>
      <c r="C2033" s="14"/>
      <c r="D2033" s="94">
        <v>31912900</v>
      </c>
      <c r="E2033" s="102" t="s">
        <v>187</v>
      </c>
      <c r="F2033" s="84"/>
      <c r="G2033" s="84"/>
      <c r="H2033" s="145"/>
      <c r="I2033" s="146"/>
    </row>
    <row r="2034" spans="1:9" ht="25" customHeight="1" x14ac:dyDescent="0.4">
      <c r="A2034" s="208">
        <v>21020600</v>
      </c>
      <c r="B2034" s="153"/>
      <c r="C2034" s="15"/>
      <c r="D2034" s="153"/>
      <c r="E2034" s="91" t="s">
        <v>196</v>
      </c>
      <c r="F2034" s="84"/>
      <c r="G2034" s="84"/>
      <c r="H2034" s="84"/>
      <c r="I2034" s="85"/>
    </row>
    <row r="2035" spans="1:9" ht="25" customHeight="1" x14ac:dyDescent="0.4">
      <c r="A2035" s="242">
        <v>21020605</v>
      </c>
      <c r="B2035" s="148"/>
      <c r="C2035" s="39"/>
      <c r="D2035" s="94"/>
      <c r="E2035" s="120" t="s">
        <v>199</v>
      </c>
      <c r="F2035" s="150"/>
      <c r="G2035" s="150"/>
      <c r="H2035" s="150"/>
      <c r="I2035" s="151"/>
    </row>
    <row r="2036" spans="1:9" ht="25" customHeight="1" x14ac:dyDescent="0.4">
      <c r="A2036" s="1053">
        <v>22000000</v>
      </c>
      <c r="B2036" s="148"/>
      <c r="C2036" s="39"/>
      <c r="D2036" s="94"/>
      <c r="E2036" s="1051" t="s">
        <v>201</v>
      </c>
      <c r="F2036" s="826"/>
      <c r="G2036" s="846"/>
      <c r="H2036" s="590"/>
      <c r="I2036" s="846"/>
    </row>
    <row r="2037" spans="1:9" ht="25" customHeight="1" x14ac:dyDescent="0.4">
      <c r="A2037" s="1050">
        <v>22010100</v>
      </c>
      <c r="B2037" s="148" t="s">
        <v>2416</v>
      </c>
      <c r="C2037" s="39"/>
      <c r="D2037" s="94">
        <v>31912900</v>
      </c>
      <c r="E2037" s="1052" t="s">
        <v>2453</v>
      </c>
      <c r="F2037" s="826"/>
      <c r="G2037" s="846">
        <v>840000</v>
      </c>
      <c r="H2037" s="590"/>
      <c r="I2037" s="813"/>
    </row>
    <row r="2038" spans="1:9" ht="25" customHeight="1" x14ac:dyDescent="0.4">
      <c r="A2038" s="200">
        <v>22020000</v>
      </c>
      <c r="B2038" s="156"/>
      <c r="C2038" s="17"/>
      <c r="D2038" s="156"/>
      <c r="E2038" s="106" t="s">
        <v>202</v>
      </c>
      <c r="F2038" s="84"/>
      <c r="G2038" s="84"/>
      <c r="H2038" s="84"/>
      <c r="I2038" s="85"/>
    </row>
    <row r="2039" spans="1:9" ht="25" customHeight="1" x14ac:dyDescent="0.4">
      <c r="A2039" s="200">
        <v>22020100</v>
      </c>
      <c r="B2039" s="156"/>
      <c r="C2039" s="17"/>
      <c r="D2039" s="156"/>
      <c r="E2039" s="106" t="s">
        <v>203</v>
      </c>
      <c r="F2039" s="84"/>
      <c r="G2039" s="84"/>
      <c r="H2039" s="84"/>
      <c r="I2039" s="85"/>
    </row>
    <row r="2040" spans="1:9" ht="25" customHeight="1" x14ac:dyDescent="0.4">
      <c r="A2040" s="326">
        <v>22020101</v>
      </c>
      <c r="B2040" s="148"/>
      <c r="C2040" s="14"/>
      <c r="D2040" s="94"/>
      <c r="E2040" s="195" t="s">
        <v>204</v>
      </c>
      <c r="F2040" s="304"/>
      <c r="G2040" s="84"/>
      <c r="H2040" s="84"/>
      <c r="I2040" s="172"/>
    </row>
    <row r="2041" spans="1:9" ht="25" customHeight="1" x14ac:dyDescent="0.4">
      <c r="A2041" s="326">
        <v>22020102</v>
      </c>
      <c r="B2041" s="148" t="s">
        <v>640</v>
      </c>
      <c r="C2041" s="14"/>
      <c r="D2041" s="94">
        <v>31912900</v>
      </c>
      <c r="E2041" s="195" t="s">
        <v>205</v>
      </c>
      <c r="F2041" s="121"/>
      <c r="G2041" s="84">
        <v>100000</v>
      </c>
      <c r="H2041" s="84">
        <v>50000</v>
      </c>
      <c r="I2041" s="85">
        <v>100000</v>
      </c>
    </row>
    <row r="2042" spans="1:9" ht="25" customHeight="1" x14ac:dyDescent="0.4">
      <c r="A2042" s="326">
        <v>22020103</v>
      </c>
      <c r="B2042" s="148"/>
      <c r="C2042" s="31"/>
      <c r="D2042" s="122"/>
      <c r="E2042" s="195" t="s">
        <v>206</v>
      </c>
      <c r="F2042" s="121"/>
      <c r="G2042" s="84"/>
      <c r="H2042" s="121"/>
      <c r="I2042" s="85"/>
    </row>
    <row r="2043" spans="1:9" ht="25" customHeight="1" x14ac:dyDescent="0.4">
      <c r="A2043" s="326">
        <v>22020104</v>
      </c>
      <c r="B2043" s="148"/>
      <c r="C2043" s="31"/>
      <c r="D2043" s="122"/>
      <c r="E2043" s="195" t="s">
        <v>207</v>
      </c>
      <c r="F2043" s="121"/>
      <c r="G2043" s="84"/>
      <c r="H2043" s="121"/>
      <c r="I2043" s="85"/>
    </row>
    <row r="2044" spans="1:9" ht="25" customHeight="1" x14ac:dyDescent="0.4">
      <c r="A2044" s="244">
        <v>22020200</v>
      </c>
      <c r="B2044" s="156"/>
      <c r="C2044" s="40"/>
      <c r="D2044" s="156"/>
      <c r="E2044" s="245" t="s">
        <v>486</v>
      </c>
      <c r="F2044" s="150"/>
      <c r="G2044" s="150"/>
      <c r="H2044" s="150"/>
      <c r="I2044" s="151"/>
    </row>
    <row r="2045" spans="1:9" ht="25" customHeight="1" x14ac:dyDescent="0.4">
      <c r="A2045" s="246">
        <v>22020205</v>
      </c>
      <c r="B2045" s="148" t="s">
        <v>640</v>
      </c>
      <c r="C2045" s="14"/>
      <c r="D2045" s="94">
        <v>31912900</v>
      </c>
      <c r="E2045" s="247" t="s">
        <v>487</v>
      </c>
      <c r="F2045" s="150"/>
      <c r="G2045" s="150">
        <v>3000000</v>
      </c>
      <c r="H2045" s="150">
        <v>780000</v>
      </c>
      <c r="I2045" s="151">
        <v>2500000</v>
      </c>
    </row>
    <row r="2046" spans="1:9" ht="25" customHeight="1" x14ac:dyDescent="0.4">
      <c r="A2046" s="244">
        <v>22020300</v>
      </c>
      <c r="B2046" s="94"/>
      <c r="C2046" s="41"/>
      <c r="D2046" s="94"/>
      <c r="E2046" s="245" t="s">
        <v>488</v>
      </c>
      <c r="F2046" s="150"/>
      <c r="G2046" s="150"/>
      <c r="H2046" s="150"/>
      <c r="I2046" s="151"/>
    </row>
    <row r="2047" spans="1:9" ht="25" customHeight="1" x14ac:dyDescent="0.4">
      <c r="A2047" s="206">
        <v>22020311</v>
      </c>
      <c r="B2047" s="148" t="s">
        <v>640</v>
      </c>
      <c r="C2047" s="14"/>
      <c r="D2047" s="94">
        <v>31912900</v>
      </c>
      <c r="E2047" s="102" t="s">
        <v>217</v>
      </c>
      <c r="F2047" s="150"/>
      <c r="G2047" s="150"/>
      <c r="H2047" s="84"/>
      <c r="I2047" s="172">
        <v>2000000</v>
      </c>
    </row>
    <row r="2048" spans="1:9" ht="25" customHeight="1" x14ac:dyDescent="0.4">
      <c r="A2048" s="246" t="s">
        <v>702</v>
      </c>
      <c r="B2048" s="148"/>
      <c r="C2048" s="14"/>
      <c r="D2048" s="94"/>
      <c r="E2048" s="247" t="s">
        <v>1776</v>
      </c>
      <c r="F2048" s="150"/>
      <c r="G2048" s="150">
        <v>20000000</v>
      </c>
      <c r="H2048" s="150">
        <v>15000000</v>
      </c>
      <c r="I2048" s="151">
        <v>10000000</v>
      </c>
    </row>
    <row r="2049" spans="1:9" ht="25" customHeight="1" x14ac:dyDescent="0.4">
      <c r="A2049" s="244">
        <v>22020400</v>
      </c>
      <c r="B2049" s="156"/>
      <c r="C2049" s="40"/>
      <c r="D2049" s="156"/>
      <c r="E2049" s="248" t="s">
        <v>219</v>
      </c>
      <c r="F2049" s="150"/>
      <c r="G2049" s="150"/>
      <c r="H2049" s="150"/>
      <c r="I2049" s="151"/>
    </row>
    <row r="2050" spans="1:9" ht="25" customHeight="1" x14ac:dyDescent="0.4">
      <c r="A2050" s="246" t="s">
        <v>1775</v>
      </c>
      <c r="B2050" s="148" t="s">
        <v>640</v>
      </c>
      <c r="C2050" s="14"/>
      <c r="D2050" s="94">
        <v>31912900</v>
      </c>
      <c r="E2050" s="247" t="s">
        <v>1774</v>
      </c>
      <c r="F2050" s="150"/>
      <c r="G2050" s="150"/>
      <c r="H2050" s="150"/>
      <c r="I2050" s="151"/>
    </row>
    <row r="2051" spans="1:9" ht="25" customHeight="1" x14ac:dyDescent="0.4">
      <c r="A2051" s="246">
        <v>22020406</v>
      </c>
      <c r="B2051" s="148"/>
      <c r="C2051" s="14"/>
      <c r="D2051" s="94"/>
      <c r="E2051" s="247" t="s">
        <v>223</v>
      </c>
      <c r="F2051" s="150"/>
      <c r="G2051" s="150">
        <v>6000000</v>
      </c>
      <c r="H2051" s="150">
        <v>1600000</v>
      </c>
      <c r="I2051" s="151">
        <v>3000000</v>
      </c>
    </row>
    <row r="2052" spans="1:9" ht="25" customHeight="1" x14ac:dyDescent="0.4">
      <c r="A2052" s="244">
        <v>22020800</v>
      </c>
      <c r="B2052" s="94"/>
      <c r="C2052" s="41"/>
      <c r="D2052" s="94"/>
      <c r="E2052" s="245" t="s">
        <v>489</v>
      </c>
      <c r="F2052" s="150"/>
      <c r="G2052" s="150"/>
      <c r="H2052" s="150"/>
      <c r="I2052" s="151"/>
    </row>
    <row r="2053" spans="1:9" ht="25" customHeight="1" x14ac:dyDescent="0.4">
      <c r="A2053" s="209">
        <v>22020801</v>
      </c>
      <c r="B2053" s="148"/>
      <c r="C2053" s="14"/>
      <c r="D2053" s="94"/>
      <c r="E2053" s="102" t="s">
        <v>239</v>
      </c>
      <c r="F2053" s="150"/>
      <c r="G2053" s="150"/>
      <c r="H2053" s="150"/>
      <c r="I2053" s="151"/>
    </row>
    <row r="2054" spans="1:9" ht="25" customHeight="1" x14ac:dyDescent="0.4">
      <c r="A2054" s="209">
        <v>22020803</v>
      </c>
      <c r="B2054" s="148"/>
      <c r="C2054" s="14"/>
      <c r="D2054" s="94"/>
      <c r="E2054" s="102" t="s">
        <v>240</v>
      </c>
      <c r="F2054" s="121"/>
      <c r="G2054" s="150"/>
      <c r="H2054" s="150"/>
      <c r="I2054" s="151">
        <v>3000000</v>
      </c>
    </row>
    <row r="2055" spans="1:9" ht="25" customHeight="1" x14ac:dyDescent="0.4">
      <c r="A2055" s="325">
        <v>22020700</v>
      </c>
      <c r="B2055" s="303"/>
      <c r="C2055" s="32"/>
      <c r="D2055" s="121"/>
      <c r="E2055" s="175" t="s">
        <v>701</v>
      </c>
      <c r="F2055" s="150"/>
      <c r="G2055" s="150"/>
      <c r="H2055" s="150"/>
      <c r="I2055" s="151"/>
    </row>
    <row r="2056" spans="1:9" ht="25" customHeight="1" x14ac:dyDescent="0.4">
      <c r="A2056" s="193">
        <v>22020710</v>
      </c>
      <c r="B2056" s="148"/>
      <c r="C2056" s="14"/>
      <c r="D2056" s="94"/>
      <c r="E2056" s="125" t="s">
        <v>441</v>
      </c>
      <c r="F2056" s="150"/>
      <c r="G2056" s="150"/>
      <c r="H2056" s="150"/>
      <c r="I2056" s="151"/>
    </row>
    <row r="2057" spans="1:9" ht="25" customHeight="1" x14ac:dyDescent="0.4">
      <c r="A2057" s="244">
        <v>22040100</v>
      </c>
      <c r="B2057" s="156"/>
      <c r="C2057" s="40"/>
      <c r="D2057" s="156"/>
      <c r="E2057" s="248" t="s">
        <v>305</v>
      </c>
      <c r="F2057" s="150"/>
      <c r="G2057" s="150"/>
      <c r="H2057" s="150"/>
      <c r="I2057" s="151"/>
    </row>
    <row r="2058" spans="1:9" ht="25" customHeight="1" thickBot="1" x14ac:dyDescent="0.45">
      <c r="A2058" s="1011">
        <v>22040109</v>
      </c>
      <c r="B2058" s="915"/>
      <c r="C2058" s="965"/>
      <c r="D2058" s="266"/>
      <c r="E2058" s="1012" t="s">
        <v>1789</v>
      </c>
      <c r="F2058" s="962"/>
      <c r="G2058" s="962"/>
      <c r="H2058" s="962"/>
      <c r="I2058" s="963">
        <v>2000000</v>
      </c>
    </row>
    <row r="2059" spans="1:9" ht="25" customHeight="1" x14ac:dyDescent="0.4">
      <c r="A2059" s="1022"/>
      <c r="B2059" s="906"/>
      <c r="C2059" s="1023"/>
      <c r="D2059" s="906"/>
      <c r="E2059" s="1024" t="s">
        <v>314</v>
      </c>
      <c r="F2059" s="1025">
        <f>SUM(F2005:F2037)</f>
        <v>4520560.7685000002</v>
      </c>
      <c r="G2059" s="1025">
        <f>SUM(G2005:G2037)</f>
        <v>5616113.4000000004</v>
      </c>
      <c r="H2059" s="1025">
        <f>SUM(H2005:H2037)</f>
        <v>3291670.4624999999</v>
      </c>
      <c r="I2059" s="1025">
        <f>SUM(I2005:I2037)</f>
        <v>12720343.17</v>
      </c>
    </row>
    <row r="2060" spans="1:9" ht="25" customHeight="1" thickBot="1" x14ac:dyDescent="0.45">
      <c r="A2060" s="1026"/>
      <c r="B2060" s="214"/>
      <c r="C2060" s="1027"/>
      <c r="D2060" s="214"/>
      <c r="E2060" s="1028" t="s">
        <v>202</v>
      </c>
      <c r="F2060" s="1032">
        <f>SUM(F2040:F2058)</f>
        <v>0</v>
      </c>
      <c r="G2060" s="1032">
        <f>SUM(G2040:G2058)</f>
        <v>29100000</v>
      </c>
      <c r="H2060" s="1032">
        <f>SUM(H2040:H2058)</f>
        <v>17430000</v>
      </c>
      <c r="I2060" s="1033">
        <f>SUM(I2040:I2058)</f>
        <v>22600000</v>
      </c>
    </row>
    <row r="2061" spans="1:9" ht="25" customHeight="1" thickBot="1" x14ac:dyDescent="0.45">
      <c r="A2061" s="1016"/>
      <c r="B2061" s="1017"/>
      <c r="C2061" s="1018"/>
      <c r="D2061" s="1019"/>
      <c r="E2061" s="1034" t="s">
        <v>293</v>
      </c>
      <c r="F2061" s="1031">
        <f>F2059+F2060</f>
        <v>4520560.7685000002</v>
      </c>
      <c r="G2061" s="1031">
        <f>G2059+G2060</f>
        <v>34716113.399999999</v>
      </c>
      <c r="H2061" s="1031">
        <f>H2059+H2060</f>
        <v>20721670.462499999</v>
      </c>
      <c r="I2061" s="1031">
        <f>I2059+I2060</f>
        <v>35320343.170000002</v>
      </c>
    </row>
    <row r="2062" spans="1:9" ht="22.5" x14ac:dyDescent="0.45">
      <c r="A2062" s="1310" t="s">
        <v>1795</v>
      </c>
      <c r="B2062" s="1311"/>
      <c r="C2062" s="1311"/>
      <c r="D2062" s="1311"/>
      <c r="E2062" s="1311"/>
      <c r="F2062" s="1311"/>
      <c r="G2062" s="1311"/>
      <c r="H2062" s="1311"/>
      <c r="I2062" s="1312"/>
    </row>
    <row r="2063" spans="1:9" ht="22.5" x14ac:dyDescent="0.45">
      <c r="A2063" s="1301" t="s">
        <v>480</v>
      </c>
      <c r="B2063" s="1302"/>
      <c r="C2063" s="1302"/>
      <c r="D2063" s="1302"/>
      <c r="E2063" s="1302"/>
      <c r="F2063" s="1302"/>
      <c r="G2063" s="1302"/>
      <c r="H2063" s="1302"/>
      <c r="I2063" s="1303"/>
    </row>
    <row r="2064" spans="1:9" ht="23.25" customHeight="1" x14ac:dyDescent="0.45">
      <c r="A2064" s="1301" t="s">
        <v>2465</v>
      </c>
      <c r="B2064" s="1302"/>
      <c r="C2064" s="1302"/>
      <c r="D2064" s="1302"/>
      <c r="E2064" s="1302"/>
      <c r="F2064" s="1302"/>
      <c r="G2064" s="1302"/>
      <c r="H2064" s="1302"/>
      <c r="I2064" s="1303"/>
    </row>
    <row r="2065" spans="1:9" ht="24" customHeight="1" thickBot="1" x14ac:dyDescent="0.5">
      <c r="A2065" s="1304" t="s">
        <v>275</v>
      </c>
      <c r="B2065" s="1305"/>
      <c r="C2065" s="1305"/>
      <c r="D2065" s="1305"/>
      <c r="E2065" s="1305"/>
      <c r="F2065" s="1305"/>
      <c r="G2065" s="1305"/>
      <c r="H2065" s="1305"/>
      <c r="I2065" s="1306"/>
    </row>
    <row r="2066" spans="1:9" ht="18.5" thickBot="1" x14ac:dyDescent="0.45">
      <c r="A2066" s="1313" t="s">
        <v>457</v>
      </c>
      <c r="B2066" s="1314"/>
      <c r="C2066" s="1314"/>
      <c r="D2066" s="1314"/>
      <c r="E2066" s="1314"/>
      <c r="F2066" s="1314"/>
      <c r="G2066" s="1314"/>
      <c r="H2066" s="1314"/>
      <c r="I2066" s="1315"/>
    </row>
    <row r="2067" spans="1:9" ht="36.5" thickBot="1" x14ac:dyDescent="0.45">
      <c r="A2067" s="311" t="s">
        <v>459</v>
      </c>
      <c r="B2067" s="333" t="s">
        <v>452</v>
      </c>
      <c r="C2067" s="311" t="s">
        <v>448</v>
      </c>
      <c r="D2067" s="333" t="s">
        <v>451</v>
      </c>
      <c r="E2067" s="312" t="s">
        <v>1</v>
      </c>
      <c r="F2067" s="222" t="s">
        <v>2460</v>
      </c>
      <c r="G2067" s="222" t="s">
        <v>2474</v>
      </c>
      <c r="H2067" s="222" t="s">
        <v>2475</v>
      </c>
      <c r="I2067" s="222" t="s">
        <v>2464</v>
      </c>
    </row>
    <row r="2068" spans="1:9" ht="25" customHeight="1" x14ac:dyDescent="0.4">
      <c r="A2068" s="336">
        <v>20000000</v>
      </c>
      <c r="B2068" s="159"/>
      <c r="C2068" s="337"/>
      <c r="D2068" s="159"/>
      <c r="E2068" s="338" t="s">
        <v>163</v>
      </c>
      <c r="F2068" s="341"/>
      <c r="G2068" s="341"/>
      <c r="H2068" s="341"/>
      <c r="I2068" s="342"/>
    </row>
    <row r="2069" spans="1:9" ht="25" customHeight="1" x14ac:dyDescent="0.4">
      <c r="A2069" s="240">
        <v>21000000</v>
      </c>
      <c r="B2069" s="144"/>
      <c r="C2069" s="38"/>
      <c r="D2069" s="144"/>
      <c r="E2069" s="241" t="s">
        <v>164</v>
      </c>
      <c r="F2069" s="250"/>
      <c r="G2069" s="250"/>
      <c r="H2069" s="250"/>
      <c r="I2069" s="251"/>
    </row>
    <row r="2070" spans="1:9" ht="25" customHeight="1" x14ac:dyDescent="0.4">
      <c r="A2070" s="240">
        <v>21010000</v>
      </c>
      <c r="B2070" s="144"/>
      <c r="C2070" s="38"/>
      <c r="D2070" s="144"/>
      <c r="E2070" s="241" t="s">
        <v>165</v>
      </c>
      <c r="F2070" s="150"/>
      <c r="G2070" s="150"/>
      <c r="H2070" s="150"/>
      <c r="I2070" s="151"/>
    </row>
    <row r="2071" spans="1:9" ht="25" customHeight="1" x14ac:dyDescent="0.4">
      <c r="A2071" s="240">
        <v>21010300</v>
      </c>
      <c r="B2071" s="144"/>
      <c r="C2071" s="38"/>
      <c r="D2071" s="144"/>
      <c r="E2071" s="252" t="s">
        <v>172</v>
      </c>
      <c r="F2071" s="150"/>
      <c r="G2071" s="150"/>
      <c r="H2071" s="150"/>
      <c r="I2071" s="151"/>
    </row>
    <row r="2072" spans="1:9" ht="25" customHeight="1" x14ac:dyDescent="0.4">
      <c r="A2072" s="253">
        <v>21010302</v>
      </c>
      <c r="B2072" s="148" t="s">
        <v>640</v>
      </c>
      <c r="C2072" s="14"/>
      <c r="D2072" s="94">
        <v>31912900</v>
      </c>
      <c r="E2072" s="249" t="s">
        <v>173</v>
      </c>
      <c r="F2072" s="84">
        <v>8932966.4900000002</v>
      </c>
      <c r="G2072" s="150">
        <v>8672783</v>
      </c>
      <c r="H2072" s="145">
        <v>6504587.25</v>
      </c>
      <c r="I2072" s="85">
        <f>NROLL!E986</f>
        <v>41029153</v>
      </c>
    </row>
    <row r="2073" spans="1:9" ht="25" customHeight="1" x14ac:dyDescent="0.4">
      <c r="A2073" s="253">
        <v>21010303</v>
      </c>
      <c r="B2073" s="148"/>
      <c r="C2073" s="14"/>
      <c r="D2073" s="94"/>
      <c r="E2073" s="249" t="s">
        <v>174</v>
      </c>
      <c r="F2073" s="84">
        <v>1975969.51</v>
      </c>
      <c r="G2073" s="84">
        <v>1918417</v>
      </c>
      <c r="H2073" s="145">
        <v>1438812.75</v>
      </c>
      <c r="I2073" s="85">
        <f>NROLL!E980</f>
        <v>15116665</v>
      </c>
    </row>
    <row r="2074" spans="1:9" ht="25" customHeight="1" x14ac:dyDescent="0.4">
      <c r="A2074" s="253">
        <v>21010304</v>
      </c>
      <c r="B2074" s="148"/>
      <c r="C2074" s="14"/>
      <c r="D2074" s="94"/>
      <c r="E2074" s="254" t="s">
        <v>175</v>
      </c>
      <c r="F2074" s="84">
        <v>1304531.05</v>
      </c>
      <c r="G2074" s="84">
        <v>1266535</v>
      </c>
      <c r="H2074" s="145">
        <v>949901.25</v>
      </c>
      <c r="I2074" s="85">
        <f>NROLL!E970</f>
        <v>2082668</v>
      </c>
    </row>
    <row r="2075" spans="1:9" ht="25" customHeight="1" x14ac:dyDescent="0.4">
      <c r="A2075" s="147">
        <v>21010106</v>
      </c>
      <c r="B2075" s="148"/>
      <c r="C2075" s="14"/>
      <c r="D2075" s="94"/>
      <c r="E2075" s="95" t="s">
        <v>171</v>
      </c>
      <c r="F2075" s="84"/>
      <c r="G2075" s="243"/>
      <c r="H2075" s="145"/>
      <c r="I2075" s="85"/>
    </row>
    <row r="2076" spans="1:9" ht="25" customHeight="1" x14ac:dyDescent="0.4">
      <c r="A2076" s="147"/>
      <c r="B2076" s="148"/>
      <c r="C2076" s="14"/>
      <c r="D2076" s="94"/>
      <c r="E2076" s="102" t="s">
        <v>673</v>
      </c>
      <c r="F2076" s="84"/>
      <c r="G2076" s="243">
        <v>1778660.25</v>
      </c>
      <c r="H2076" s="145"/>
      <c r="I2076" s="85">
        <f>NROLL!T970+NROLL!T980+NROLL!T986</f>
        <v>13440000</v>
      </c>
    </row>
    <row r="2077" spans="1:9" ht="25" customHeight="1" x14ac:dyDescent="0.4">
      <c r="A2077" s="240">
        <v>21020300</v>
      </c>
      <c r="B2077" s="144"/>
      <c r="C2077" s="38"/>
      <c r="D2077" s="144"/>
      <c r="E2077" s="241" t="s">
        <v>193</v>
      </c>
      <c r="F2077" s="84"/>
      <c r="G2077" s="150"/>
      <c r="H2077" s="145"/>
      <c r="I2077" s="85"/>
    </row>
    <row r="2078" spans="1:9" ht="25" customHeight="1" x14ac:dyDescent="0.4">
      <c r="A2078" s="253">
        <v>21020312</v>
      </c>
      <c r="B2078" s="148"/>
      <c r="C2078" s="42"/>
      <c r="D2078" s="94"/>
      <c r="E2078" s="249" t="s">
        <v>184</v>
      </c>
      <c r="F2078" s="84"/>
      <c r="G2078" s="243"/>
      <c r="H2078" s="145"/>
      <c r="I2078" s="85">
        <f>NROLL!Q986</f>
        <v>361190</v>
      </c>
    </row>
    <row r="2079" spans="1:9" ht="25" customHeight="1" x14ac:dyDescent="0.4">
      <c r="A2079" s="253">
        <v>21020320</v>
      </c>
      <c r="B2079" s="148"/>
      <c r="C2079" s="14"/>
      <c r="D2079" s="94"/>
      <c r="E2079" s="249" t="s">
        <v>189</v>
      </c>
      <c r="F2079" s="84">
        <v>822522.98</v>
      </c>
      <c r="G2079" s="150">
        <v>798566</v>
      </c>
      <c r="H2079" s="145">
        <v>598924.5</v>
      </c>
      <c r="I2079" s="85">
        <f>NROLL!P986</f>
        <v>505424</v>
      </c>
    </row>
    <row r="2080" spans="1:9" ht="25" customHeight="1" x14ac:dyDescent="0.4">
      <c r="A2080" s="253">
        <v>21020327</v>
      </c>
      <c r="B2080" s="148"/>
      <c r="C2080" s="14"/>
      <c r="D2080" s="94"/>
      <c r="E2080" s="249" t="s">
        <v>190</v>
      </c>
      <c r="F2080" s="84">
        <v>206822.97</v>
      </c>
      <c r="G2080" s="150">
        <v>200799</v>
      </c>
      <c r="H2080" s="145">
        <v>150599.25</v>
      </c>
      <c r="I2080" s="85">
        <f>NROLL!N970</f>
        <v>336000</v>
      </c>
    </row>
    <row r="2081" spans="1:9" ht="25" customHeight="1" x14ac:dyDescent="0.4">
      <c r="A2081" s="147">
        <v>21020328</v>
      </c>
      <c r="B2081" s="148" t="s">
        <v>640</v>
      </c>
      <c r="C2081" s="14"/>
      <c r="D2081" s="94">
        <v>31912900</v>
      </c>
      <c r="E2081" s="123" t="s">
        <v>681</v>
      </c>
      <c r="F2081" s="84">
        <v>774291.17</v>
      </c>
      <c r="G2081" s="150">
        <v>751739</v>
      </c>
      <c r="H2081" s="145">
        <v>563804.25</v>
      </c>
      <c r="I2081" s="85">
        <f>NROLL!O970</f>
        <v>188464</v>
      </c>
    </row>
    <row r="2082" spans="1:9" ht="25" customHeight="1" x14ac:dyDescent="0.4">
      <c r="A2082" s="240">
        <v>21020400</v>
      </c>
      <c r="B2082" s="144"/>
      <c r="C2082" s="38"/>
      <c r="D2082" s="144"/>
      <c r="E2082" s="241" t="s">
        <v>194</v>
      </c>
      <c r="F2082" s="84"/>
      <c r="G2082" s="243"/>
      <c r="H2082" s="145"/>
      <c r="I2082" s="85"/>
    </row>
    <row r="2083" spans="1:9" ht="25" customHeight="1" x14ac:dyDescent="0.4">
      <c r="A2083" s="253">
        <v>21020412</v>
      </c>
      <c r="B2083" s="148"/>
      <c r="C2083" s="42"/>
      <c r="D2083" s="94"/>
      <c r="E2083" s="249" t="s">
        <v>184</v>
      </c>
      <c r="F2083" s="84"/>
      <c r="G2083" s="243"/>
      <c r="H2083" s="145"/>
      <c r="I2083" s="85"/>
    </row>
    <row r="2084" spans="1:9" ht="25" customHeight="1" x14ac:dyDescent="0.4">
      <c r="A2084" s="253">
        <v>21020420</v>
      </c>
      <c r="B2084" s="148" t="s">
        <v>640</v>
      </c>
      <c r="C2084" s="14"/>
      <c r="D2084" s="94">
        <v>31912900</v>
      </c>
      <c r="E2084" s="249" t="s">
        <v>189</v>
      </c>
      <c r="F2084" s="84">
        <v>171246.77</v>
      </c>
      <c r="G2084" s="150">
        <v>166259</v>
      </c>
      <c r="H2084" s="145">
        <v>124694.25</v>
      </c>
      <c r="I2084" s="85"/>
    </row>
    <row r="2085" spans="1:9" ht="25" customHeight="1" x14ac:dyDescent="0.4">
      <c r="A2085" s="253">
        <v>21020427</v>
      </c>
      <c r="B2085" s="148" t="s">
        <v>640</v>
      </c>
      <c r="C2085" s="14"/>
      <c r="D2085" s="94">
        <v>31912900</v>
      </c>
      <c r="E2085" s="249" t="s">
        <v>190</v>
      </c>
      <c r="F2085" s="84">
        <v>116184</v>
      </c>
      <c r="G2085" s="150">
        <v>112800</v>
      </c>
      <c r="H2085" s="145">
        <v>84600</v>
      </c>
      <c r="I2085" s="85">
        <f>NROLL!N980</f>
        <v>56000</v>
      </c>
    </row>
    <row r="2086" spans="1:9" ht="25" customHeight="1" x14ac:dyDescent="0.4">
      <c r="A2086" s="147">
        <v>21020428</v>
      </c>
      <c r="B2086" s="148" t="s">
        <v>640</v>
      </c>
      <c r="C2086" s="14"/>
      <c r="D2086" s="94">
        <v>31912900</v>
      </c>
      <c r="E2086" s="123" t="s">
        <v>681</v>
      </c>
      <c r="F2086" s="84">
        <v>105084.72</v>
      </c>
      <c r="G2086" s="150">
        <v>102024</v>
      </c>
      <c r="H2086" s="145">
        <v>76518</v>
      </c>
      <c r="I2086" s="85">
        <f>NROLL!O980</f>
        <v>90586</v>
      </c>
    </row>
    <row r="2087" spans="1:9" ht="25" customHeight="1" x14ac:dyDescent="0.4">
      <c r="A2087" s="240">
        <v>21020500</v>
      </c>
      <c r="B2087" s="148"/>
      <c r="C2087" s="14"/>
      <c r="D2087" s="94"/>
      <c r="E2087" s="241" t="s">
        <v>195</v>
      </c>
      <c r="F2087" s="84"/>
      <c r="G2087" s="150"/>
      <c r="H2087" s="145"/>
      <c r="I2087" s="85"/>
    </row>
    <row r="2088" spans="1:9" ht="25" customHeight="1" x14ac:dyDescent="0.4">
      <c r="A2088" s="242">
        <v>21020512</v>
      </c>
      <c r="B2088" s="148"/>
      <c r="C2088" s="39"/>
      <c r="D2088" s="94"/>
      <c r="E2088" s="249" t="s">
        <v>184</v>
      </c>
      <c r="F2088" s="84"/>
      <c r="G2088" s="243"/>
      <c r="H2088" s="145"/>
      <c r="I2088" s="85"/>
    </row>
    <row r="2089" spans="1:9" ht="25" customHeight="1" x14ac:dyDescent="0.4">
      <c r="A2089" s="253">
        <v>21020420</v>
      </c>
      <c r="B2089" s="148"/>
      <c r="C2089" s="42"/>
      <c r="D2089" s="94"/>
      <c r="E2089" s="255" t="s">
        <v>703</v>
      </c>
      <c r="F2089" s="84">
        <v>180512.65</v>
      </c>
      <c r="G2089" s="150">
        <v>175255</v>
      </c>
      <c r="H2089" s="145">
        <v>131441.25</v>
      </c>
      <c r="I2089" s="85">
        <f>NROLL!P970</f>
        <v>0</v>
      </c>
    </row>
    <row r="2090" spans="1:9" ht="25" customHeight="1" x14ac:dyDescent="0.4">
      <c r="A2090" s="242">
        <v>21020527</v>
      </c>
      <c r="B2090" s="148" t="s">
        <v>640</v>
      </c>
      <c r="C2090" s="14"/>
      <c r="D2090" s="94">
        <v>31912900</v>
      </c>
      <c r="E2090" s="249" t="s">
        <v>190</v>
      </c>
      <c r="F2090" s="84">
        <v>290460</v>
      </c>
      <c r="G2090" s="150">
        <v>282000</v>
      </c>
      <c r="H2090" s="145">
        <v>211500</v>
      </c>
      <c r="I2090" s="85">
        <f>NROLL!N970</f>
        <v>336000</v>
      </c>
    </row>
    <row r="2091" spans="1:9" ht="25" customHeight="1" x14ac:dyDescent="0.4">
      <c r="A2091" s="147">
        <v>21020528</v>
      </c>
      <c r="B2091" s="148" t="s">
        <v>640</v>
      </c>
      <c r="C2091" s="14"/>
      <c r="D2091" s="94">
        <v>31912900</v>
      </c>
      <c r="E2091" s="123" t="s">
        <v>681</v>
      </c>
      <c r="F2091" s="84">
        <v>110060.65</v>
      </c>
      <c r="G2091" s="150">
        <v>106855</v>
      </c>
      <c r="H2091" s="145">
        <v>80141.25</v>
      </c>
      <c r="I2091" s="85">
        <f>NROLL!O970</f>
        <v>188464</v>
      </c>
    </row>
    <row r="2092" spans="1:9" ht="25" customHeight="1" x14ac:dyDescent="0.4">
      <c r="A2092" s="256">
        <v>21020600</v>
      </c>
      <c r="B2092" s="153"/>
      <c r="C2092" s="43"/>
      <c r="D2092" s="153"/>
      <c r="E2092" s="241" t="s">
        <v>196</v>
      </c>
      <c r="F2092" s="84"/>
      <c r="G2092" s="150"/>
      <c r="H2092" s="150"/>
      <c r="I2092" s="151"/>
    </row>
    <row r="2093" spans="1:9" ht="25" customHeight="1" x14ac:dyDescent="0.4">
      <c r="A2093" s="242">
        <v>21020605</v>
      </c>
      <c r="B2093" s="148"/>
      <c r="C2093" s="14"/>
      <c r="D2093" s="94"/>
      <c r="E2093" s="120" t="s">
        <v>199</v>
      </c>
      <c r="F2093" s="84"/>
      <c r="G2093" s="243"/>
      <c r="H2093" s="150"/>
      <c r="I2093" s="257"/>
    </row>
    <row r="2094" spans="1:9" ht="25" customHeight="1" x14ac:dyDescent="0.4">
      <c r="A2094" s="1073">
        <v>22000000</v>
      </c>
      <c r="B2094" s="148"/>
      <c r="C2094" s="39"/>
      <c r="D2094" s="94"/>
      <c r="E2094" s="1051" t="s">
        <v>201</v>
      </c>
      <c r="F2094" s="826"/>
      <c r="G2094" s="845"/>
      <c r="H2094" s="590"/>
      <c r="I2094" s="846"/>
    </row>
    <row r="2095" spans="1:9" ht="25" customHeight="1" x14ac:dyDescent="0.4">
      <c r="A2095" s="1074">
        <v>22010100</v>
      </c>
      <c r="B2095" s="148" t="s">
        <v>2416</v>
      </c>
      <c r="C2095" s="39"/>
      <c r="D2095" s="94">
        <v>31912900</v>
      </c>
      <c r="E2095" s="1052" t="s">
        <v>2453</v>
      </c>
      <c r="F2095" s="826"/>
      <c r="G2095" s="845">
        <v>2310000</v>
      </c>
      <c r="H2095" s="590"/>
      <c r="I2095" s="813"/>
    </row>
    <row r="2096" spans="1:9" ht="25" customHeight="1" x14ac:dyDescent="0.4">
      <c r="A2096" s="244">
        <v>22020000</v>
      </c>
      <c r="B2096" s="156"/>
      <c r="C2096" s="40"/>
      <c r="D2096" s="156"/>
      <c r="E2096" s="248" t="s">
        <v>202</v>
      </c>
      <c r="F2096" s="150"/>
      <c r="G2096" s="243"/>
      <c r="H2096" s="150"/>
      <c r="I2096" s="151"/>
    </row>
    <row r="2097" spans="1:9" ht="25" customHeight="1" x14ac:dyDescent="0.4">
      <c r="A2097" s="244">
        <v>22020100</v>
      </c>
      <c r="B2097" s="156"/>
      <c r="C2097" s="40"/>
      <c r="D2097" s="156"/>
      <c r="E2097" s="248" t="s">
        <v>203</v>
      </c>
      <c r="F2097" s="150"/>
      <c r="G2097" s="243"/>
      <c r="H2097" s="150"/>
      <c r="I2097" s="151"/>
    </row>
    <row r="2098" spans="1:9" ht="25" customHeight="1" x14ac:dyDescent="0.4">
      <c r="A2098" s="326">
        <v>22020101</v>
      </c>
      <c r="B2098" s="148" t="s">
        <v>640</v>
      </c>
      <c r="C2098" s="14"/>
      <c r="D2098" s="94">
        <v>31912900</v>
      </c>
      <c r="E2098" s="195" t="s">
        <v>204</v>
      </c>
      <c r="F2098" s="121"/>
      <c r="G2098" s="243"/>
      <c r="H2098" s="121"/>
      <c r="I2098" s="151"/>
    </row>
    <row r="2099" spans="1:9" ht="25" customHeight="1" x14ac:dyDescent="0.4">
      <c r="A2099" s="326">
        <v>22020102</v>
      </c>
      <c r="B2099" s="148" t="s">
        <v>640</v>
      </c>
      <c r="C2099" s="14"/>
      <c r="D2099" s="94">
        <v>31912900</v>
      </c>
      <c r="E2099" s="195" t="s">
        <v>205</v>
      </c>
      <c r="F2099" s="121"/>
      <c r="G2099" s="243">
        <v>100000</v>
      </c>
      <c r="H2099" s="121">
        <v>70000</v>
      </c>
      <c r="I2099" s="151">
        <v>100000</v>
      </c>
    </row>
    <row r="2100" spans="1:9" ht="25" customHeight="1" x14ac:dyDescent="0.4">
      <c r="A2100" s="326">
        <v>22020103</v>
      </c>
      <c r="B2100" s="148"/>
      <c r="C2100" s="31"/>
      <c r="D2100" s="122"/>
      <c r="E2100" s="195" t="s">
        <v>206</v>
      </c>
      <c r="F2100" s="121"/>
      <c r="G2100" s="121"/>
      <c r="H2100" s="121"/>
      <c r="I2100" s="151"/>
    </row>
    <row r="2101" spans="1:9" ht="25" customHeight="1" x14ac:dyDescent="0.4">
      <c r="A2101" s="326">
        <v>22020104</v>
      </c>
      <c r="B2101" s="148"/>
      <c r="C2101" s="31"/>
      <c r="D2101" s="122"/>
      <c r="E2101" s="195" t="s">
        <v>207</v>
      </c>
      <c r="F2101" s="121"/>
      <c r="G2101" s="121"/>
      <c r="H2101" s="121"/>
      <c r="I2101" s="151"/>
    </row>
    <row r="2102" spans="1:9" ht="25" customHeight="1" x14ac:dyDescent="0.4">
      <c r="A2102" s="244">
        <v>22020300</v>
      </c>
      <c r="B2102" s="156"/>
      <c r="C2102" s="40"/>
      <c r="D2102" s="156"/>
      <c r="E2102" s="248" t="s">
        <v>210</v>
      </c>
      <c r="F2102" s="150"/>
      <c r="G2102" s="243"/>
      <c r="H2102" s="150"/>
      <c r="I2102" s="151"/>
    </row>
    <row r="2103" spans="1:9" ht="25" customHeight="1" x14ac:dyDescent="0.4">
      <c r="A2103" s="246">
        <v>22020307</v>
      </c>
      <c r="B2103" s="148"/>
      <c r="C2103" s="14"/>
      <c r="D2103" s="94"/>
      <c r="E2103" s="258" t="s">
        <v>490</v>
      </c>
      <c r="F2103" s="150"/>
      <c r="G2103" s="243"/>
      <c r="H2103" s="150"/>
      <c r="I2103" s="151"/>
    </row>
    <row r="2104" spans="1:9" ht="25" customHeight="1" x14ac:dyDescent="0.4">
      <c r="A2104" s="246">
        <v>22020309</v>
      </c>
      <c r="B2104" s="148" t="s">
        <v>640</v>
      </c>
      <c r="C2104" s="14"/>
      <c r="D2104" s="94">
        <v>31912900</v>
      </c>
      <c r="E2104" s="247" t="s">
        <v>215</v>
      </c>
      <c r="F2104" s="150"/>
      <c r="G2104" s="243">
        <v>5000000</v>
      </c>
      <c r="H2104" s="150">
        <v>2800000</v>
      </c>
      <c r="I2104" s="151">
        <v>5000000</v>
      </c>
    </row>
    <row r="2105" spans="1:9" ht="25" customHeight="1" x14ac:dyDescent="0.4">
      <c r="A2105" s="246">
        <v>22020313</v>
      </c>
      <c r="B2105" s="148" t="s">
        <v>640</v>
      </c>
      <c r="C2105" s="14"/>
      <c r="D2105" s="94">
        <v>31912900</v>
      </c>
      <c r="E2105" s="247" t="s">
        <v>218</v>
      </c>
      <c r="F2105" s="150"/>
      <c r="G2105" s="243"/>
      <c r="H2105" s="150"/>
      <c r="I2105" s="151"/>
    </row>
    <row r="2106" spans="1:9" ht="25" customHeight="1" x14ac:dyDescent="0.4">
      <c r="A2106" s="244">
        <v>22020500</v>
      </c>
      <c r="B2106" s="156"/>
      <c r="C2106" s="40"/>
      <c r="D2106" s="156"/>
      <c r="E2106" s="245" t="s">
        <v>491</v>
      </c>
      <c r="F2106" s="150"/>
      <c r="G2106" s="243"/>
      <c r="H2106" s="150"/>
      <c r="I2106" s="151"/>
    </row>
    <row r="2107" spans="1:9" ht="25" customHeight="1" x14ac:dyDescent="0.4">
      <c r="A2107" s="246">
        <v>22020501</v>
      </c>
      <c r="B2107" s="148" t="s">
        <v>640</v>
      </c>
      <c r="C2107" s="14"/>
      <c r="D2107" s="94">
        <v>31912900</v>
      </c>
      <c r="E2107" s="247" t="s">
        <v>492</v>
      </c>
      <c r="F2107" s="150"/>
      <c r="G2107" s="243">
        <v>100000</v>
      </c>
      <c r="H2107" s="150">
        <v>50000</v>
      </c>
      <c r="I2107" s="151">
        <v>100000</v>
      </c>
    </row>
    <row r="2108" spans="1:9" ht="25" customHeight="1" x14ac:dyDescent="0.4">
      <c r="A2108" s="244">
        <v>22020600</v>
      </c>
      <c r="B2108" s="156"/>
      <c r="C2108" s="40"/>
      <c r="D2108" s="156"/>
      <c r="E2108" s="248" t="s">
        <v>228</v>
      </c>
      <c r="F2108" s="150"/>
      <c r="G2108" s="150"/>
      <c r="H2108" s="150"/>
      <c r="I2108" s="151"/>
    </row>
    <row r="2109" spans="1:9" ht="25" customHeight="1" x14ac:dyDescent="0.4">
      <c r="A2109" s="246">
        <v>22020605</v>
      </c>
      <c r="B2109" s="148" t="s">
        <v>640</v>
      </c>
      <c r="C2109" s="14"/>
      <c r="D2109" s="94">
        <v>31912900</v>
      </c>
      <c r="E2109" s="247" t="s">
        <v>493</v>
      </c>
      <c r="F2109" s="150"/>
      <c r="G2109" s="150">
        <v>25000000</v>
      </c>
      <c r="H2109" s="150">
        <v>6500000</v>
      </c>
      <c r="I2109" s="151">
        <v>30000000</v>
      </c>
    </row>
    <row r="2110" spans="1:9" ht="34.5" customHeight="1" x14ac:dyDescent="0.4">
      <c r="A2110" s="244">
        <v>22020700</v>
      </c>
      <c r="B2110" s="156"/>
      <c r="C2110" s="40"/>
      <c r="D2110" s="156"/>
      <c r="E2110" s="245" t="s">
        <v>494</v>
      </c>
      <c r="F2110" s="150"/>
      <c r="G2110" s="150"/>
      <c r="H2110" s="150"/>
      <c r="I2110" s="151"/>
    </row>
    <row r="2111" spans="1:9" ht="25" customHeight="1" x14ac:dyDescent="0.4">
      <c r="A2111" s="246">
        <v>22020710</v>
      </c>
      <c r="B2111" s="148" t="s">
        <v>640</v>
      </c>
      <c r="C2111" s="14"/>
      <c r="D2111" s="94">
        <v>31912900</v>
      </c>
      <c r="E2111" s="247" t="s">
        <v>441</v>
      </c>
      <c r="F2111" s="150"/>
      <c r="G2111" s="150">
        <v>20000000</v>
      </c>
      <c r="H2111" s="150">
        <v>250000</v>
      </c>
      <c r="I2111" s="151">
        <v>20000000</v>
      </c>
    </row>
    <row r="2112" spans="1:9" ht="25" customHeight="1" x14ac:dyDescent="0.4">
      <c r="A2112" s="244">
        <v>22021000</v>
      </c>
      <c r="B2112" s="156"/>
      <c r="C2112" s="40"/>
      <c r="D2112" s="156"/>
      <c r="E2112" s="248" t="s">
        <v>245</v>
      </c>
      <c r="F2112" s="150"/>
      <c r="G2112" s="150"/>
      <c r="H2112" s="150"/>
      <c r="I2112" s="151"/>
    </row>
    <row r="2113" spans="1:9" ht="51" customHeight="1" x14ac:dyDescent="0.4">
      <c r="A2113" s="1169">
        <v>22021017</v>
      </c>
      <c r="B2113" s="1150" t="s">
        <v>640</v>
      </c>
      <c r="C2113" s="1170"/>
      <c r="D2113" s="1150">
        <v>31912900</v>
      </c>
      <c r="E2113" s="1166" t="s">
        <v>1794</v>
      </c>
      <c r="F2113" s="1167"/>
      <c r="G2113" s="1167">
        <v>3000000</v>
      </c>
      <c r="H2113" s="1167"/>
      <c r="I2113" s="1168">
        <v>3000000</v>
      </c>
    </row>
    <row r="2114" spans="1:9" ht="25" customHeight="1" x14ac:dyDescent="0.4">
      <c r="A2114" s="244">
        <v>22040100</v>
      </c>
      <c r="B2114" s="156"/>
      <c r="C2114" s="40"/>
      <c r="D2114" s="156"/>
      <c r="E2114" s="248" t="s">
        <v>305</v>
      </c>
      <c r="F2114" s="150"/>
      <c r="G2114" s="150"/>
      <c r="H2114" s="150"/>
      <c r="I2114" s="151"/>
    </row>
    <row r="2115" spans="1:9" ht="25" customHeight="1" thickBot="1" x14ac:dyDescent="0.45">
      <c r="A2115" s="1075">
        <v>22040109</v>
      </c>
      <c r="B2115" s="315"/>
      <c r="C2115" s="1076"/>
      <c r="D2115" s="317"/>
      <c r="E2115" s="1077" t="s">
        <v>1781</v>
      </c>
      <c r="F2115" s="1078"/>
      <c r="G2115" s="1078"/>
      <c r="H2115" s="1078"/>
      <c r="I2115" s="1079"/>
    </row>
    <row r="2116" spans="1:9" ht="25" customHeight="1" x14ac:dyDescent="0.4">
      <c r="A2116" s="1069"/>
      <c r="B2116" s="134"/>
      <c r="C2116" s="1070"/>
      <c r="D2116" s="134"/>
      <c r="E2116" s="1071" t="s">
        <v>164</v>
      </c>
      <c r="F2116" s="1072">
        <f>SUM(F2072:F2095)</f>
        <v>14990652.960000003</v>
      </c>
      <c r="G2116" s="1072">
        <f>SUM(G2072:G2095)</f>
        <v>18642692.25</v>
      </c>
      <c r="H2116" s="1072">
        <f>SUM(H2072:H2095)</f>
        <v>10915524</v>
      </c>
      <c r="I2116" s="1072">
        <f>SUM(I2072:I2095)</f>
        <v>73730614</v>
      </c>
    </row>
    <row r="2117" spans="1:9" ht="25" customHeight="1" thickBot="1" x14ac:dyDescent="0.45">
      <c r="A2117" s="1026"/>
      <c r="B2117" s="214"/>
      <c r="C2117" s="1027"/>
      <c r="D2117" s="214"/>
      <c r="E2117" s="1028" t="s">
        <v>202</v>
      </c>
      <c r="F2117" s="1029">
        <f>SUM(F2098:F2115)</f>
        <v>0</v>
      </c>
      <c r="G2117" s="1029">
        <f>SUM(G2098:G2115)</f>
        <v>53200000</v>
      </c>
      <c r="H2117" s="1029">
        <f>SUM(H2098:H2115)</f>
        <v>9670000</v>
      </c>
      <c r="I2117" s="1030">
        <f>SUM(I2098:I2115)</f>
        <v>58200000</v>
      </c>
    </row>
    <row r="2118" spans="1:9" ht="25" customHeight="1" thickBot="1" x14ac:dyDescent="0.45">
      <c r="A2118" s="1016"/>
      <c r="B2118" s="1017"/>
      <c r="C2118" s="1018"/>
      <c r="D2118" s="1019"/>
      <c r="E2118" s="1020" t="s">
        <v>293</v>
      </c>
      <c r="F2118" s="1021">
        <f>SUM(F2116:F2117)</f>
        <v>14990652.960000003</v>
      </c>
      <c r="G2118" s="1021">
        <f>SUM(G2116:G2117)</f>
        <v>71842692.25</v>
      </c>
      <c r="H2118" s="1021">
        <f>SUM(H2116:H2117)</f>
        <v>20585524</v>
      </c>
      <c r="I2118" s="1021">
        <f>SUM(I2116:I2117)</f>
        <v>131930614</v>
      </c>
    </row>
    <row r="2119" spans="1:9" ht="22.5" x14ac:dyDescent="0.45">
      <c r="A2119" s="1310" t="s">
        <v>1795</v>
      </c>
      <c r="B2119" s="1311"/>
      <c r="C2119" s="1311"/>
      <c r="D2119" s="1311"/>
      <c r="E2119" s="1311"/>
      <c r="F2119" s="1311"/>
      <c r="G2119" s="1311"/>
      <c r="H2119" s="1311"/>
      <c r="I2119" s="1312"/>
    </row>
    <row r="2120" spans="1:9" ht="22.5" x14ac:dyDescent="0.45">
      <c r="A2120" s="1301" t="s">
        <v>480</v>
      </c>
      <c r="B2120" s="1302"/>
      <c r="C2120" s="1302"/>
      <c r="D2120" s="1302"/>
      <c r="E2120" s="1302"/>
      <c r="F2120" s="1302"/>
      <c r="G2120" s="1302"/>
      <c r="H2120" s="1302"/>
      <c r="I2120" s="1303"/>
    </row>
    <row r="2121" spans="1:9" ht="20.25" customHeight="1" x14ac:dyDescent="0.45">
      <c r="A2121" s="1301" t="s">
        <v>2465</v>
      </c>
      <c r="B2121" s="1302"/>
      <c r="C2121" s="1302"/>
      <c r="D2121" s="1302"/>
      <c r="E2121" s="1302"/>
      <c r="F2121" s="1302"/>
      <c r="G2121" s="1302"/>
      <c r="H2121" s="1302"/>
      <c r="I2121" s="1303"/>
    </row>
    <row r="2122" spans="1:9" ht="18.75" customHeight="1" thickBot="1" x14ac:dyDescent="0.5">
      <c r="A2122" s="1304" t="s">
        <v>275</v>
      </c>
      <c r="B2122" s="1305"/>
      <c r="C2122" s="1305"/>
      <c r="D2122" s="1305"/>
      <c r="E2122" s="1305"/>
      <c r="F2122" s="1305"/>
      <c r="G2122" s="1305"/>
      <c r="H2122" s="1305"/>
      <c r="I2122" s="1306"/>
    </row>
    <row r="2123" spans="1:9" ht="18.5" thickBot="1" x14ac:dyDescent="0.45">
      <c r="A2123" s="1307" t="s">
        <v>461</v>
      </c>
      <c r="B2123" s="1308"/>
      <c r="C2123" s="1308"/>
      <c r="D2123" s="1308"/>
      <c r="E2123" s="1308"/>
      <c r="F2123" s="1308"/>
      <c r="G2123" s="1308"/>
      <c r="H2123" s="1308"/>
      <c r="I2123" s="1309"/>
    </row>
    <row r="2124" spans="1:9" s="118" customFormat="1" ht="36.5" thickBot="1" x14ac:dyDescent="0.4">
      <c r="A2124" s="311" t="s">
        <v>459</v>
      </c>
      <c r="B2124" s="222" t="s">
        <v>452</v>
      </c>
      <c r="C2124" s="311" t="s">
        <v>448</v>
      </c>
      <c r="D2124" s="222" t="s">
        <v>451</v>
      </c>
      <c r="E2124" s="312" t="s">
        <v>1</v>
      </c>
      <c r="F2124" s="222" t="s">
        <v>2460</v>
      </c>
      <c r="G2124" s="222" t="s">
        <v>2474</v>
      </c>
      <c r="H2124" s="89" t="s">
        <v>2475</v>
      </c>
      <c r="I2124" s="222" t="s">
        <v>2464</v>
      </c>
    </row>
    <row r="2125" spans="1:9" ht="25" customHeight="1" x14ac:dyDescent="0.4">
      <c r="A2125" s="336">
        <v>20000000</v>
      </c>
      <c r="B2125" s="159"/>
      <c r="C2125" s="337"/>
      <c r="D2125" s="159"/>
      <c r="E2125" s="338" t="s">
        <v>163</v>
      </c>
      <c r="F2125" s="343"/>
      <c r="G2125" s="343"/>
      <c r="H2125" s="343"/>
      <c r="I2125" s="344"/>
    </row>
    <row r="2126" spans="1:9" ht="25" customHeight="1" x14ac:dyDescent="0.4">
      <c r="A2126" s="240">
        <v>21000000</v>
      </c>
      <c r="B2126" s="144"/>
      <c r="C2126" s="38"/>
      <c r="D2126" s="144"/>
      <c r="E2126" s="241" t="s">
        <v>164</v>
      </c>
      <c r="F2126" s="259"/>
      <c r="G2126" s="259"/>
      <c r="H2126" s="259"/>
      <c r="I2126" s="260"/>
    </row>
    <row r="2127" spans="1:9" ht="25" customHeight="1" x14ac:dyDescent="0.4">
      <c r="A2127" s="240">
        <v>21010000</v>
      </c>
      <c r="B2127" s="144"/>
      <c r="C2127" s="38"/>
      <c r="D2127" s="144"/>
      <c r="E2127" s="241" t="s">
        <v>165</v>
      </c>
      <c r="F2127" s="259"/>
      <c r="G2127" s="259"/>
      <c r="H2127" s="259"/>
      <c r="I2127" s="260"/>
    </row>
    <row r="2128" spans="1:9" ht="25" customHeight="1" x14ac:dyDescent="0.4">
      <c r="A2128" s="253">
        <v>21010103</v>
      </c>
      <c r="B2128" s="148"/>
      <c r="C2128" s="42"/>
      <c r="D2128" s="94"/>
      <c r="E2128" s="120" t="s">
        <v>168</v>
      </c>
      <c r="F2128" s="150"/>
      <c r="G2128" s="261"/>
      <c r="H2128" s="150"/>
      <c r="I2128" s="151">
        <f>NROLL!E1000</f>
        <v>2127255</v>
      </c>
    </row>
    <row r="2129" spans="1:9" ht="25" customHeight="1" x14ac:dyDescent="0.4">
      <c r="A2129" s="253">
        <v>21010104</v>
      </c>
      <c r="B2129" s="148"/>
      <c r="C2129" s="14"/>
      <c r="D2129" s="94"/>
      <c r="E2129" s="120" t="s">
        <v>169</v>
      </c>
      <c r="F2129" s="84">
        <v>3602344.66</v>
      </c>
      <c r="G2129" s="84">
        <v>3497422</v>
      </c>
      <c r="H2129" s="145">
        <v>2623066.5</v>
      </c>
      <c r="I2129" s="85">
        <f>NROLL!E998</f>
        <v>4804067</v>
      </c>
    </row>
    <row r="2130" spans="1:9" ht="25" customHeight="1" x14ac:dyDescent="0.4">
      <c r="A2130" s="253">
        <v>21010105</v>
      </c>
      <c r="B2130" s="148" t="s">
        <v>640</v>
      </c>
      <c r="C2130" s="14"/>
      <c r="D2130" s="94">
        <v>31912900</v>
      </c>
      <c r="E2130" s="120" t="s">
        <v>170</v>
      </c>
      <c r="F2130" s="84">
        <v>1469604</v>
      </c>
      <c r="G2130" s="150">
        <v>1426800</v>
      </c>
      <c r="H2130" s="145">
        <v>1070100</v>
      </c>
      <c r="I2130" s="85">
        <f>NROLL!E993</f>
        <v>2403999</v>
      </c>
    </row>
    <row r="2131" spans="1:9" ht="25" customHeight="1" x14ac:dyDescent="0.4">
      <c r="A2131" s="147">
        <v>21010106</v>
      </c>
      <c r="B2131" s="148"/>
      <c r="C2131" s="14"/>
      <c r="D2131" s="94"/>
      <c r="E2131" s="95" t="s">
        <v>171</v>
      </c>
      <c r="F2131" s="84"/>
      <c r="G2131" s="150"/>
      <c r="H2131" s="145"/>
      <c r="I2131" s="85"/>
    </row>
    <row r="2132" spans="1:9" ht="25" customHeight="1" x14ac:dyDescent="0.4">
      <c r="A2132" s="147"/>
      <c r="B2132" s="148"/>
      <c r="C2132" s="14"/>
      <c r="D2132" s="94"/>
      <c r="E2132" s="102" t="s">
        <v>673</v>
      </c>
      <c r="F2132" s="84"/>
      <c r="G2132" s="150">
        <v>738633.29999999993</v>
      </c>
      <c r="H2132" s="145"/>
      <c r="I2132" s="85">
        <f>NROLL!T993+NROLL!T998+NROLL!T1000</f>
        <v>4320000</v>
      </c>
    </row>
    <row r="2133" spans="1:9" ht="25" customHeight="1" x14ac:dyDescent="0.4">
      <c r="A2133" s="240">
        <v>21020000</v>
      </c>
      <c r="B2133" s="144"/>
      <c r="C2133" s="38"/>
      <c r="D2133" s="144"/>
      <c r="E2133" s="241" t="s">
        <v>177</v>
      </c>
      <c r="F2133" s="84"/>
      <c r="G2133" s="150"/>
      <c r="H2133" s="145"/>
      <c r="I2133" s="85"/>
    </row>
    <row r="2134" spans="1:9" ht="25" customHeight="1" x14ac:dyDescent="0.4">
      <c r="A2134" s="240">
        <v>21020300</v>
      </c>
      <c r="B2134" s="144"/>
      <c r="C2134" s="38"/>
      <c r="D2134" s="144"/>
      <c r="E2134" s="241" t="s">
        <v>193</v>
      </c>
      <c r="F2134" s="84"/>
      <c r="G2134" s="150"/>
      <c r="H2134" s="145"/>
      <c r="I2134" s="85"/>
    </row>
    <row r="2135" spans="1:9" ht="25" customHeight="1" x14ac:dyDescent="0.4">
      <c r="A2135" s="253">
        <v>21020312</v>
      </c>
      <c r="B2135" s="148"/>
      <c r="C2135" s="42"/>
      <c r="D2135" s="94"/>
      <c r="E2135" s="249" t="s">
        <v>184</v>
      </c>
      <c r="F2135" s="84"/>
      <c r="G2135" s="150"/>
      <c r="H2135" s="145"/>
      <c r="I2135" s="85"/>
    </row>
    <row r="2136" spans="1:9" ht="25" customHeight="1" x14ac:dyDescent="0.4">
      <c r="A2136" s="253">
        <v>21020320</v>
      </c>
      <c r="B2136" s="148"/>
      <c r="C2136" s="42"/>
      <c r="D2136" s="94"/>
      <c r="E2136" s="249" t="s">
        <v>189</v>
      </c>
      <c r="F2136" s="84"/>
      <c r="G2136" s="150"/>
      <c r="H2136" s="145"/>
      <c r="I2136" s="85">
        <f>NROLL!O1000</f>
        <v>182574</v>
      </c>
    </row>
    <row r="2137" spans="1:9" ht="25" customHeight="1" x14ac:dyDescent="0.4">
      <c r="A2137" s="253">
        <v>21020327</v>
      </c>
      <c r="B2137" s="148" t="s">
        <v>640</v>
      </c>
      <c r="C2137" s="14"/>
      <c r="D2137" s="94">
        <v>31912900</v>
      </c>
      <c r="E2137" s="249" t="s">
        <v>190</v>
      </c>
      <c r="F2137" s="84"/>
      <c r="G2137" s="150"/>
      <c r="H2137" s="145"/>
      <c r="I2137" s="85">
        <f>NROLL!N1000</f>
        <v>56000</v>
      </c>
    </row>
    <row r="2138" spans="1:9" ht="25" customHeight="1" x14ac:dyDescent="0.4">
      <c r="A2138" s="253">
        <v>21020328</v>
      </c>
      <c r="B2138" s="148"/>
      <c r="C2138" s="42"/>
      <c r="D2138" s="94"/>
      <c r="E2138" s="249" t="s">
        <v>532</v>
      </c>
      <c r="F2138" s="84"/>
      <c r="G2138" s="150"/>
      <c r="H2138" s="145"/>
      <c r="I2138" s="85"/>
    </row>
    <row r="2139" spans="1:9" ht="25" customHeight="1" x14ac:dyDescent="0.4">
      <c r="A2139" s="240">
        <v>21020400</v>
      </c>
      <c r="B2139" s="144"/>
      <c r="C2139" s="38"/>
      <c r="D2139" s="144"/>
      <c r="E2139" s="241" t="s">
        <v>194</v>
      </c>
      <c r="F2139" s="84"/>
      <c r="G2139" s="150"/>
      <c r="H2139" s="145"/>
      <c r="I2139" s="85"/>
    </row>
    <row r="2140" spans="1:9" ht="25" customHeight="1" x14ac:dyDescent="0.4">
      <c r="A2140" s="253">
        <v>21020312</v>
      </c>
      <c r="B2140" s="148"/>
      <c r="C2140" s="42"/>
      <c r="D2140" s="101"/>
      <c r="E2140" s="249" t="s">
        <v>189</v>
      </c>
      <c r="F2140" s="84">
        <v>326792.21999999997</v>
      </c>
      <c r="G2140" s="150">
        <v>317274</v>
      </c>
      <c r="H2140" s="145">
        <v>237955.5</v>
      </c>
      <c r="I2140" s="85">
        <f>NROLL!O998</f>
        <v>421721</v>
      </c>
    </row>
    <row r="2141" spans="1:9" ht="25" customHeight="1" x14ac:dyDescent="0.4">
      <c r="A2141" s="253">
        <v>21020327</v>
      </c>
      <c r="B2141" s="148" t="s">
        <v>640</v>
      </c>
      <c r="C2141" s="14"/>
      <c r="D2141" s="94">
        <v>31912900</v>
      </c>
      <c r="E2141" s="249" t="s">
        <v>495</v>
      </c>
      <c r="F2141" s="84">
        <v>174276</v>
      </c>
      <c r="G2141" s="150">
        <v>169200</v>
      </c>
      <c r="H2141" s="145">
        <v>126900</v>
      </c>
      <c r="I2141" s="85">
        <f>NROLL!N998</f>
        <v>224000</v>
      </c>
    </row>
    <row r="2142" spans="1:9" ht="25" customHeight="1" x14ac:dyDescent="0.4">
      <c r="A2142" s="253">
        <v>21020328</v>
      </c>
      <c r="B2142" s="148"/>
      <c r="C2142" s="42"/>
      <c r="D2142" s="101"/>
      <c r="E2142" s="249" t="s">
        <v>496</v>
      </c>
      <c r="F2142" s="84">
        <v>327103.28000000003</v>
      </c>
      <c r="G2142" s="150">
        <v>317576</v>
      </c>
      <c r="H2142" s="145">
        <v>238182</v>
      </c>
      <c r="I2142" s="85"/>
    </row>
    <row r="2143" spans="1:9" ht="25" customHeight="1" x14ac:dyDescent="0.4">
      <c r="A2143" s="240">
        <v>21020400</v>
      </c>
      <c r="B2143" s="144"/>
      <c r="C2143" s="38"/>
      <c r="D2143" s="144"/>
      <c r="E2143" s="241" t="s">
        <v>2413</v>
      </c>
      <c r="F2143" s="84"/>
      <c r="G2143" s="150"/>
      <c r="H2143" s="145"/>
      <c r="I2143" s="85"/>
    </row>
    <row r="2144" spans="1:9" ht="25" customHeight="1" x14ac:dyDescent="0.4">
      <c r="A2144" s="253">
        <v>21020401</v>
      </c>
      <c r="B2144" s="148"/>
      <c r="C2144" s="42"/>
      <c r="D2144" s="94"/>
      <c r="E2144" s="249" t="s">
        <v>189</v>
      </c>
      <c r="F2144" s="84">
        <v>123447.56</v>
      </c>
      <c r="G2144" s="150">
        <v>119852</v>
      </c>
      <c r="H2144" s="145">
        <v>89889</v>
      </c>
      <c r="I2144" s="85">
        <f>NROLL!O993</f>
        <v>215339</v>
      </c>
    </row>
    <row r="2145" spans="1:9" ht="25" customHeight="1" x14ac:dyDescent="0.4">
      <c r="A2145" s="253">
        <v>21020402</v>
      </c>
      <c r="B2145" s="148"/>
      <c r="C2145" s="42"/>
      <c r="D2145" s="94"/>
      <c r="E2145" s="249" t="s">
        <v>495</v>
      </c>
      <c r="F2145" s="84">
        <v>158776.56</v>
      </c>
      <c r="G2145" s="150">
        <v>154152</v>
      </c>
      <c r="H2145" s="145">
        <v>115614</v>
      </c>
      <c r="I2145" s="85">
        <f>NROLL!N993</f>
        <v>224000</v>
      </c>
    </row>
    <row r="2146" spans="1:9" ht="25" customHeight="1" x14ac:dyDescent="0.4">
      <c r="A2146" s="253">
        <v>21020403</v>
      </c>
      <c r="B2146" s="148"/>
      <c r="C2146" s="42"/>
      <c r="D2146" s="94"/>
      <c r="E2146" s="249" t="s">
        <v>496</v>
      </c>
      <c r="F2146" s="84">
        <v>178215.75</v>
      </c>
      <c r="G2146" s="150">
        <v>173025</v>
      </c>
      <c r="H2146" s="145">
        <v>129768.75</v>
      </c>
      <c r="I2146" s="85"/>
    </row>
    <row r="2147" spans="1:9" ht="25" customHeight="1" x14ac:dyDescent="0.4">
      <c r="A2147" s="256">
        <v>21020600</v>
      </c>
      <c r="B2147" s="153"/>
      <c r="C2147" s="43"/>
      <c r="D2147" s="153"/>
      <c r="E2147" s="241" t="s">
        <v>196</v>
      </c>
      <c r="F2147" s="150"/>
      <c r="G2147" s="150"/>
      <c r="H2147" s="145"/>
      <c r="I2147" s="85"/>
    </row>
    <row r="2148" spans="1:9" ht="25" customHeight="1" x14ac:dyDescent="0.4">
      <c r="A2148" s="242">
        <v>21020605</v>
      </c>
      <c r="B2148" s="148"/>
      <c r="C2148" s="39"/>
      <c r="D2148" s="94"/>
      <c r="E2148" s="120" t="s">
        <v>199</v>
      </c>
      <c r="F2148" s="150"/>
      <c r="G2148" s="150"/>
      <c r="H2148" s="150"/>
      <c r="I2148" s="151"/>
    </row>
    <row r="2149" spans="1:9" ht="25" customHeight="1" x14ac:dyDescent="0.4">
      <c r="A2149" s="1053">
        <v>22000000</v>
      </c>
      <c r="B2149" s="148"/>
      <c r="C2149" s="39"/>
      <c r="D2149" s="94"/>
      <c r="E2149" s="1051" t="s">
        <v>201</v>
      </c>
      <c r="F2149" s="304"/>
      <c r="G2149" s="150"/>
      <c r="H2149" s="150"/>
      <c r="I2149" s="151"/>
    </row>
    <row r="2150" spans="1:9" ht="25" customHeight="1" x14ac:dyDescent="0.4">
      <c r="A2150" s="1050">
        <v>22010100</v>
      </c>
      <c r="B2150" s="148" t="s">
        <v>2416</v>
      </c>
      <c r="C2150" s="39"/>
      <c r="D2150" s="94">
        <v>31912900</v>
      </c>
      <c r="E2150" s="1052" t="s">
        <v>2453</v>
      </c>
      <c r="F2150" s="304"/>
      <c r="G2150" s="150">
        <v>1260000</v>
      </c>
      <c r="H2150" s="150"/>
      <c r="I2150" s="151"/>
    </row>
    <row r="2151" spans="1:9" ht="25" customHeight="1" x14ac:dyDescent="0.4">
      <c r="A2151" s="244">
        <v>22020000</v>
      </c>
      <c r="B2151" s="156"/>
      <c r="C2151" s="40"/>
      <c r="D2151" s="156"/>
      <c r="E2151" s="248" t="s">
        <v>202</v>
      </c>
      <c r="F2151" s="304"/>
      <c r="G2151" s="150"/>
      <c r="H2151" s="150"/>
      <c r="I2151" s="151"/>
    </row>
    <row r="2152" spans="1:9" ht="25" customHeight="1" x14ac:dyDescent="0.4">
      <c r="A2152" s="244">
        <v>22020100</v>
      </c>
      <c r="B2152" s="156"/>
      <c r="C2152" s="40"/>
      <c r="D2152" s="156"/>
      <c r="E2152" s="248" t="s">
        <v>203</v>
      </c>
      <c r="F2152" s="121"/>
      <c r="G2152" s="150"/>
      <c r="H2152" s="150"/>
      <c r="I2152" s="151"/>
    </row>
    <row r="2153" spans="1:9" ht="25" customHeight="1" x14ac:dyDescent="0.4">
      <c r="A2153" s="326">
        <v>22020101</v>
      </c>
      <c r="B2153" s="148"/>
      <c r="C2153" s="31"/>
      <c r="D2153" s="122"/>
      <c r="E2153" s="195" t="s">
        <v>204</v>
      </c>
      <c r="F2153" s="150"/>
      <c r="G2153" s="150">
        <v>100000</v>
      </c>
      <c r="H2153" s="151">
        <v>50000</v>
      </c>
      <c r="I2153" s="151">
        <v>100000</v>
      </c>
    </row>
    <row r="2154" spans="1:9" ht="25" customHeight="1" x14ac:dyDescent="0.4">
      <c r="A2154" s="326">
        <v>22020102</v>
      </c>
      <c r="B2154" s="148" t="s">
        <v>640</v>
      </c>
      <c r="C2154" s="14"/>
      <c r="D2154" s="94">
        <v>31912900</v>
      </c>
      <c r="E2154" s="195" t="s">
        <v>205</v>
      </c>
      <c r="F2154" s="121"/>
      <c r="G2154" s="150"/>
      <c r="H2154" s="121"/>
      <c r="I2154" s="151"/>
    </row>
    <row r="2155" spans="1:9" ht="25" customHeight="1" x14ac:dyDescent="0.4">
      <c r="A2155" s="326">
        <v>22020103</v>
      </c>
      <c r="B2155" s="148"/>
      <c r="C2155" s="31"/>
      <c r="D2155" s="122"/>
      <c r="E2155" s="195" t="s">
        <v>206</v>
      </c>
      <c r="F2155" s="150"/>
      <c r="G2155" s="150"/>
      <c r="H2155" s="121"/>
      <c r="I2155" s="151"/>
    </row>
    <row r="2156" spans="1:9" ht="25" customHeight="1" x14ac:dyDescent="0.4">
      <c r="A2156" s="326">
        <v>22020104</v>
      </c>
      <c r="B2156" s="148"/>
      <c r="C2156" s="31"/>
      <c r="D2156" s="122"/>
      <c r="E2156" s="195" t="s">
        <v>207</v>
      </c>
      <c r="F2156" s="150"/>
      <c r="G2156" s="150"/>
      <c r="H2156" s="121"/>
      <c r="I2156" s="151"/>
    </row>
    <row r="2157" spans="1:9" ht="25" customHeight="1" x14ac:dyDescent="0.4">
      <c r="A2157" s="244">
        <v>22020300</v>
      </c>
      <c r="B2157" s="156"/>
      <c r="C2157" s="40"/>
      <c r="D2157" s="156"/>
      <c r="E2157" s="248" t="s">
        <v>210</v>
      </c>
      <c r="F2157" s="150"/>
      <c r="G2157" s="150"/>
      <c r="H2157" s="150"/>
      <c r="I2157" s="151"/>
    </row>
    <row r="2158" spans="1:9" ht="25" customHeight="1" x14ac:dyDescent="0.4">
      <c r="A2158" s="246">
        <v>22020307</v>
      </c>
      <c r="B2158" s="148" t="s">
        <v>640</v>
      </c>
      <c r="C2158" s="14"/>
      <c r="D2158" s="94">
        <v>31912900</v>
      </c>
      <c r="E2158" s="258" t="s">
        <v>490</v>
      </c>
      <c r="F2158" s="150"/>
      <c r="G2158" s="150"/>
      <c r="H2158" s="150"/>
      <c r="I2158" s="151"/>
    </row>
    <row r="2159" spans="1:9" ht="25" customHeight="1" x14ac:dyDescent="0.4">
      <c r="A2159" s="246">
        <v>22020309</v>
      </c>
      <c r="B2159" s="148"/>
      <c r="C2159" s="41"/>
      <c r="D2159" s="94"/>
      <c r="E2159" s="247" t="s">
        <v>215</v>
      </c>
      <c r="F2159" s="150"/>
      <c r="G2159" s="150"/>
      <c r="H2159" s="150"/>
      <c r="I2159" s="151"/>
    </row>
    <row r="2160" spans="1:9" ht="25" customHeight="1" x14ac:dyDescent="0.4">
      <c r="A2160" s="246">
        <v>22020313</v>
      </c>
      <c r="B2160" s="148" t="s">
        <v>640</v>
      </c>
      <c r="C2160" s="14"/>
      <c r="D2160" s="94">
        <v>31912900</v>
      </c>
      <c r="E2160" s="247" t="s">
        <v>218</v>
      </c>
      <c r="F2160" s="150"/>
      <c r="G2160" s="150"/>
      <c r="H2160" s="150"/>
      <c r="I2160" s="151"/>
    </row>
    <row r="2161" spans="1:9" ht="25" customHeight="1" x14ac:dyDescent="0.4">
      <c r="A2161" s="244">
        <v>22020500</v>
      </c>
      <c r="B2161" s="156"/>
      <c r="C2161" s="40"/>
      <c r="D2161" s="156"/>
      <c r="E2161" s="245" t="s">
        <v>491</v>
      </c>
      <c r="F2161" s="150"/>
      <c r="G2161" s="150"/>
      <c r="H2161" s="150"/>
      <c r="I2161" s="151"/>
    </row>
    <row r="2162" spans="1:9" ht="25" customHeight="1" x14ac:dyDescent="0.4">
      <c r="A2162" s="246">
        <v>22020501</v>
      </c>
      <c r="B2162" s="148"/>
      <c r="C2162" s="41"/>
      <c r="D2162" s="94"/>
      <c r="E2162" s="247" t="s">
        <v>492</v>
      </c>
      <c r="F2162" s="150"/>
      <c r="G2162" s="150"/>
      <c r="H2162" s="150"/>
      <c r="I2162" s="151"/>
    </row>
    <row r="2163" spans="1:9" ht="25" customHeight="1" x14ac:dyDescent="0.4">
      <c r="A2163" s="244">
        <v>22020600</v>
      </c>
      <c r="B2163" s="156"/>
      <c r="C2163" s="40"/>
      <c r="D2163" s="156"/>
      <c r="E2163" s="248" t="s">
        <v>228</v>
      </c>
      <c r="F2163" s="150"/>
      <c r="G2163" s="150"/>
      <c r="H2163" s="150"/>
      <c r="I2163" s="151"/>
    </row>
    <row r="2164" spans="1:9" ht="25" customHeight="1" x14ac:dyDescent="0.4">
      <c r="A2164" s="246">
        <v>22020605</v>
      </c>
      <c r="B2164" s="148"/>
      <c r="C2164" s="41"/>
      <c r="D2164" s="94"/>
      <c r="E2164" s="247" t="s">
        <v>493</v>
      </c>
      <c r="F2164" s="150"/>
      <c r="G2164" s="150"/>
      <c r="H2164" s="150"/>
      <c r="I2164" s="151"/>
    </row>
    <row r="2165" spans="1:9" ht="35.25" customHeight="1" x14ac:dyDescent="0.4">
      <c r="A2165" s="244">
        <v>22020700</v>
      </c>
      <c r="B2165" s="156"/>
      <c r="C2165" s="40"/>
      <c r="D2165" s="156"/>
      <c r="E2165" s="245" t="s">
        <v>494</v>
      </c>
      <c r="F2165" s="150"/>
      <c r="G2165" s="150"/>
      <c r="H2165" s="150"/>
      <c r="I2165" s="151"/>
    </row>
    <row r="2166" spans="1:9" ht="25" customHeight="1" x14ac:dyDescent="0.4">
      <c r="A2166" s="246">
        <v>22020710</v>
      </c>
      <c r="B2166" s="148" t="s">
        <v>640</v>
      </c>
      <c r="C2166" s="14"/>
      <c r="D2166" s="94">
        <v>31912900</v>
      </c>
      <c r="E2166" s="247" t="s">
        <v>441</v>
      </c>
      <c r="F2166" s="84"/>
      <c r="G2166" s="84">
        <v>15000000</v>
      </c>
      <c r="H2166" s="150">
        <v>5600000</v>
      </c>
      <c r="I2166" s="151">
        <v>5000000</v>
      </c>
    </row>
    <row r="2167" spans="1:9" ht="25" customHeight="1" x14ac:dyDescent="0.4">
      <c r="A2167" s="244">
        <v>22021000</v>
      </c>
      <c r="B2167" s="156"/>
      <c r="C2167" s="40"/>
      <c r="D2167" s="156"/>
      <c r="E2167" s="248" t="s">
        <v>245</v>
      </c>
      <c r="F2167" s="150"/>
      <c r="G2167" s="150"/>
      <c r="H2167" s="150"/>
      <c r="I2167" s="151"/>
    </row>
    <row r="2168" spans="1:9" ht="25" customHeight="1" thickBot="1" x14ac:dyDescent="0.45">
      <c r="A2168" s="1011">
        <v>22021017</v>
      </c>
      <c r="B2168" s="915" t="s">
        <v>640</v>
      </c>
      <c r="C2168" s="965"/>
      <c r="D2168" s="266">
        <v>31912900</v>
      </c>
      <c r="E2168" s="1012" t="s">
        <v>258</v>
      </c>
      <c r="F2168" s="962"/>
      <c r="G2168" s="962"/>
      <c r="H2168" s="962"/>
      <c r="I2168" s="963">
        <v>5000000</v>
      </c>
    </row>
    <row r="2169" spans="1:9" ht="25" customHeight="1" x14ac:dyDescent="0.4">
      <c r="A2169" s="1022"/>
      <c r="B2169" s="906"/>
      <c r="C2169" s="1023"/>
      <c r="D2169" s="906"/>
      <c r="E2169" s="1024" t="s">
        <v>164</v>
      </c>
      <c r="F2169" s="1025">
        <f>SUM(F2129:F2150)</f>
        <v>6360560.0299999993</v>
      </c>
      <c r="G2169" s="1025">
        <f>SUM(G2129:G2150)</f>
        <v>8173934.2999999998</v>
      </c>
      <c r="H2169" s="1025">
        <f>SUM(H2129:H2150)</f>
        <v>4631475.75</v>
      </c>
      <c r="I2169" s="1025">
        <f>SUM(I2129:I2150)</f>
        <v>12851700</v>
      </c>
    </row>
    <row r="2170" spans="1:9" ht="25" customHeight="1" thickBot="1" x14ac:dyDescent="0.45">
      <c r="A2170" s="1026"/>
      <c r="B2170" s="214"/>
      <c r="C2170" s="1027"/>
      <c r="D2170" s="214"/>
      <c r="E2170" s="1028" t="s">
        <v>202</v>
      </c>
      <c r="F2170" s="1032">
        <f>SUM(F2153:F2168)</f>
        <v>0</v>
      </c>
      <c r="G2170" s="1032">
        <f>SUM(G2153:G2168)</f>
        <v>15100000</v>
      </c>
      <c r="H2170" s="1032">
        <f>SUM(H2153:H2168)</f>
        <v>5650000</v>
      </c>
      <c r="I2170" s="1033">
        <f>SUM(I2153:I2168)</f>
        <v>10100000</v>
      </c>
    </row>
    <row r="2171" spans="1:9" ht="25" customHeight="1" thickBot="1" x14ac:dyDescent="0.45">
      <c r="A2171" s="1016"/>
      <c r="B2171" s="1017"/>
      <c r="C2171" s="1018"/>
      <c r="D2171" s="1019"/>
      <c r="E2171" s="1020" t="s">
        <v>293</v>
      </c>
      <c r="F2171" s="1031">
        <f>F2169+F2170</f>
        <v>6360560.0299999993</v>
      </c>
      <c r="G2171" s="1031">
        <f>G2169+G2170</f>
        <v>23273934.300000001</v>
      </c>
      <c r="H2171" s="1031">
        <f>H2169+H2170</f>
        <v>10281475.75</v>
      </c>
      <c r="I2171" s="1031">
        <f>I2169+I2170</f>
        <v>22951700</v>
      </c>
    </row>
  </sheetData>
  <mergeCells count="258">
    <mergeCell ref="A291:I291"/>
    <mergeCell ref="A290:I290"/>
    <mergeCell ref="A289:I289"/>
    <mergeCell ref="A288:I288"/>
    <mergeCell ref="A287:I287"/>
    <mergeCell ref="A748:I748"/>
    <mergeCell ref="A331:I331"/>
    <mergeCell ref="A332:I332"/>
    <mergeCell ref="A333:I333"/>
    <mergeCell ref="A334:I334"/>
    <mergeCell ref="A335:I335"/>
    <mergeCell ref="A339:I339"/>
    <mergeCell ref="A343:I343"/>
    <mergeCell ref="A417:I417"/>
    <mergeCell ref="A418:I418"/>
    <mergeCell ref="A344:I344"/>
    <mergeCell ref="A345:I345"/>
    <mergeCell ref="A346:I346"/>
    <mergeCell ref="A347:I347"/>
    <mergeCell ref="A419:I419"/>
    <mergeCell ref="A420:I420"/>
    <mergeCell ref="A421:I421"/>
    <mergeCell ref="A427:I427"/>
    <mergeCell ref="A431:I431"/>
    <mergeCell ref="A24:I24"/>
    <mergeCell ref="A1:I1"/>
    <mergeCell ref="A2:I2"/>
    <mergeCell ref="A3:I3"/>
    <mergeCell ref="A4:I4"/>
    <mergeCell ref="A5:I5"/>
    <mergeCell ref="A20:I20"/>
    <mergeCell ref="A25:I25"/>
    <mergeCell ref="A26:I26"/>
    <mergeCell ref="A27:I27"/>
    <mergeCell ref="A28:I28"/>
    <mergeCell ref="A34:I34"/>
    <mergeCell ref="A38:I38"/>
    <mergeCell ref="A39:I39"/>
    <mergeCell ref="A40:I40"/>
    <mergeCell ref="A41:I41"/>
    <mergeCell ref="A42:I42"/>
    <mergeCell ref="A90:I90"/>
    <mergeCell ref="A91:I91"/>
    <mergeCell ref="A92:I92"/>
    <mergeCell ref="A93:I93"/>
    <mergeCell ref="A94:I94"/>
    <mergeCell ref="A126:I126"/>
    <mergeCell ref="A127:I127"/>
    <mergeCell ref="A128:I128"/>
    <mergeCell ref="A182:I182"/>
    <mergeCell ref="A183:I183"/>
    <mergeCell ref="A184:I184"/>
    <mergeCell ref="A185:I185"/>
    <mergeCell ref="A129:I129"/>
    <mergeCell ref="A130:I130"/>
    <mergeCell ref="A186:I186"/>
    <mergeCell ref="A191:I191"/>
    <mergeCell ref="A195:I195"/>
    <mergeCell ref="A196:I196"/>
    <mergeCell ref="A197:I197"/>
    <mergeCell ref="A198:I198"/>
    <mergeCell ref="A277:I277"/>
    <mergeCell ref="A278:I278"/>
    <mergeCell ref="A279:I279"/>
    <mergeCell ref="A283:I283"/>
    <mergeCell ref="A199:I199"/>
    <mergeCell ref="A237:I237"/>
    <mergeCell ref="A238:I238"/>
    <mergeCell ref="A239:I239"/>
    <mergeCell ref="A240:I240"/>
    <mergeCell ref="A241:I241"/>
    <mergeCell ref="A275:I275"/>
    <mergeCell ref="A276:I276"/>
    <mergeCell ref="A432:I432"/>
    <mergeCell ref="A433:I433"/>
    <mergeCell ref="A434:I434"/>
    <mergeCell ref="A435:I435"/>
    <mergeCell ref="A484:I484"/>
    <mergeCell ref="A485:I485"/>
    <mergeCell ref="A486:I486"/>
    <mergeCell ref="A487:I487"/>
    <mergeCell ref="A488:I488"/>
    <mergeCell ref="A550:I550"/>
    <mergeCell ref="A551:I551"/>
    <mergeCell ref="A552:I552"/>
    <mergeCell ref="A553:I553"/>
    <mergeCell ref="A603:I603"/>
    <mergeCell ref="A604:I604"/>
    <mergeCell ref="A605:I605"/>
    <mergeCell ref="A606:I606"/>
    <mergeCell ref="A607:I607"/>
    <mergeCell ref="A554:I554"/>
    <mergeCell ref="A618:I618"/>
    <mergeCell ref="A622:I622"/>
    <mergeCell ref="A623:I623"/>
    <mergeCell ref="A624:I624"/>
    <mergeCell ref="A625:I625"/>
    <mergeCell ref="A626:I626"/>
    <mergeCell ref="A688:I688"/>
    <mergeCell ref="A689:I689"/>
    <mergeCell ref="A690:I690"/>
    <mergeCell ref="A691:I691"/>
    <mergeCell ref="A692:I692"/>
    <mergeCell ref="A746:I746"/>
    <mergeCell ref="A747:I747"/>
    <mergeCell ref="A749:I749"/>
    <mergeCell ref="A750:I750"/>
    <mergeCell ref="A814:I814"/>
    <mergeCell ref="A815:I815"/>
    <mergeCell ref="A816:I816"/>
    <mergeCell ref="A817:I817"/>
    <mergeCell ref="A818:I818"/>
    <mergeCell ref="A872:I872"/>
    <mergeCell ref="A873:I873"/>
    <mergeCell ref="A874:I874"/>
    <mergeCell ref="A875:I875"/>
    <mergeCell ref="A876:I876"/>
    <mergeCell ref="A911:I911"/>
    <mergeCell ref="A912:I912"/>
    <mergeCell ref="A913:I913"/>
    <mergeCell ref="A914:I914"/>
    <mergeCell ref="A915:I915"/>
    <mergeCell ref="A964:I964"/>
    <mergeCell ref="A965:I965"/>
    <mergeCell ref="A966:I966"/>
    <mergeCell ref="A967:I967"/>
    <mergeCell ref="A968:I968"/>
    <mergeCell ref="A1019:I1019"/>
    <mergeCell ref="A1079:I1079"/>
    <mergeCell ref="A1080:I1080"/>
    <mergeCell ref="A1020:I1020"/>
    <mergeCell ref="A1021:I1021"/>
    <mergeCell ref="A1022:I1022"/>
    <mergeCell ref="A1023:I1023"/>
    <mergeCell ref="A1081:I1081"/>
    <mergeCell ref="A1082:I1082"/>
    <mergeCell ref="A1083:I1083"/>
    <mergeCell ref="A1088:I1088"/>
    <mergeCell ref="A1092:I1092"/>
    <mergeCell ref="A1093:I1093"/>
    <mergeCell ref="A1151:I1151"/>
    <mergeCell ref="A1152:I1152"/>
    <mergeCell ref="A1153:I1153"/>
    <mergeCell ref="A1094:I1094"/>
    <mergeCell ref="A1095:I1095"/>
    <mergeCell ref="A1096:I1096"/>
    <mergeCell ref="A1154:I1154"/>
    <mergeCell ref="A1155:I1155"/>
    <mergeCell ref="A1163:I1163"/>
    <mergeCell ref="A1167:I1167"/>
    <mergeCell ref="A1168:I1168"/>
    <mergeCell ref="A1169:I1169"/>
    <mergeCell ref="A1170:I1170"/>
    <mergeCell ref="A1171:I1171"/>
    <mergeCell ref="A1225:I1225"/>
    <mergeCell ref="A1226:I1226"/>
    <mergeCell ref="A1227:I1227"/>
    <mergeCell ref="A1228:I1228"/>
    <mergeCell ref="A1229:I1229"/>
    <mergeCell ref="A1278:I1278"/>
    <mergeCell ref="A1279:I1279"/>
    <mergeCell ref="A1280:I1280"/>
    <mergeCell ref="A1281:I1281"/>
    <mergeCell ref="A1282:I1282"/>
    <mergeCell ref="A1370:I1370"/>
    <mergeCell ref="A1319:I1319"/>
    <mergeCell ref="A1320:I1320"/>
    <mergeCell ref="A1321:I1321"/>
    <mergeCell ref="A1322:I1322"/>
    <mergeCell ref="A1323:I1323"/>
    <mergeCell ref="A1371:I1371"/>
    <mergeCell ref="A1372:I1372"/>
    <mergeCell ref="A1373:I1373"/>
    <mergeCell ref="A1374:I1374"/>
    <mergeCell ref="A1383:I1383"/>
    <mergeCell ref="A1387:I1387"/>
    <mergeCell ref="A1388:I1388"/>
    <mergeCell ref="A1389:I1389"/>
    <mergeCell ref="A1390:I1390"/>
    <mergeCell ref="A1391:I1391"/>
    <mergeCell ref="A1443:I1443"/>
    <mergeCell ref="A1444:I1444"/>
    <mergeCell ref="A1445:I1445"/>
    <mergeCell ref="A1446:I1446"/>
    <mergeCell ref="A1447:I1447"/>
    <mergeCell ref="A1501:I1501"/>
    <mergeCell ref="A1502:I1502"/>
    <mergeCell ref="A1503:I1503"/>
    <mergeCell ref="A1504:I1504"/>
    <mergeCell ref="A1505:I1505"/>
    <mergeCell ref="A1559:I1559"/>
    <mergeCell ref="A1560:I1560"/>
    <mergeCell ref="A1561:I1561"/>
    <mergeCell ref="A1562:I1562"/>
    <mergeCell ref="A1563:I1563"/>
    <mergeCell ref="A1617:I1617"/>
    <mergeCell ref="A1618:I1618"/>
    <mergeCell ref="A1619:I1619"/>
    <mergeCell ref="A1620:I1620"/>
    <mergeCell ref="A1621:I1621"/>
    <mergeCell ref="A1731:I1731"/>
    <mergeCell ref="A1672:I1672"/>
    <mergeCell ref="A1673:I1673"/>
    <mergeCell ref="A1674:I1674"/>
    <mergeCell ref="A1675:I1675"/>
    <mergeCell ref="A1676:I1676"/>
    <mergeCell ref="A1732:I1732"/>
    <mergeCell ref="A1733:I1733"/>
    <mergeCell ref="A1734:I1734"/>
    <mergeCell ref="A1735:I1735"/>
    <mergeCell ref="A1740:I1740"/>
    <mergeCell ref="A1744:I1744"/>
    <mergeCell ref="A1800:I1800"/>
    <mergeCell ref="A1801:I1801"/>
    <mergeCell ref="A1745:I1745"/>
    <mergeCell ref="A1746:I1746"/>
    <mergeCell ref="A1747:I1747"/>
    <mergeCell ref="A1748:I1748"/>
    <mergeCell ref="A1929:I1929"/>
    <mergeCell ref="A1877:I1877"/>
    <mergeCell ref="A1878:I1878"/>
    <mergeCell ref="A1925:I1925"/>
    <mergeCell ref="A1926:I1926"/>
    <mergeCell ref="A1927:I1927"/>
    <mergeCell ref="A1802:I1802"/>
    <mergeCell ref="A1803:I1803"/>
    <mergeCell ref="A1804:I1804"/>
    <mergeCell ref="A1811:I1811"/>
    <mergeCell ref="A1815:I1815"/>
    <mergeCell ref="A1816:I1816"/>
    <mergeCell ref="A1928:I1928"/>
    <mergeCell ref="A1817:I1817"/>
    <mergeCell ref="A1818:I1818"/>
    <mergeCell ref="A1819:I1819"/>
    <mergeCell ref="A1874:I1874"/>
    <mergeCell ref="A1875:I1875"/>
    <mergeCell ref="A1876:I1876"/>
    <mergeCell ref="A2120:I2120"/>
    <mergeCell ref="A2121:I2121"/>
    <mergeCell ref="A2122:I2122"/>
    <mergeCell ref="A2123:I2123"/>
    <mergeCell ref="A2119:I2119"/>
    <mergeCell ref="A1999:I1999"/>
    <mergeCell ref="A2000:I2000"/>
    <mergeCell ref="A1982:I1982"/>
    <mergeCell ref="A2062:I2062"/>
    <mergeCell ref="A2063:I2063"/>
    <mergeCell ref="A2064:I2064"/>
    <mergeCell ref="A2065:I2065"/>
    <mergeCell ref="A2066:I2066"/>
    <mergeCell ref="A1992:I1992"/>
    <mergeCell ref="A1996:I1996"/>
    <mergeCell ref="A1997:I1997"/>
    <mergeCell ref="A1998:I1998"/>
    <mergeCell ref="A1983:I1983"/>
    <mergeCell ref="A1984:I1984"/>
    <mergeCell ref="A1985:I1985"/>
    <mergeCell ref="A1986:I1986"/>
  </mergeCells>
  <pageMargins left="0.64369969378827696" right="0" top="0.31496062992126" bottom="0.393700787" header="0.31496062992126" footer="0.18"/>
  <pageSetup paperSize="9" scale="75" orientation="landscape" r:id="rId1"/>
  <headerFooter scaleWithDoc="0">
    <oddFooter>&amp;LTOFA LOCAL GOVERNMENT&amp;CPage &amp;P&amp;R2025 PROPOSED BUDGET</oddFooter>
  </headerFooter>
  <rowBreaks count="48" manualBreakCount="48">
    <brk id="23" max="16383" man="1"/>
    <brk id="37" max="16383" man="1"/>
    <brk id="89" max="16383" man="1"/>
    <brk id="125" max="16383" man="1"/>
    <brk id="181" max="16383" man="1"/>
    <brk id="194" max="16383" man="1"/>
    <brk id="236" max="16383" man="1"/>
    <brk id="274" max="16383" man="1"/>
    <brk id="286" max="16383" man="1"/>
    <brk id="330" max="16383" man="1"/>
    <brk id="342" max="16383" man="1"/>
    <brk id="416" max="16383" man="1"/>
    <brk id="430" max="16383" man="1"/>
    <brk id="483" max="16383" man="1"/>
    <brk id="549" max="16383" man="1"/>
    <brk id="602" max="16383" man="1"/>
    <brk id="621" max="16383" man="1"/>
    <brk id="687" max="16383" man="1"/>
    <brk id="745" max="16383" man="1"/>
    <brk id="813" max="16383" man="1"/>
    <brk id="871" max="16383" man="1"/>
    <brk id="910" max="16383" man="1"/>
    <brk id="963" max="16383" man="1"/>
    <brk id="1018" max="16383" man="1"/>
    <brk id="1078" max="16383" man="1"/>
    <brk id="1091" max="16383" man="1"/>
    <brk id="1150" max="16383" man="1"/>
    <brk id="1166" max="16383" man="1"/>
    <brk id="1224" max="16383" man="1"/>
    <brk id="1277" max="16383" man="1"/>
    <brk id="1318" max="16383" man="1"/>
    <brk id="1369" max="16383" man="1"/>
    <brk id="1386" max="16383" man="1"/>
    <brk id="1442" max="16383" man="1"/>
    <brk id="1500" max="16383" man="1"/>
    <brk id="1558" max="16383" man="1"/>
    <brk id="1616" max="16383" man="1"/>
    <brk id="1671" max="16383" man="1"/>
    <brk id="1730" max="16383" man="1"/>
    <brk id="1743" max="16383" man="1"/>
    <brk id="1799" max="16383" man="1"/>
    <brk id="1814" max="16383" man="1"/>
    <brk id="1873" max="16383" man="1"/>
    <brk id="1924" max="16383" man="1"/>
    <brk id="1981" max="16383" man="1"/>
    <brk id="1995" max="16383" man="1"/>
    <brk id="2061" max="16383" man="1"/>
    <brk id="21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31B2-599A-4993-A18D-2432D9FD6EB6}">
  <dimension ref="A1:AE41"/>
  <sheetViews>
    <sheetView zoomScale="85" zoomScaleNormal="85" workbookViewId="0">
      <selection activeCell="M15" sqref="M15"/>
    </sheetView>
  </sheetViews>
  <sheetFormatPr defaultColWidth="9.1796875" defaultRowHeight="14.5" x14ac:dyDescent="0.35"/>
  <cols>
    <col min="1" max="1" width="6.81640625" style="1115" customWidth="1"/>
    <col min="2" max="16" width="12.54296875" style="1115" customWidth="1"/>
    <col min="17" max="16384" width="9.1796875" style="1115"/>
  </cols>
  <sheetData>
    <row r="1" spans="1:31" s="1106" customFormat="1" ht="37.5" customHeight="1" thickBot="1" x14ac:dyDescent="0.4">
      <c r="A1" s="1118" t="s">
        <v>2480</v>
      </c>
      <c r="B1" s="1119">
        <v>1</v>
      </c>
      <c r="C1" s="1119">
        <v>2</v>
      </c>
      <c r="D1" s="1119">
        <v>3</v>
      </c>
      <c r="E1" s="1119">
        <v>4</v>
      </c>
      <c r="F1" s="1119">
        <v>5</v>
      </c>
      <c r="G1" s="1119">
        <v>6</v>
      </c>
      <c r="H1" s="1119">
        <v>7</v>
      </c>
      <c r="I1" s="1119">
        <v>8</v>
      </c>
      <c r="J1" s="1119">
        <v>9</v>
      </c>
      <c r="K1" s="1119">
        <v>10</v>
      </c>
      <c r="L1" s="1119">
        <v>11</v>
      </c>
      <c r="M1" s="1119">
        <v>12</v>
      </c>
      <c r="N1" s="1119">
        <v>13</v>
      </c>
      <c r="O1" s="1119">
        <v>14</v>
      </c>
      <c r="P1" s="1119">
        <v>15</v>
      </c>
      <c r="Q1" s="1105"/>
      <c r="R1" s="1105"/>
      <c r="S1" s="1105"/>
    </row>
    <row r="2" spans="1:31" s="1106" customFormat="1" ht="22" customHeight="1" x14ac:dyDescent="0.35">
      <c r="A2" s="1120">
        <v>1</v>
      </c>
      <c r="B2" s="1110">
        <v>88293.540000000008</v>
      </c>
      <c r="C2" s="1110">
        <v>90292.14</v>
      </c>
      <c r="D2" s="1110">
        <v>92290.860000000015</v>
      </c>
      <c r="E2" s="1110">
        <v>94289.46</v>
      </c>
      <c r="F2" s="1110">
        <v>96288.3</v>
      </c>
      <c r="G2" s="1110">
        <v>98286.900000000009</v>
      </c>
      <c r="H2" s="1110">
        <v>100285.62</v>
      </c>
      <c r="I2" s="1110">
        <v>102284.22</v>
      </c>
      <c r="J2" s="1110">
        <v>104282.81999999998</v>
      </c>
      <c r="K2" s="1110">
        <v>106281.65999999997</v>
      </c>
      <c r="L2" s="1110">
        <v>108280.25999999998</v>
      </c>
      <c r="M2" s="1110">
        <v>110278.97999999997</v>
      </c>
      <c r="N2" s="1110">
        <v>112277.57999999996</v>
      </c>
      <c r="O2" s="1110">
        <v>114276.17999999995</v>
      </c>
      <c r="P2" s="1111">
        <v>116275.13999999996</v>
      </c>
    </row>
    <row r="3" spans="1:31" s="1106" customFormat="1" ht="22" customHeight="1" x14ac:dyDescent="0.35">
      <c r="A3" s="1121">
        <v>2</v>
      </c>
      <c r="B3" s="1107">
        <v>89782.080000000002</v>
      </c>
      <c r="C3" s="1107">
        <v>92394.959999999992</v>
      </c>
      <c r="D3" s="1107">
        <v>95008.200000000012</v>
      </c>
      <c r="E3" s="1107">
        <v>97621.08</v>
      </c>
      <c r="F3" s="1107">
        <v>100234.08</v>
      </c>
      <c r="G3" s="1107">
        <v>102847.32</v>
      </c>
      <c r="H3" s="1107">
        <v>105457.56000000001</v>
      </c>
      <c r="I3" s="1107">
        <v>108073.44</v>
      </c>
      <c r="J3" s="1107">
        <v>110686.32</v>
      </c>
      <c r="K3" s="1107">
        <v>113299.32</v>
      </c>
      <c r="L3" s="1107">
        <v>115912.56000000001</v>
      </c>
      <c r="M3" s="1107">
        <v>118525.44</v>
      </c>
      <c r="N3" s="1107">
        <v>121138.68000000002</v>
      </c>
      <c r="O3" s="1107">
        <v>123751.56000000001</v>
      </c>
      <c r="P3" s="1122">
        <v>126364.56000000001</v>
      </c>
      <c r="Q3" s="1108"/>
      <c r="R3" s="1109"/>
      <c r="S3" s="1109"/>
      <c r="T3" s="1109"/>
      <c r="U3" s="1109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</row>
    <row r="4" spans="1:31" s="1106" customFormat="1" ht="22" customHeight="1" x14ac:dyDescent="0.35">
      <c r="A4" s="1121">
        <v>3</v>
      </c>
      <c r="B4" s="1107">
        <v>91053</v>
      </c>
      <c r="C4" s="1107">
        <v>94264.92</v>
      </c>
      <c r="D4" s="1107">
        <v>97476.72</v>
      </c>
      <c r="E4" s="1107">
        <v>100688.88</v>
      </c>
      <c r="F4" s="1107">
        <v>103900.68</v>
      </c>
      <c r="G4" s="1107">
        <v>107112.48000000001</v>
      </c>
      <c r="H4" s="1107">
        <v>110324.63999999998</v>
      </c>
      <c r="I4" s="1107">
        <v>113536.44</v>
      </c>
      <c r="J4" s="1107">
        <v>116748.36000000002</v>
      </c>
      <c r="K4" s="1107">
        <v>119960.40000000001</v>
      </c>
      <c r="L4" s="1107">
        <v>123172.20000000001</v>
      </c>
      <c r="M4" s="1107">
        <v>126384.12</v>
      </c>
      <c r="N4" s="1107">
        <v>129596.16</v>
      </c>
      <c r="O4" s="1107">
        <v>132808.08000000002</v>
      </c>
      <c r="P4" s="1122">
        <v>136019.88</v>
      </c>
    </row>
    <row r="5" spans="1:31" s="1106" customFormat="1" ht="22" customHeight="1" x14ac:dyDescent="0.35">
      <c r="A5" s="1121">
        <v>4</v>
      </c>
      <c r="B5" s="1107">
        <v>95536.319999999992</v>
      </c>
      <c r="C5" s="1107">
        <v>99395.040000000008</v>
      </c>
      <c r="D5" s="1107">
        <v>103253.51999999999</v>
      </c>
      <c r="E5" s="1107">
        <v>107112.24</v>
      </c>
      <c r="F5" s="1107">
        <v>110970.95999999999</v>
      </c>
      <c r="G5" s="1107">
        <v>114829.44</v>
      </c>
      <c r="H5" s="1107">
        <v>118688.16</v>
      </c>
      <c r="I5" s="1107">
        <v>122546.51999999999</v>
      </c>
      <c r="J5" s="1107">
        <v>126405.24</v>
      </c>
      <c r="K5" s="1107">
        <v>130263.72</v>
      </c>
      <c r="L5" s="1107">
        <v>134122.44</v>
      </c>
      <c r="M5" s="1107">
        <v>137981.16</v>
      </c>
      <c r="N5" s="1107">
        <v>141839.63999999998</v>
      </c>
      <c r="O5" s="1107">
        <v>145698.36000000002</v>
      </c>
      <c r="P5" s="1122">
        <v>149556.84</v>
      </c>
    </row>
    <row r="6" spans="1:31" s="1106" customFormat="1" ht="22" customHeight="1" x14ac:dyDescent="0.35">
      <c r="A6" s="1121">
        <v>5</v>
      </c>
      <c r="B6" s="1107">
        <v>108696.12</v>
      </c>
      <c r="C6" s="1107">
        <v>113179.44</v>
      </c>
      <c r="D6" s="1107">
        <v>117662.76</v>
      </c>
      <c r="E6" s="1107">
        <v>122145.95999999999</v>
      </c>
      <c r="F6" s="1107">
        <v>126629.51999999999</v>
      </c>
      <c r="G6" s="1107">
        <v>131112.84</v>
      </c>
      <c r="H6" s="1107">
        <v>135596.16</v>
      </c>
      <c r="I6" s="1107">
        <v>140079.72</v>
      </c>
      <c r="J6" s="1107">
        <v>144563.04</v>
      </c>
      <c r="K6" s="1107">
        <v>149046.36000000002</v>
      </c>
      <c r="L6" s="1107">
        <v>153529.68</v>
      </c>
      <c r="M6" s="1107">
        <v>158013.24</v>
      </c>
      <c r="N6" s="1107">
        <v>162496.56</v>
      </c>
      <c r="O6" s="1107">
        <v>166979.76</v>
      </c>
      <c r="P6" s="1122">
        <v>171463.08000000002</v>
      </c>
    </row>
    <row r="7" spans="1:31" s="1106" customFormat="1" ht="22" customHeight="1" x14ac:dyDescent="0.35">
      <c r="A7" s="1121">
        <v>6</v>
      </c>
      <c r="B7" s="1107">
        <v>133262.76</v>
      </c>
      <c r="C7" s="1107">
        <v>138726</v>
      </c>
      <c r="D7" s="1107">
        <v>144191.51999999999</v>
      </c>
      <c r="E7" s="1107">
        <v>149655.96</v>
      </c>
      <c r="F7" s="1107">
        <v>155120.28</v>
      </c>
      <c r="G7" s="1107">
        <v>160584.59999999998</v>
      </c>
      <c r="H7" s="1107">
        <v>166049.04</v>
      </c>
      <c r="I7" s="1107">
        <v>171513.36000000002</v>
      </c>
      <c r="J7" s="1107">
        <v>176977.8</v>
      </c>
      <c r="K7" s="1107">
        <v>182442.12</v>
      </c>
      <c r="L7" s="1107">
        <v>187906.44</v>
      </c>
      <c r="M7" s="1107">
        <v>193370.88</v>
      </c>
      <c r="N7" s="1107">
        <v>198834</v>
      </c>
      <c r="O7" s="1107">
        <v>204299.64</v>
      </c>
      <c r="P7" s="1122">
        <v>209763.96000000002</v>
      </c>
    </row>
    <row r="8" spans="1:31" s="1106" customFormat="1" ht="22" customHeight="1" x14ac:dyDescent="0.35">
      <c r="A8" s="1121">
        <v>7</v>
      </c>
      <c r="B8" s="1107">
        <v>204974.40000000002</v>
      </c>
      <c r="C8" s="1107">
        <v>212707.08000000002</v>
      </c>
      <c r="D8" s="1107">
        <v>220439.76</v>
      </c>
      <c r="E8" s="1107">
        <v>228172.08000000002</v>
      </c>
      <c r="F8" s="1107">
        <v>235904.76</v>
      </c>
      <c r="G8" s="1107">
        <v>243637.19999999998</v>
      </c>
      <c r="H8" s="1107">
        <v>251369.88</v>
      </c>
      <c r="I8" s="1107">
        <v>259102.19999999998</v>
      </c>
      <c r="J8" s="1107">
        <v>266835</v>
      </c>
      <c r="K8" s="1107">
        <v>268567.44</v>
      </c>
      <c r="L8" s="1107">
        <v>282300.12</v>
      </c>
      <c r="M8" s="1107">
        <v>290032.44</v>
      </c>
      <c r="N8" s="1107">
        <v>297765.12</v>
      </c>
      <c r="O8" s="1107">
        <v>305497.80000000005</v>
      </c>
      <c r="P8" s="1122">
        <v>313230.24</v>
      </c>
    </row>
    <row r="9" spans="1:31" s="1106" customFormat="1" ht="22" customHeight="1" x14ac:dyDescent="0.35">
      <c r="A9" s="1121">
        <v>8</v>
      </c>
      <c r="B9" s="1107">
        <v>266091.24</v>
      </c>
      <c r="C9" s="1107">
        <v>275294.52</v>
      </c>
      <c r="D9" s="1107">
        <v>284497.68</v>
      </c>
      <c r="E9" s="1107">
        <v>293700.96000000002</v>
      </c>
      <c r="F9" s="1107">
        <v>302904</v>
      </c>
      <c r="G9" s="1107">
        <v>312107.16000000003</v>
      </c>
      <c r="H9" s="1107">
        <v>321310.44</v>
      </c>
      <c r="I9" s="1107">
        <v>330513.71999999997</v>
      </c>
      <c r="J9" s="1107">
        <v>339716.88</v>
      </c>
      <c r="K9" s="1107">
        <v>348920.16000000003</v>
      </c>
      <c r="L9" s="1107">
        <v>358123.44</v>
      </c>
      <c r="M9" s="1107">
        <v>367326.72000000003</v>
      </c>
      <c r="N9" s="1107">
        <v>376529.88</v>
      </c>
      <c r="O9" s="1107">
        <v>385733.16000000003</v>
      </c>
      <c r="P9" s="1122">
        <v>394936.44000000006</v>
      </c>
    </row>
    <row r="10" spans="1:31" s="1106" customFormat="1" ht="22" customHeight="1" x14ac:dyDescent="0.35">
      <c r="A10" s="1121">
        <v>9</v>
      </c>
      <c r="B10" s="1107">
        <v>313292.27999999997</v>
      </c>
      <c r="C10" s="1107">
        <v>324249.96000000002</v>
      </c>
      <c r="D10" s="1107">
        <v>335208</v>
      </c>
      <c r="E10" s="1107">
        <v>346165.68</v>
      </c>
      <c r="F10" s="1107">
        <v>357123.72000000003</v>
      </c>
      <c r="G10" s="1107">
        <v>368081.4</v>
      </c>
      <c r="H10" s="1107">
        <v>379039.44</v>
      </c>
      <c r="I10" s="1107">
        <v>389997.12</v>
      </c>
      <c r="J10" s="1107">
        <v>400954.80000000005</v>
      </c>
      <c r="K10" s="1107">
        <v>411912.83999999997</v>
      </c>
      <c r="L10" s="1107">
        <v>422870.52</v>
      </c>
      <c r="M10" s="1107">
        <v>433828.55999999994</v>
      </c>
      <c r="N10" s="1107">
        <v>444786.24</v>
      </c>
      <c r="O10" s="1107">
        <v>455744.28</v>
      </c>
      <c r="P10" s="1122">
        <v>466701.96</v>
      </c>
    </row>
    <row r="11" spans="1:31" s="1106" customFormat="1" ht="22" customHeight="1" x14ac:dyDescent="0.35">
      <c r="A11" s="1121">
        <v>10</v>
      </c>
      <c r="B11" s="1107">
        <v>368486.04</v>
      </c>
      <c r="C11" s="1107">
        <v>380535.6</v>
      </c>
      <c r="D11" s="1107">
        <v>392585.16000000003</v>
      </c>
      <c r="E11" s="1107">
        <v>404635.07999999996</v>
      </c>
      <c r="F11" s="1107">
        <v>416684.64</v>
      </c>
      <c r="G11" s="1107">
        <v>428734.19999999995</v>
      </c>
      <c r="H11" s="1107">
        <v>440783.76</v>
      </c>
      <c r="I11" s="1107">
        <v>452821.44000000006</v>
      </c>
      <c r="J11" s="1107">
        <v>464883</v>
      </c>
      <c r="K11" s="1107">
        <v>476932.55999999994</v>
      </c>
      <c r="L11" s="1107">
        <v>488982.12</v>
      </c>
      <c r="M11" s="1107">
        <v>501030.83999999997</v>
      </c>
      <c r="N11" s="1107">
        <v>513081.60000000003</v>
      </c>
      <c r="O11" s="1107">
        <v>525131.16</v>
      </c>
      <c r="P11" s="1122">
        <v>537180.60000000009</v>
      </c>
    </row>
    <row r="12" spans="1:31" s="1106" customFormat="1" ht="22" customHeight="1" x14ac:dyDescent="0.35">
      <c r="A12" s="1121">
        <v>11</v>
      </c>
      <c r="B12" s="1107"/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</row>
    <row r="13" spans="1:31" s="1106" customFormat="1" ht="22" customHeight="1" x14ac:dyDescent="0.35">
      <c r="A13" s="1121">
        <v>12</v>
      </c>
      <c r="B13" s="1107">
        <v>425082.60000000003</v>
      </c>
      <c r="C13" s="1107">
        <v>443774.52000000008</v>
      </c>
      <c r="D13" s="1107">
        <v>462465.12000000011</v>
      </c>
      <c r="E13" s="1107">
        <v>481155.72000000015</v>
      </c>
      <c r="F13" s="1107">
        <v>499846.32000000018</v>
      </c>
      <c r="G13" s="1107">
        <v>518536.80000000016</v>
      </c>
      <c r="H13" s="1107">
        <v>537227.28000000026</v>
      </c>
      <c r="I13" s="1107">
        <v>555917.88000000024</v>
      </c>
      <c r="J13" s="1107">
        <v>574608.48000000021</v>
      </c>
      <c r="K13" s="1107">
        <v>593299.08000000031</v>
      </c>
      <c r="L13" s="1107">
        <v>611989.44000000029</v>
      </c>
      <c r="M13" s="1107"/>
      <c r="N13" s="1107"/>
      <c r="O13" s="1107"/>
      <c r="P13" s="1107"/>
    </row>
    <row r="14" spans="1:31" s="1106" customFormat="1" ht="22" customHeight="1" x14ac:dyDescent="0.35">
      <c r="A14" s="1121">
        <v>13</v>
      </c>
      <c r="B14" s="1107">
        <v>474987</v>
      </c>
      <c r="C14" s="1107">
        <v>494747.39999999997</v>
      </c>
      <c r="D14" s="1107">
        <v>514507.79999999993</v>
      </c>
      <c r="E14" s="1107">
        <v>534268.19999999995</v>
      </c>
      <c r="F14" s="1107">
        <v>554028.59999999986</v>
      </c>
      <c r="G14" s="1107">
        <v>573788.99999999977</v>
      </c>
      <c r="H14" s="1107">
        <v>593549.39999999979</v>
      </c>
      <c r="I14" s="1107">
        <v>613309.79999999981</v>
      </c>
      <c r="J14" s="1107">
        <v>633070.19999999972</v>
      </c>
      <c r="K14" s="1107">
        <v>652830.59999999963</v>
      </c>
      <c r="L14" s="1107">
        <v>672590.99999999965</v>
      </c>
      <c r="M14" s="1107"/>
      <c r="N14" s="1107"/>
      <c r="O14" s="1107"/>
      <c r="P14" s="1107"/>
    </row>
    <row r="15" spans="1:31" s="1106" customFormat="1" ht="22" customHeight="1" x14ac:dyDescent="0.35">
      <c r="A15" s="1121">
        <v>14</v>
      </c>
      <c r="B15" s="1107">
        <v>525121.67999999993</v>
      </c>
      <c r="C15" s="1107">
        <v>546394.91999999993</v>
      </c>
      <c r="D15" s="1107">
        <v>567668.15999999992</v>
      </c>
      <c r="E15" s="1107">
        <v>588941.39999999991</v>
      </c>
      <c r="F15" s="1107">
        <v>610214.6399999999</v>
      </c>
      <c r="G15" s="1107">
        <v>631487.6399999999</v>
      </c>
      <c r="H15" s="1107">
        <v>652760.87999999977</v>
      </c>
      <c r="I15" s="1107">
        <v>674033.87999999977</v>
      </c>
      <c r="J15" s="1107">
        <v>695307.11999999976</v>
      </c>
      <c r="K15" s="1107">
        <v>716580.35999999975</v>
      </c>
      <c r="L15" s="1107">
        <v>737853.59999999963</v>
      </c>
      <c r="M15" s="1107"/>
      <c r="N15" s="1107"/>
      <c r="O15" s="1107"/>
      <c r="P15" s="1107"/>
    </row>
    <row r="16" spans="1:31" s="1106" customFormat="1" ht="22" customHeight="1" x14ac:dyDescent="0.35">
      <c r="A16" s="1121">
        <v>15</v>
      </c>
      <c r="B16" s="1107">
        <v>635402.39999999991</v>
      </c>
      <c r="C16" s="1107">
        <v>664950.6</v>
      </c>
      <c r="D16" s="1107">
        <v>694498.55999999994</v>
      </c>
      <c r="E16" s="1107">
        <v>724046.76</v>
      </c>
      <c r="F16" s="1107">
        <v>753594.96</v>
      </c>
      <c r="G16" s="1107">
        <v>783142.91999999993</v>
      </c>
      <c r="H16" s="1107">
        <v>812690.87999999989</v>
      </c>
      <c r="I16" s="1107">
        <v>842239.08</v>
      </c>
      <c r="J16" s="1107">
        <v>871787.04</v>
      </c>
      <c r="K16" s="1107"/>
      <c r="L16" s="1107"/>
      <c r="M16" s="1107"/>
      <c r="N16" s="1107"/>
      <c r="O16" s="1107"/>
      <c r="P16" s="1122"/>
    </row>
    <row r="17" spans="1:16" s="1106" customFormat="1" ht="22" customHeight="1" x14ac:dyDescent="0.35">
      <c r="A17" s="1121">
        <v>16</v>
      </c>
      <c r="B17" s="1107">
        <v>769749.48</v>
      </c>
      <c r="C17" s="1107">
        <v>805548</v>
      </c>
      <c r="D17" s="1107">
        <v>841346.52</v>
      </c>
      <c r="E17" s="1107">
        <v>877145.04</v>
      </c>
      <c r="F17" s="1107">
        <v>912919.67999999993</v>
      </c>
      <c r="G17" s="1107">
        <v>948742.20000000007</v>
      </c>
      <c r="H17" s="1107">
        <v>984540.72</v>
      </c>
      <c r="I17" s="1107">
        <v>1020339.24</v>
      </c>
      <c r="J17" s="1107">
        <v>1056137.76</v>
      </c>
      <c r="K17" s="1107"/>
      <c r="L17" s="1107"/>
      <c r="M17" s="1107"/>
      <c r="N17" s="1107"/>
      <c r="O17" s="1107"/>
      <c r="P17" s="1122"/>
    </row>
    <row r="18" spans="1:16" s="1106" customFormat="1" ht="22" customHeight="1" thickBot="1" x14ac:dyDescent="0.4">
      <c r="A18" s="1123">
        <v>17</v>
      </c>
      <c r="B18" s="1124">
        <v>925992.11999999988</v>
      </c>
      <c r="C18" s="1124">
        <v>966792.48</v>
      </c>
      <c r="D18" s="1124">
        <v>1007592.8400000001</v>
      </c>
      <c r="E18" s="1124">
        <v>1048633.2000000002</v>
      </c>
      <c r="F18" s="1124">
        <v>1089193.44</v>
      </c>
      <c r="G18" s="1124">
        <v>1130017.7999999998</v>
      </c>
      <c r="H18" s="1124">
        <v>1170794.1599999999</v>
      </c>
      <c r="I18" s="1124">
        <v>1211594.52</v>
      </c>
      <c r="J18" s="1124">
        <v>1252394.8800000001</v>
      </c>
      <c r="K18" s="1124"/>
      <c r="L18" s="1124"/>
      <c r="M18" s="1124"/>
      <c r="N18" s="1124"/>
      <c r="O18" s="1124"/>
      <c r="P18" s="1125"/>
    </row>
    <row r="19" spans="1:16" ht="10" customHeight="1" x14ac:dyDescent="0.35">
      <c r="A19" s="1112"/>
      <c r="B19" s="1113"/>
      <c r="C19" s="1113"/>
      <c r="D19" s="1113"/>
      <c r="E19" s="1113"/>
      <c r="F19" s="1113"/>
      <c r="G19" s="1113"/>
      <c r="H19" s="1113"/>
      <c r="I19" s="1113"/>
      <c r="J19" s="1113"/>
      <c r="K19" s="1113"/>
      <c r="L19" s="1113"/>
      <c r="M19" s="1114"/>
      <c r="N19" s="1114"/>
      <c r="O19" s="1114"/>
      <c r="P19" s="1114"/>
    </row>
    <row r="20" spans="1:16" ht="10" customHeight="1" x14ac:dyDescent="0.35">
      <c r="A20" s="1112"/>
      <c r="B20" s="1114"/>
      <c r="C20" s="1114"/>
      <c r="D20" s="1114"/>
      <c r="E20" s="1114"/>
      <c r="F20" s="1114"/>
      <c r="G20" s="1114"/>
      <c r="H20" s="1114"/>
      <c r="I20" s="1114"/>
      <c r="J20" s="1114"/>
      <c r="K20" s="1114"/>
      <c r="L20" s="1114"/>
      <c r="M20" s="1114"/>
      <c r="N20" s="1114"/>
      <c r="O20" s="1114"/>
      <c r="P20" s="1114"/>
    </row>
    <row r="21" spans="1:16" ht="10" customHeight="1" x14ac:dyDescent="0.35">
      <c r="A21" s="1112"/>
      <c r="B21" s="1114"/>
      <c r="C21" s="1114"/>
      <c r="D21" s="1114"/>
      <c r="E21" s="1114"/>
      <c r="F21" s="1114"/>
      <c r="G21" s="1114"/>
      <c r="H21" s="1114"/>
      <c r="I21" s="1114"/>
      <c r="J21" s="1114"/>
      <c r="K21" s="1114"/>
      <c r="L21" s="1114"/>
      <c r="M21" s="1114"/>
      <c r="N21" s="1114"/>
      <c r="O21" s="1114"/>
      <c r="P21" s="1114"/>
    </row>
    <row r="22" spans="1:16" ht="10" customHeight="1" x14ac:dyDescent="0.35">
      <c r="A22" s="1116"/>
      <c r="B22" s="1114"/>
      <c r="C22" s="1114"/>
      <c r="D22" s="1114"/>
      <c r="E22" s="1114"/>
      <c r="F22" s="1114"/>
      <c r="G22" s="1114"/>
      <c r="H22" s="1114"/>
      <c r="I22" s="1114"/>
      <c r="J22" s="1114"/>
      <c r="K22" s="1114"/>
      <c r="L22" s="1114"/>
      <c r="M22" s="1114"/>
      <c r="N22" s="1114"/>
      <c r="O22" s="1114"/>
      <c r="P22" s="1114"/>
    </row>
    <row r="23" spans="1:16" ht="10" customHeight="1" x14ac:dyDescent="0.35">
      <c r="A23" s="1116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</row>
    <row r="24" spans="1:16" ht="10" customHeight="1" x14ac:dyDescent="0.35">
      <c r="A24" s="1116"/>
      <c r="B24" s="1114"/>
      <c r="C24" s="1114"/>
      <c r="D24" s="1114"/>
      <c r="E24" s="1114"/>
      <c r="F24" s="1114"/>
      <c r="G24" s="1114"/>
      <c r="H24" s="1114"/>
      <c r="I24" s="1114"/>
      <c r="J24" s="1114"/>
      <c r="K24" s="1114"/>
      <c r="L24" s="1114"/>
      <c r="M24" s="1114"/>
      <c r="N24" s="1114"/>
      <c r="O24" s="1114"/>
      <c r="P24" s="1114"/>
    </row>
    <row r="25" spans="1:16" ht="10" customHeight="1" x14ac:dyDescent="0.35">
      <c r="A25" s="1116"/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</row>
    <row r="26" spans="1:16" ht="10" customHeight="1" x14ac:dyDescent="0.35">
      <c r="A26" s="1116"/>
      <c r="B26" s="1117"/>
      <c r="C26" s="1117"/>
      <c r="D26" s="1117"/>
      <c r="E26" s="1117"/>
      <c r="F26" s="1117"/>
      <c r="G26" s="1117"/>
      <c r="H26" s="1117"/>
      <c r="I26" s="1117"/>
      <c r="J26" s="1117"/>
      <c r="K26" s="1117"/>
      <c r="L26" s="1117"/>
      <c r="M26" s="1117"/>
      <c r="N26" s="1117"/>
      <c r="O26" s="1117"/>
      <c r="P26" s="1117"/>
    </row>
    <row r="27" spans="1:16" ht="10" customHeight="1" x14ac:dyDescent="0.35">
      <c r="A27" s="1112"/>
      <c r="B27" s="1113"/>
      <c r="C27" s="1113"/>
      <c r="D27" s="1113"/>
      <c r="E27" s="1113"/>
      <c r="F27" s="1113"/>
      <c r="G27" s="1113"/>
      <c r="H27" s="1113"/>
      <c r="I27" s="1113"/>
      <c r="J27" s="1113"/>
      <c r="K27" s="1113"/>
      <c r="L27" s="1113"/>
      <c r="M27" s="1114"/>
      <c r="N27" s="1114"/>
      <c r="O27" s="1114"/>
      <c r="P27" s="1114"/>
    </row>
    <row r="28" spans="1:16" ht="10" customHeight="1" x14ac:dyDescent="0.35">
      <c r="A28" s="1112"/>
      <c r="B28" s="1114"/>
      <c r="C28" s="1114"/>
      <c r="D28" s="1114"/>
      <c r="E28" s="1114"/>
      <c r="F28" s="1114"/>
      <c r="G28" s="1114"/>
      <c r="H28" s="1114"/>
      <c r="I28" s="1114"/>
      <c r="J28" s="1114"/>
      <c r="K28" s="1114"/>
      <c r="L28" s="1114"/>
      <c r="M28" s="1114"/>
      <c r="N28" s="1114"/>
      <c r="O28" s="1114"/>
      <c r="P28" s="1114"/>
    </row>
    <row r="29" spans="1:16" ht="10" customHeight="1" x14ac:dyDescent="0.35">
      <c r="A29" s="1112"/>
      <c r="B29" s="1114"/>
      <c r="C29" s="1114"/>
      <c r="D29" s="1114"/>
      <c r="E29" s="1114"/>
      <c r="F29" s="1114"/>
      <c r="G29" s="1114"/>
      <c r="H29" s="1114"/>
      <c r="I29" s="1114"/>
      <c r="J29" s="1114"/>
      <c r="K29" s="1114"/>
      <c r="L29" s="1114"/>
      <c r="M29" s="1114"/>
      <c r="N29" s="1114"/>
      <c r="O29" s="1114"/>
      <c r="P29" s="1114"/>
    </row>
    <row r="30" spans="1:16" ht="10" customHeight="1" x14ac:dyDescent="0.35">
      <c r="A30" s="1116"/>
      <c r="B30" s="1114"/>
      <c r="C30" s="1114"/>
      <c r="D30" s="1114"/>
      <c r="E30" s="1114"/>
      <c r="F30" s="1114"/>
      <c r="G30" s="1114"/>
      <c r="H30" s="1114"/>
      <c r="I30" s="1114"/>
      <c r="J30" s="1114"/>
      <c r="K30" s="1114"/>
      <c r="L30" s="1114"/>
      <c r="M30" s="1114"/>
      <c r="N30" s="1114"/>
      <c r="O30" s="1114"/>
      <c r="P30" s="1114"/>
    </row>
    <row r="31" spans="1:16" ht="10" customHeight="1" x14ac:dyDescent="0.35">
      <c r="A31" s="1116"/>
      <c r="B31" s="1114"/>
      <c r="C31" s="1114"/>
      <c r="D31" s="1114"/>
      <c r="E31" s="1114"/>
      <c r="F31" s="1114"/>
      <c r="G31" s="1114"/>
      <c r="H31" s="1114"/>
      <c r="I31" s="1114"/>
      <c r="J31" s="1114"/>
      <c r="K31" s="1114"/>
      <c r="L31" s="1114"/>
      <c r="M31" s="1114"/>
      <c r="N31" s="1114"/>
      <c r="O31" s="1114"/>
      <c r="P31" s="1114"/>
    </row>
    <row r="32" spans="1:16" ht="10" customHeight="1" x14ac:dyDescent="0.35">
      <c r="A32" s="1116"/>
      <c r="B32" s="1114"/>
      <c r="C32" s="1114"/>
      <c r="D32" s="1114"/>
      <c r="E32" s="1114"/>
      <c r="F32" s="1114"/>
      <c r="G32" s="1114"/>
      <c r="H32" s="1114"/>
      <c r="I32" s="1114"/>
      <c r="J32" s="1114"/>
      <c r="K32" s="1114"/>
      <c r="L32" s="1114"/>
      <c r="M32" s="1114"/>
      <c r="N32" s="1114"/>
      <c r="O32" s="1114"/>
      <c r="P32" s="1114"/>
    </row>
    <row r="33" spans="1:16" ht="10" customHeight="1" x14ac:dyDescent="0.35">
      <c r="A33" s="1116"/>
      <c r="B33" s="1117"/>
      <c r="C33" s="1117"/>
      <c r="D33" s="1117"/>
      <c r="E33" s="1117"/>
      <c r="F33" s="1117"/>
      <c r="G33" s="1117"/>
      <c r="H33" s="1117"/>
      <c r="I33" s="1117"/>
      <c r="J33" s="1117"/>
      <c r="K33" s="1117"/>
      <c r="L33" s="1117"/>
      <c r="M33" s="1117"/>
      <c r="N33" s="1117"/>
      <c r="O33" s="1117"/>
      <c r="P33" s="1117"/>
    </row>
    <row r="34" spans="1:16" ht="10" customHeight="1" x14ac:dyDescent="0.35">
      <c r="A34" s="1116"/>
      <c r="B34" s="1117"/>
      <c r="C34" s="1117"/>
      <c r="D34" s="1117"/>
      <c r="E34" s="1117"/>
      <c r="F34" s="1117"/>
      <c r="G34" s="1117"/>
      <c r="H34" s="1117"/>
      <c r="I34" s="1117"/>
      <c r="J34" s="1117"/>
      <c r="K34" s="1117"/>
      <c r="L34" s="1117"/>
      <c r="M34" s="1117"/>
      <c r="N34" s="1117"/>
      <c r="O34" s="1117"/>
      <c r="P34" s="1117"/>
    </row>
    <row r="35" spans="1:16" ht="10" customHeight="1" x14ac:dyDescent="0.35"/>
    <row r="36" spans="1:16" ht="10" customHeight="1" x14ac:dyDescent="0.35"/>
    <row r="37" spans="1:16" ht="10" customHeight="1" x14ac:dyDescent="0.35"/>
    <row r="38" spans="1:16" ht="10" customHeight="1" x14ac:dyDescent="0.35"/>
    <row r="39" spans="1:16" ht="10" customHeight="1" x14ac:dyDescent="0.35"/>
    <row r="40" spans="1:16" ht="10" customHeight="1" x14ac:dyDescent="0.35"/>
    <row r="41" spans="1:16" ht="10" customHeight="1" x14ac:dyDescent="0.3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B11A-C654-4A07-9F81-AD04A63EFFD5}">
  <dimension ref="A1:U1000"/>
  <sheetViews>
    <sheetView topLeftCell="A34" zoomScale="60" zoomScaleNormal="60" workbookViewId="0">
      <selection activeCell="T999" sqref="T999"/>
    </sheetView>
  </sheetViews>
  <sheetFormatPr defaultRowHeight="14.5" x14ac:dyDescent="0.35"/>
  <cols>
    <col min="1" max="1" width="9.81640625" bestFit="1" customWidth="1"/>
    <col min="2" max="2" width="20" customWidth="1"/>
    <col min="3" max="3" width="5.453125" customWidth="1"/>
    <col min="4" max="4" width="4.54296875" customWidth="1"/>
    <col min="5" max="5" width="20.453125" bestFit="1" customWidth="1"/>
    <col min="6" max="6" width="18.26953125" bestFit="1" customWidth="1"/>
    <col min="7" max="7" width="16" bestFit="1" customWidth="1"/>
    <col min="8" max="8" width="16.26953125" bestFit="1" customWidth="1"/>
    <col min="9" max="9" width="16" bestFit="1" customWidth="1"/>
    <col min="10" max="10" width="18.26953125" bestFit="1" customWidth="1"/>
    <col min="11" max="12" width="16.26953125" bestFit="1" customWidth="1"/>
    <col min="13" max="13" width="14.26953125" customWidth="1"/>
    <col min="14" max="14" width="16.54296875" bestFit="1" customWidth="1"/>
    <col min="15" max="15" width="18" bestFit="1" customWidth="1"/>
    <col min="16" max="16" width="17.26953125" customWidth="1"/>
    <col min="17" max="17" width="17.81640625" bestFit="1" customWidth="1"/>
    <col min="18" max="18" width="9.54296875" bestFit="1" customWidth="1"/>
    <col min="19" max="19" width="16.26953125" bestFit="1" customWidth="1"/>
    <col min="20" max="20" width="13.54296875" customWidth="1"/>
  </cols>
  <sheetData>
    <row r="1" spans="1:20" ht="18" x14ac:dyDescent="0.35">
      <c r="A1" s="1383" t="s">
        <v>1795</v>
      </c>
      <c r="B1" s="1383"/>
      <c r="C1" s="1383"/>
      <c r="D1" s="1383"/>
      <c r="E1" s="1383"/>
      <c r="F1" s="1383"/>
      <c r="G1" s="1383"/>
      <c r="H1" s="1383"/>
      <c r="I1" s="1383"/>
      <c r="J1" s="1383"/>
      <c r="K1" s="1383"/>
      <c r="L1" s="1383"/>
      <c r="M1" s="1383"/>
      <c r="N1" s="1383"/>
      <c r="O1" s="1383"/>
      <c r="P1" s="1383"/>
      <c r="Q1" s="1383"/>
      <c r="R1" s="1383"/>
      <c r="S1" s="1383"/>
      <c r="T1" s="1383"/>
    </row>
    <row r="2" spans="1:20" ht="18" x14ac:dyDescent="0.35">
      <c r="A2" s="1383" t="s">
        <v>2534</v>
      </c>
      <c r="B2" s="1383"/>
      <c r="C2" s="1383"/>
      <c r="D2" s="1383"/>
      <c r="E2" s="1383"/>
      <c r="F2" s="1383"/>
      <c r="G2" s="1383"/>
      <c r="H2" s="1383"/>
      <c r="I2" s="1383"/>
      <c r="J2" s="1383"/>
      <c r="K2" s="1383"/>
      <c r="L2" s="1383"/>
      <c r="M2" s="1383"/>
      <c r="N2" s="1383"/>
      <c r="O2" s="1383"/>
      <c r="P2" s="1383"/>
      <c r="Q2" s="1383"/>
      <c r="R2" s="1383"/>
      <c r="S2" s="1383"/>
      <c r="T2" s="1383"/>
    </row>
    <row r="3" spans="1:20" ht="18.5" thickBot="1" x14ac:dyDescent="0.4">
      <c r="A3" s="1383" t="s">
        <v>2482</v>
      </c>
      <c r="B3" s="1383"/>
      <c r="C3" s="1383"/>
      <c r="D3" s="1383"/>
      <c r="E3" s="1383"/>
      <c r="F3" s="1383"/>
      <c r="G3" s="1383"/>
      <c r="H3" s="1383"/>
      <c r="I3" s="1383"/>
      <c r="J3" s="1383"/>
      <c r="K3" s="1383"/>
      <c r="L3" s="1383"/>
      <c r="M3" s="1383"/>
      <c r="N3" s="1383"/>
      <c r="O3" s="1383"/>
      <c r="P3" s="1383"/>
      <c r="Q3" s="1383"/>
      <c r="R3" s="1383"/>
      <c r="S3" s="1383"/>
      <c r="T3" s="1383"/>
    </row>
    <row r="4" spans="1:20" ht="18.5" thickBot="1" x14ac:dyDescent="0.4">
      <c r="A4" s="1384" t="s">
        <v>2545</v>
      </c>
      <c r="B4" s="1385"/>
      <c r="C4" s="1385"/>
      <c r="D4" s="1385"/>
      <c r="E4" s="1386"/>
      <c r="F4" s="1384"/>
      <c r="G4" s="1385"/>
      <c r="H4" s="1385"/>
      <c r="I4" s="1385"/>
      <c r="J4" s="1385"/>
      <c r="K4" s="1385"/>
      <c r="L4" s="1385"/>
      <c r="M4" s="1386"/>
      <c r="N4" s="1384"/>
      <c r="O4" s="1385"/>
      <c r="P4" s="1385"/>
      <c r="Q4" s="1385"/>
      <c r="R4" s="1386"/>
      <c r="S4" s="1384" t="s">
        <v>2485</v>
      </c>
      <c r="T4" s="1386"/>
    </row>
    <row r="5" spans="1:20" ht="54" x14ac:dyDescent="0.35">
      <c r="A5" s="1177" t="s">
        <v>2252</v>
      </c>
      <c r="B5" s="1178" t="s">
        <v>1848</v>
      </c>
      <c r="C5" s="1178" t="s">
        <v>2486</v>
      </c>
      <c r="D5" s="1178" t="s">
        <v>2487</v>
      </c>
      <c r="E5" s="1178" t="s">
        <v>2488</v>
      </c>
      <c r="F5" s="1178" t="s">
        <v>2535</v>
      </c>
      <c r="G5" s="1178" t="s">
        <v>2490</v>
      </c>
      <c r="H5" s="1178" t="s">
        <v>2491</v>
      </c>
      <c r="I5" s="1178" t="s">
        <v>2492</v>
      </c>
      <c r="J5" s="1178" t="s">
        <v>2493</v>
      </c>
      <c r="K5" s="1178" t="s">
        <v>2494</v>
      </c>
      <c r="L5" s="1178" t="s">
        <v>2536</v>
      </c>
      <c r="M5" s="1178" t="s">
        <v>2496</v>
      </c>
      <c r="N5" s="1178" t="s">
        <v>2537</v>
      </c>
      <c r="O5" s="1178" t="s">
        <v>2538</v>
      </c>
      <c r="P5" s="1178" t="s">
        <v>2539</v>
      </c>
      <c r="Q5" s="1178" t="s">
        <v>2540</v>
      </c>
      <c r="R5" s="1178"/>
      <c r="S5" s="1178" t="s">
        <v>2500</v>
      </c>
      <c r="T5" s="1179" t="s">
        <v>2501</v>
      </c>
    </row>
    <row r="6" spans="1:20" ht="18" x14ac:dyDescent="0.4">
      <c r="A6" s="121">
        <v>1</v>
      </c>
      <c r="B6" s="1180"/>
      <c r="C6" s="1180" t="s">
        <v>2541</v>
      </c>
      <c r="D6" s="1180"/>
      <c r="E6" s="1181">
        <v>760076</v>
      </c>
      <c r="F6" s="1182">
        <v>342034</v>
      </c>
      <c r="G6" s="1182"/>
      <c r="H6" s="1182">
        <v>228023</v>
      </c>
      <c r="I6" s="1183"/>
      <c r="J6" s="1182"/>
      <c r="K6" s="1182">
        <v>228023</v>
      </c>
      <c r="L6" s="1182">
        <v>190019</v>
      </c>
      <c r="M6" s="1182">
        <v>570057</v>
      </c>
      <c r="N6" s="1182">
        <v>114011</v>
      </c>
      <c r="O6" s="1182">
        <v>570057</v>
      </c>
      <c r="P6" s="1182"/>
      <c r="Q6" s="1182">
        <v>2280228</v>
      </c>
      <c r="R6" s="1182"/>
      <c r="S6" s="1182">
        <f>E6*10%</f>
        <v>76007.600000000006</v>
      </c>
      <c r="T6" s="1182"/>
    </row>
    <row r="7" spans="1:20" ht="18" x14ac:dyDescent="0.4">
      <c r="A7" s="121">
        <v>2</v>
      </c>
      <c r="B7" s="1180"/>
      <c r="C7" s="1180" t="s">
        <v>2541</v>
      </c>
      <c r="D7" s="1180"/>
      <c r="E7" s="1181">
        <v>760076</v>
      </c>
      <c r="F7" s="1182">
        <v>342034</v>
      </c>
      <c r="G7" s="1182"/>
      <c r="H7" s="1182">
        <v>228023</v>
      </c>
      <c r="I7" s="1183"/>
      <c r="J7" s="1182"/>
      <c r="K7" s="1182">
        <v>228023</v>
      </c>
      <c r="L7" s="1182">
        <v>190019</v>
      </c>
      <c r="M7" s="1182">
        <v>570057</v>
      </c>
      <c r="N7" s="1182">
        <v>114011</v>
      </c>
      <c r="O7" s="1182">
        <v>570057</v>
      </c>
      <c r="P7" s="1182"/>
      <c r="Q7" s="1182">
        <v>2280228</v>
      </c>
      <c r="R7" s="1182"/>
      <c r="S7" s="1182">
        <f t="shared" ref="S7:S13" si="0">E7*10%</f>
        <v>76007.600000000006</v>
      </c>
      <c r="T7" s="1182"/>
    </row>
    <row r="8" spans="1:20" ht="18" x14ac:dyDescent="0.4">
      <c r="A8" s="121">
        <v>3</v>
      </c>
      <c r="B8" s="1180"/>
      <c r="C8" s="1180" t="s">
        <v>2541</v>
      </c>
      <c r="D8" s="1180"/>
      <c r="E8" s="1181">
        <v>760076</v>
      </c>
      <c r="F8" s="1182">
        <v>342034</v>
      </c>
      <c r="G8" s="1182"/>
      <c r="H8" s="1182">
        <v>228023</v>
      </c>
      <c r="I8" s="1183"/>
      <c r="J8" s="1182"/>
      <c r="K8" s="1182">
        <v>228023</v>
      </c>
      <c r="L8" s="1182">
        <v>190019</v>
      </c>
      <c r="M8" s="1182">
        <v>570057</v>
      </c>
      <c r="N8" s="1182">
        <v>114011</v>
      </c>
      <c r="O8" s="1182">
        <v>570057</v>
      </c>
      <c r="P8" s="1182"/>
      <c r="Q8" s="1182">
        <v>2280228</v>
      </c>
      <c r="R8" s="1182"/>
      <c r="S8" s="1182">
        <f t="shared" si="0"/>
        <v>76007.600000000006</v>
      </c>
      <c r="T8" s="1182"/>
    </row>
    <row r="9" spans="1:20" ht="18" x14ac:dyDescent="0.4">
      <c r="A9" s="121">
        <v>4</v>
      </c>
      <c r="B9" s="1180"/>
      <c r="C9" s="1180" t="s">
        <v>2541</v>
      </c>
      <c r="D9" s="1180"/>
      <c r="E9" s="1181">
        <v>760076</v>
      </c>
      <c r="F9" s="1182">
        <v>342034</v>
      </c>
      <c r="G9" s="1182"/>
      <c r="H9" s="1182">
        <v>228023</v>
      </c>
      <c r="I9" s="1183"/>
      <c r="J9" s="1182"/>
      <c r="K9" s="1182">
        <v>228023</v>
      </c>
      <c r="L9" s="1182">
        <v>190019</v>
      </c>
      <c r="M9" s="1182">
        <v>570057</v>
      </c>
      <c r="N9" s="1182">
        <v>114011</v>
      </c>
      <c r="O9" s="1182">
        <v>570057</v>
      </c>
      <c r="P9" s="1182"/>
      <c r="Q9" s="1182">
        <v>2280228</v>
      </c>
      <c r="R9" s="1182"/>
      <c r="S9" s="1182">
        <f t="shared" si="0"/>
        <v>76007.600000000006</v>
      </c>
      <c r="T9" s="1182"/>
    </row>
    <row r="10" spans="1:20" ht="18" x14ac:dyDescent="0.4">
      <c r="A10" s="121">
        <v>5</v>
      </c>
      <c r="B10" s="1180"/>
      <c r="C10" s="1180" t="s">
        <v>2541</v>
      </c>
      <c r="D10" s="1180"/>
      <c r="E10" s="1181">
        <v>760076</v>
      </c>
      <c r="F10" s="1182">
        <v>342034</v>
      </c>
      <c r="G10" s="1182"/>
      <c r="H10" s="1182">
        <v>228023</v>
      </c>
      <c r="I10" s="1183"/>
      <c r="J10" s="1182"/>
      <c r="K10" s="1182">
        <v>228023</v>
      </c>
      <c r="L10" s="1182">
        <v>190019</v>
      </c>
      <c r="M10" s="1182">
        <v>570057</v>
      </c>
      <c r="N10" s="1182">
        <v>114011</v>
      </c>
      <c r="O10" s="1182">
        <v>570057</v>
      </c>
      <c r="P10" s="1182"/>
      <c r="Q10" s="1182">
        <v>2280228</v>
      </c>
      <c r="R10" s="1182"/>
      <c r="S10" s="1182">
        <f t="shared" si="0"/>
        <v>76007.600000000006</v>
      </c>
      <c r="T10" s="1182"/>
    </row>
    <row r="11" spans="1:20" ht="18" x14ac:dyDescent="0.4">
      <c r="A11" s="121">
        <v>6</v>
      </c>
      <c r="B11" s="1180"/>
      <c r="C11" s="1180" t="s">
        <v>2541</v>
      </c>
      <c r="D11" s="1180"/>
      <c r="E11" s="1181">
        <v>760076</v>
      </c>
      <c r="F11" s="1182">
        <v>342034</v>
      </c>
      <c r="G11" s="1182"/>
      <c r="H11" s="1182">
        <v>228023</v>
      </c>
      <c r="I11" s="1183"/>
      <c r="J11" s="1182"/>
      <c r="K11" s="1182">
        <v>228023</v>
      </c>
      <c r="L11" s="1182">
        <v>190019</v>
      </c>
      <c r="M11" s="1182">
        <v>570057</v>
      </c>
      <c r="N11" s="1182">
        <v>114011</v>
      </c>
      <c r="O11" s="1182">
        <v>570057</v>
      </c>
      <c r="P11" s="1182"/>
      <c r="Q11" s="1182">
        <v>2280228</v>
      </c>
      <c r="R11" s="1182"/>
      <c r="S11" s="1182">
        <f t="shared" si="0"/>
        <v>76007.600000000006</v>
      </c>
      <c r="T11" s="1182"/>
    </row>
    <row r="12" spans="1:20" ht="18" x14ac:dyDescent="0.4">
      <c r="A12" s="121">
        <v>7</v>
      </c>
      <c r="B12" s="1180"/>
      <c r="C12" s="1180" t="s">
        <v>2541</v>
      </c>
      <c r="D12" s="1180"/>
      <c r="E12" s="1181">
        <v>760076</v>
      </c>
      <c r="F12" s="1182">
        <v>342034</v>
      </c>
      <c r="G12" s="1182"/>
      <c r="H12" s="1182">
        <v>228023</v>
      </c>
      <c r="I12" s="1183"/>
      <c r="J12" s="1182"/>
      <c r="K12" s="1182">
        <v>228023</v>
      </c>
      <c r="L12" s="1182">
        <v>190019</v>
      </c>
      <c r="M12" s="1182">
        <v>570057</v>
      </c>
      <c r="N12" s="1182">
        <v>114011</v>
      </c>
      <c r="O12" s="1182">
        <v>570057</v>
      </c>
      <c r="P12" s="1182"/>
      <c r="Q12" s="1182">
        <v>2280228</v>
      </c>
      <c r="R12" s="1182"/>
      <c r="S12" s="1182">
        <f t="shared" si="0"/>
        <v>76007.600000000006</v>
      </c>
      <c r="T12" s="1182"/>
    </row>
    <row r="13" spans="1:20" ht="18" x14ac:dyDescent="0.4">
      <c r="A13" s="121">
        <v>8</v>
      </c>
      <c r="B13" s="1180"/>
      <c r="C13" s="1180" t="s">
        <v>2541</v>
      </c>
      <c r="D13" s="1180"/>
      <c r="E13" s="1181">
        <v>760076</v>
      </c>
      <c r="F13" s="1182">
        <v>342034</v>
      </c>
      <c r="G13" s="1182"/>
      <c r="H13" s="1182">
        <v>228023</v>
      </c>
      <c r="I13" s="1183"/>
      <c r="J13" s="1182"/>
      <c r="K13" s="1182">
        <v>228023</v>
      </c>
      <c r="L13" s="1182">
        <v>190019</v>
      </c>
      <c r="M13" s="1182">
        <v>570057</v>
      </c>
      <c r="N13" s="1182">
        <v>114011</v>
      </c>
      <c r="O13" s="1182">
        <v>570057</v>
      </c>
      <c r="P13" s="1182"/>
      <c r="Q13" s="1182">
        <v>2280228</v>
      </c>
      <c r="R13" s="1182"/>
      <c r="S13" s="1182">
        <f t="shared" si="0"/>
        <v>76007.600000000006</v>
      </c>
      <c r="T13" s="1182"/>
    </row>
    <row r="14" spans="1:20" ht="18" x14ac:dyDescent="0.4">
      <c r="A14" s="121">
        <v>9</v>
      </c>
      <c r="B14" s="1180"/>
      <c r="C14" s="1180" t="s">
        <v>2542</v>
      </c>
      <c r="D14" s="1180"/>
      <c r="E14" s="1181">
        <v>809300</v>
      </c>
      <c r="F14" s="1182">
        <v>364185</v>
      </c>
      <c r="G14" s="1182"/>
      <c r="H14" s="1182">
        <v>242790</v>
      </c>
      <c r="I14" s="1183"/>
      <c r="J14" s="1182"/>
      <c r="K14" s="1182">
        <v>242790</v>
      </c>
      <c r="L14" s="1182">
        <v>202305</v>
      </c>
      <c r="M14" s="1182">
        <v>606975</v>
      </c>
      <c r="N14" s="1182">
        <v>121395</v>
      </c>
      <c r="O14" s="1182">
        <v>606975</v>
      </c>
      <c r="P14" s="1182"/>
      <c r="Q14" s="1182">
        <v>2427900</v>
      </c>
      <c r="R14" s="1182"/>
      <c r="S14" s="1182">
        <f>E14*10%</f>
        <v>80930</v>
      </c>
      <c r="T14" s="1182"/>
    </row>
    <row r="15" spans="1:20" ht="18" x14ac:dyDescent="0.4">
      <c r="A15" s="121">
        <v>10</v>
      </c>
      <c r="B15" s="1180"/>
      <c r="C15" s="1180" t="s">
        <v>2542</v>
      </c>
      <c r="D15" s="1180"/>
      <c r="E15" s="1181">
        <v>809300</v>
      </c>
      <c r="F15" s="1182">
        <v>364185</v>
      </c>
      <c r="G15" s="1182"/>
      <c r="H15" s="1182">
        <v>242790</v>
      </c>
      <c r="I15" s="1183"/>
      <c r="J15" s="1182"/>
      <c r="K15" s="1182">
        <v>242790</v>
      </c>
      <c r="L15" s="1182">
        <v>202305</v>
      </c>
      <c r="M15" s="1182">
        <v>606975</v>
      </c>
      <c r="N15" s="1182">
        <v>121395</v>
      </c>
      <c r="O15" s="1182">
        <v>606975</v>
      </c>
      <c r="P15" s="1182"/>
      <c r="Q15" s="1182">
        <v>2427900</v>
      </c>
      <c r="R15" s="1182"/>
      <c r="S15" s="1182">
        <f t="shared" ref="S15:S20" si="1">E15*10%</f>
        <v>80930</v>
      </c>
      <c r="T15" s="1182"/>
    </row>
    <row r="16" spans="1:20" ht="18" x14ac:dyDescent="0.4">
      <c r="A16" s="121">
        <v>11</v>
      </c>
      <c r="B16" s="1180"/>
      <c r="C16" s="1180" t="s">
        <v>2542</v>
      </c>
      <c r="D16" s="1180"/>
      <c r="E16" s="1181">
        <v>809300</v>
      </c>
      <c r="F16" s="1182">
        <v>364185</v>
      </c>
      <c r="G16" s="1182"/>
      <c r="H16" s="1182">
        <v>242790</v>
      </c>
      <c r="I16" s="1183"/>
      <c r="J16" s="1182"/>
      <c r="K16" s="1182">
        <v>242790</v>
      </c>
      <c r="L16" s="1182">
        <v>202305</v>
      </c>
      <c r="M16" s="1182">
        <v>606975</v>
      </c>
      <c r="N16" s="1182">
        <v>121395</v>
      </c>
      <c r="O16" s="1182">
        <v>606975</v>
      </c>
      <c r="P16" s="1182"/>
      <c r="Q16" s="1182">
        <v>2427900</v>
      </c>
      <c r="R16" s="1182"/>
      <c r="S16" s="1182">
        <f t="shared" si="1"/>
        <v>80930</v>
      </c>
      <c r="T16" s="1182"/>
    </row>
    <row r="17" spans="1:20" ht="18" x14ac:dyDescent="0.4">
      <c r="A17" s="121">
        <v>12</v>
      </c>
      <c r="B17" s="1180"/>
      <c r="C17" s="1180" t="s">
        <v>2542</v>
      </c>
      <c r="D17" s="1180"/>
      <c r="E17" s="1181">
        <v>809300</v>
      </c>
      <c r="F17" s="1182">
        <v>364185</v>
      </c>
      <c r="G17" s="1182"/>
      <c r="H17" s="1182">
        <v>242790</v>
      </c>
      <c r="I17" s="1183"/>
      <c r="J17" s="1182"/>
      <c r="K17" s="1182">
        <v>242790</v>
      </c>
      <c r="L17" s="1182">
        <v>202305</v>
      </c>
      <c r="M17" s="1182">
        <v>606975</v>
      </c>
      <c r="N17" s="1182">
        <v>121395</v>
      </c>
      <c r="O17" s="1182">
        <v>606975</v>
      </c>
      <c r="P17" s="1182"/>
      <c r="Q17" s="1182">
        <v>2427900</v>
      </c>
      <c r="R17" s="1182"/>
      <c r="S17" s="1182">
        <f t="shared" si="1"/>
        <v>80930</v>
      </c>
      <c r="T17" s="1182"/>
    </row>
    <row r="18" spans="1:20" ht="18" x14ac:dyDescent="0.4">
      <c r="A18" s="121">
        <v>13</v>
      </c>
      <c r="B18" s="1180"/>
      <c r="C18" s="1180" t="s">
        <v>2542</v>
      </c>
      <c r="D18" s="1180"/>
      <c r="E18" s="1181">
        <v>809300</v>
      </c>
      <c r="F18" s="1182">
        <v>364185</v>
      </c>
      <c r="G18" s="1182"/>
      <c r="H18" s="1182">
        <v>242790</v>
      </c>
      <c r="I18" s="1183"/>
      <c r="J18" s="1182"/>
      <c r="K18" s="1182">
        <v>242790</v>
      </c>
      <c r="L18" s="1182">
        <v>202305</v>
      </c>
      <c r="M18" s="1182">
        <v>606975</v>
      </c>
      <c r="N18" s="1182">
        <v>121395</v>
      </c>
      <c r="O18" s="1182">
        <v>606975</v>
      </c>
      <c r="P18" s="1182"/>
      <c r="Q18" s="1182">
        <v>2427900</v>
      </c>
      <c r="R18" s="1182"/>
      <c r="S18" s="1182">
        <f t="shared" si="1"/>
        <v>80930</v>
      </c>
      <c r="T18" s="1182"/>
    </row>
    <row r="19" spans="1:20" ht="18" x14ac:dyDescent="0.4">
      <c r="A19" s="121">
        <v>14</v>
      </c>
      <c r="B19" s="1180"/>
      <c r="C19" s="1180" t="s">
        <v>2542</v>
      </c>
      <c r="D19" s="1180"/>
      <c r="E19" s="1181">
        <v>809300</v>
      </c>
      <c r="F19" s="1182">
        <v>364185</v>
      </c>
      <c r="G19" s="1182"/>
      <c r="H19" s="1182">
        <v>242790</v>
      </c>
      <c r="I19" s="1183"/>
      <c r="J19" s="1182"/>
      <c r="K19" s="1182">
        <v>242790</v>
      </c>
      <c r="L19" s="1182">
        <v>202305</v>
      </c>
      <c r="M19" s="1182">
        <v>606975</v>
      </c>
      <c r="N19" s="1182">
        <v>121395</v>
      </c>
      <c r="O19" s="1182">
        <v>606975</v>
      </c>
      <c r="P19" s="1182"/>
      <c r="Q19" s="1182">
        <v>2427900</v>
      </c>
      <c r="R19" s="1182"/>
      <c r="S19" s="1182">
        <f t="shared" si="1"/>
        <v>80930</v>
      </c>
      <c r="T19" s="1182"/>
    </row>
    <row r="20" spans="1:20" ht="18" x14ac:dyDescent="0.4">
      <c r="A20" s="121">
        <v>15</v>
      </c>
      <c r="B20" s="1180"/>
      <c r="C20" s="1180" t="s">
        <v>2542</v>
      </c>
      <c r="D20" s="1180"/>
      <c r="E20" s="1181">
        <v>809300</v>
      </c>
      <c r="F20" s="1182">
        <v>364185</v>
      </c>
      <c r="G20" s="1182"/>
      <c r="H20" s="1182">
        <v>242790</v>
      </c>
      <c r="I20" s="1183"/>
      <c r="J20" s="1182"/>
      <c r="K20" s="1182">
        <v>242790</v>
      </c>
      <c r="L20" s="1182">
        <v>202305</v>
      </c>
      <c r="M20" s="1182">
        <v>606975</v>
      </c>
      <c r="N20" s="1182">
        <v>121395</v>
      </c>
      <c r="O20" s="1182">
        <v>606975</v>
      </c>
      <c r="P20" s="1182"/>
      <c r="Q20" s="1182">
        <v>2427900</v>
      </c>
      <c r="R20" s="1182"/>
      <c r="S20" s="1182">
        <f t="shared" si="1"/>
        <v>80930</v>
      </c>
      <c r="T20" s="1182"/>
    </row>
    <row r="21" spans="1:20" ht="18" x14ac:dyDescent="0.4">
      <c r="A21" s="121">
        <v>16</v>
      </c>
      <c r="B21" s="1180" t="s">
        <v>2555</v>
      </c>
      <c r="C21" s="1180" t="s">
        <v>2543</v>
      </c>
      <c r="D21" s="1180"/>
      <c r="E21" s="1181">
        <v>853056</v>
      </c>
      <c r="F21" s="1182">
        <v>383875</v>
      </c>
      <c r="G21" s="1182"/>
      <c r="H21" s="1182">
        <v>255917</v>
      </c>
      <c r="I21" s="1183"/>
      <c r="J21" s="1182"/>
      <c r="K21" s="1182">
        <v>255917</v>
      </c>
      <c r="L21" s="1182">
        <v>213264</v>
      </c>
      <c r="M21" s="1182">
        <v>639792</v>
      </c>
      <c r="N21" s="1182">
        <v>127958</v>
      </c>
      <c r="O21" s="1182">
        <v>639792</v>
      </c>
      <c r="P21" s="1182">
        <v>213264</v>
      </c>
      <c r="Q21" s="1182">
        <v>2559168</v>
      </c>
      <c r="R21" s="1182"/>
      <c r="S21" s="1182">
        <f>E21*10%</f>
        <v>85305.600000000006</v>
      </c>
      <c r="T21" s="1182"/>
    </row>
    <row r="22" spans="1:20" ht="18.5" thickBot="1" x14ac:dyDescent="0.45">
      <c r="A22" s="121">
        <v>17</v>
      </c>
      <c r="B22" s="1180" t="s">
        <v>2556</v>
      </c>
      <c r="C22" s="1180" t="s">
        <v>2544</v>
      </c>
      <c r="D22" s="1180"/>
      <c r="E22" s="1181">
        <v>908312</v>
      </c>
      <c r="F22" s="1182">
        <v>408740</v>
      </c>
      <c r="G22" s="1182"/>
      <c r="H22" s="1182">
        <v>272494</v>
      </c>
      <c r="I22" s="1183"/>
      <c r="J22" s="1182"/>
      <c r="K22" s="1182">
        <v>272494</v>
      </c>
      <c r="L22" s="1182">
        <v>227078</v>
      </c>
      <c r="M22" s="1182">
        <v>681234</v>
      </c>
      <c r="N22" s="1182"/>
      <c r="O22" s="1182">
        <v>681234</v>
      </c>
      <c r="P22" s="1182">
        <v>227078</v>
      </c>
      <c r="Q22" s="1182">
        <v>2724936</v>
      </c>
      <c r="R22" s="1182"/>
      <c r="S22" s="1182">
        <f>E22*10%</f>
        <v>90831.200000000012</v>
      </c>
      <c r="T22" s="1182"/>
    </row>
    <row r="23" spans="1:20" ht="18.5" thickBot="1" x14ac:dyDescent="0.45">
      <c r="A23" s="1369" t="s">
        <v>2245</v>
      </c>
      <c r="B23" s="1387"/>
      <c r="C23" s="1188"/>
      <c r="D23" s="1188"/>
      <c r="E23" s="1184">
        <f>SUM(E6:E22)</f>
        <v>13507076</v>
      </c>
      <c r="F23" s="1184">
        <f t="shared" ref="F23:T23" si="2">SUM(F6:F22)</f>
        <v>6078182</v>
      </c>
      <c r="G23" s="1184">
        <f t="shared" si="2"/>
        <v>0</v>
      </c>
      <c r="H23" s="1184">
        <f t="shared" si="2"/>
        <v>4052125</v>
      </c>
      <c r="I23" s="1184">
        <f t="shared" si="2"/>
        <v>0</v>
      </c>
      <c r="J23" s="1184">
        <f t="shared" si="2"/>
        <v>0</v>
      </c>
      <c r="K23" s="1184">
        <f t="shared" si="2"/>
        <v>4052125</v>
      </c>
      <c r="L23" s="1184">
        <f t="shared" si="2"/>
        <v>3376629</v>
      </c>
      <c r="M23" s="1184">
        <f t="shared" si="2"/>
        <v>10130307</v>
      </c>
      <c r="N23" s="1184">
        <f t="shared" si="2"/>
        <v>1889811</v>
      </c>
      <c r="O23" s="1184">
        <f t="shared" si="2"/>
        <v>10130307</v>
      </c>
      <c r="P23" s="1184">
        <f t="shared" si="2"/>
        <v>440342</v>
      </c>
      <c r="Q23" s="1184">
        <f t="shared" si="2"/>
        <v>40521228</v>
      </c>
      <c r="R23" s="1184">
        <f t="shared" si="2"/>
        <v>0</v>
      </c>
      <c r="S23" s="1184">
        <f t="shared" si="2"/>
        <v>1350707.5999999999</v>
      </c>
      <c r="T23" s="1184">
        <f t="shared" si="2"/>
        <v>0</v>
      </c>
    </row>
    <row r="24" spans="1:20" ht="18" x14ac:dyDescent="0.35">
      <c r="A24" s="1383" t="s">
        <v>1795</v>
      </c>
      <c r="B24" s="1383"/>
      <c r="C24" s="1383"/>
      <c r="D24" s="1383"/>
      <c r="E24" s="1383"/>
      <c r="F24" s="1383"/>
      <c r="G24" s="1383"/>
      <c r="H24" s="1383"/>
      <c r="I24" s="1383"/>
      <c r="J24" s="1383"/>
      <c r="K24" s="1383"/>
      <c r="L24" s="1383"/>
      <c r="M24" s="1383"/>
      <c r="N24" s="1383"/>
      <c r="O24" s="1383"/>
      <c r="P24" s="1383"/>
      <c r="Q24" s="1383"/>
      <c r="R24" s="1383"/>
      <c r="S24" s="1383"/>
      <c r="T24" s="1383"/>
    </row>
    <row r="25" spans="1:20" ht="18" x14ac:dyDescent="0.35">
      <c r="A25" s="1383" t="s">
        <v>2557</v>
      </c>
      <c r="B25" s="1383"/>
      <c r="C25" s="1383"/>
      <c r="D25" s="1383"/>
      <c r="E25" s="1383"/>
      <c r="F25" s="1383"/>
      <c r="G25" s="1383"/>
      <c r="H25" s="1383"/>
      <c r="I25" s="1383"/>
      <c r="J25" s="1383"/>
      <c r="K25" s="1383"/>
      <c r="L25" s="1383"/>
      <c r="M25" s="1383"/>
      <c r="N25" s="1383"/>
      <c r="O25" s="1383"/>
      <c r="P25" s="1383"/>
      <c r="Q25" s="1383"/>
      <c r="R25" s="1383"/>
      <c r="S25" s="1383"/>
      <c r="T25" s="1383"/>
    </row>
    <row r="26" spans="1:20" ht="18.5" thickBot="1" x14ac:dyDescent="0.4">
      <c r="A26" s="1383" t="s">
        <v>2482</v>
      </c>
      <c r="B26" s="1383"/>
      <c r="C26" s="1383"/>
      <c r="D26" s="1383"/>
      <c r="E26" s="1383"/>
      <c r="F26" s="1383"/>
      <c r="G26" s="1383"/>
      <c r="H26" s="1383"/>
      <c r="I26" s="1383"/>
      <c r="J26" s="1383"/>
      <c r="K26" s="1383"/>
      <c r="L26" s="1383"/>
      <c r="M26" s="1383"/>
      <c r="N26" s="1383"/>
      <c r="O26" s="1383"/>
      <c r="P26" s="1383"/>
      <c r="Q26" s="1383"/>
      <c r="R26" s="1383"/>
      <c r="S26" s="1383"/>
      <c r="T26" s="1383"/>
    </row>
    <row r="27" spans="1:20" ht="18.5" thickBot="1" x14ac:dyDescent="0.4">
      <c r="A27" s="1384" t="s">
        <v>2558</v>
      </c>
      <c r="B27" s="1385"/>
      <c r="C27" s="1385"/>
      <c r="D27" s="1385"/>
      <c r="E27" s="1386"/>
      <c r="F27" s="1384" t="s">
        <v>2483</v>
      </c>
      <c r="G27" s="1385"/>
      <c r="H27" s="1385"/>
      <c r="I27" s="1385"/>
      <c r="J27" s="1385"/>
      <c r="K27" s="1385"/>
      <c r="L27" s="1385"/>
      <c r="M27" s="1386"/>
      <c r="N27" s="1384" t="s">
        <v>2484</v>
      </c>
      <c r="O27" s="1385"/>
      <c r="P27" s="1385"/>
      <c r="Q27" s="1385"/>
      <c r="R27" s="1386"/>
      <c r="S27" s="1384" t="s">
        <v>2485</v>
      </c>
      <c r="T27" s="1386"/>
    </row>
    <row r="28" spans="1:20" ht="54" x14ac:dyDescent="0.35">
      <c r="A28" s="1177" t="s">
        <v>2252</v>
      </c>
      <c r="B28" s="1178" t="s">
        <v>1848</v>
      </c>
      <c r="C28" s="1178" t="s">
        <v>2486</v>
      </c>
      <c r="D28" s="1178" t="s">
        <v>2487</v>
      </c>
      <c r="E28" s="1178" t="s">
        <v>2488</v>
      </c>
      <c r="F28" s="1178" t="s">
        <v>2489</v>
      </c>
      <c r="G28" s="1178" t="s">
        <v>2490</v>
      </c>
      <c r="H28" s="1178" t="s">
        <v>2491</v>
      </c>
      <c r="I28" s="1178" t="s">
        <v>2492</v>
      </c>
      <c r="J28" s="1178" t="s">
        <v>2493</v>
      </c>
      <c r="K28" s="1178" t="s">
        <v>2494</v>
      </c>
      <c r="L28" s="1178" t="s">
        <v>2495</v>
      </c>
      <c r="M28" s="1178" t="s">
        <v>2496</v>
      </c>
      <c r="N28" s="1178" t="s">
        <v>2497</v>
      </c>
      <c r="O28" s="1178" t="s">
        <v>2498</v>
      </c>
      <c r="P28" s="1178" t="s">
        <v>2499</v>
      </c>
      <c r="Q28" s="1178" t="s">
        <v>2306</v>
      </c>
      <c r="R28" s="1178"/>
      <c r="S28" s="1178" t="s">
        <v>2500</v>
      </c>
      <c r="T28" s="1179" t="s">
        <v>2501</v>
      </c>
    </row>
    <row r="29" spans="1:20" ht="18" x14ac:dyDescent="0.4">
      <c r="A29" s="121">
        <v>1</v>
      </c>
      <c r="B29" s="1180" t="s">
        <v>2559</v>
      </c>
      <c r="C29" s="1180">
        <v>14</v>
      </c>
      <c r="D29" s="1180">
        <v>8</v>
      </c>
      <c r="E29" s="1181"/>
      <c r="F29" s="1182"/>
      <c r="G29" s="1182"/>
      <c r="H29" s="1182"/>
      <c r="I29" s="1183"/>
      <c r="J29" s="1182"/>
      <c r="K29" s="1182"/>
      <c r="L29" s="1182"/>
      <c r="M29" s="1182"/>
      <c r="N29" s="1182"/>
      <c r="O29" s="1182"/>
      <c r="P29" s="1182"/>
      <c r="Q29" s="1182"/>
      <c r="R29" s="1182"/>
      <c r="S29" s="1182"/>
      <c r="T29" s="1182"/>
    </row>
    <row r="30" spans="1:20" ht="18" x14ac:dyDescent="0.4">
      <c r="A30" s="121">
        <v>2</v>
      </c>
      <c r="B30" s="1180" t="s">
        <v>2560</v>
      </c>
      <c r="C30" s="1180">
        <v>15</v>
      </c>
      <c r="D30" s="1180">
        <v>9</v>
      </c>
      <c r="E30" s="1181">
        <v>671787</v>
      </c>
      <c r="F30" s="1182">
        <f>E30*35%</f>
        <v>235125.44999999998</v>
      </c>
      <c r="G30" s="1182">
        <f>E30*20%</f>
        <v>134357.4</v>
      </c>
      <c r="H30" s="1182">
        <f>E30*5%</f>
        <v>33589.35</v>
      </c>
      <c r="I30" s="1183">
        <f>IF(C30&lt;=6,5400, IF(AND(C30&gt;=7,C30&lt;=10),7560,IF(AND(C30&gt;10,C30&lt;=14),8640,IF(C30&gt;14,9720,""))))</f>
        <v>9720</v>
      </c>
      <c r="J30" s="1182">
        <f>IF(C30&lt;7,0.05*E30+64915.68,0.05*E30+24000)</f>
        <v>57589.35</v>
      </c>
      <c r="K30" s="1182">
        <f>IF(C30&gt;=15, 630, "")</f>
        <v>630</v>
      </c>
      <c r="L30" s="1182">
        <f>IF(C30&gt;=15, 11469.09, "")</f>
        <v>11469.09</v>
      </c>
      <c r="M30" s="1182">
        <f>IF(C30&gt;=15, 11469.09, "")</f>
        <v>11469.09</v>
      </c>
      <c r="N30" s="1182"/>
      <c r="O30" s="1182"/>
      <c r="P30" s="1182"/>
      <c r="Q30" s="1182"/>
      <c r="R30" s="1182"/>
      <c r="S30" s="1182">
        <f>E30*10%</f>
        <v>67178.7</v>
      </c>
      <c r="T30" s="1182">
        <v>480000</v>
      </c>
    </row>
    <row r="31" spans="1:20" ht="18" x14ac:dyDescent="0.4">
      <c r="A31" s="121"/>
      <c r="B31" s="1180" t="s">
        <v>2546</v>
      </c>
      <c r="C31" s="1180">
        <v>15</v>
      </c>
      <c r="D31" s="1180">
        <v>9</v>
      </c>
      <c r="E31" s="1181">
        <v>671787</v>
      </c>
      <c r="F31" s="1182">
        <f>E31*35%</f>
        <v>235125.44999999998</v>
      </c>
      <c r="G31" s="1182">
        <f>E31*20%</f>
        <v>134357.4</v>
      </c>
      <c r="H31" s="1182">
        <f>E31*5%</f>
        <v>33589.35</v>
      </c>
      <c r="I31" s="1183">
        <f>IF(C31&lt;=6,5400, IF(AND(C31&gt;=7,C31&lt;=10),7560,IF(AND(C31&gt;10,C31&lt;=14),8640,IF(C31&gt;14,9720,""))))</f>
        <v>9720</v>
      </c>
      <c r="J31" s="1182">
        <f>IF(C31&lt;7,0.05*E31+64915.68,0.05*E31+24000)</f>
        <v>57589.35</v>
      </c>
      <c r="K31" s="1182">
        <f>IF(C31&gt;=15, 630, "")</f>
        <v>630</v>
      </c>
      <c r="L31" s="1182">
        <f>IF(C31&gt;=15, 11469.09, "")</f>
        <v>11469.09</v>
      </c>
      <c r="M31" s="1182">
        <f>IF(C31&gt;=15, 11469.09, "")</f>
        <v>11469.09</v>
      </c>
      <c r="N31" s="1182"/>
      <c r="O31" s="1182"/>
      <c r="P31" s="1182"/>
      <c r="Q31" s="1182"/>
      <c r="R31" s="1182"/>
      <c r="S31" s="1182">
        <f>E31*10%</f>
        <v>67178.7</v>
      </c>
      <c r="T31" s="1182">
        <v>480000</v>
      </c>
    </row>
    <row r="32" spans="1:20" s="347" customFormat="1" ht="18" x14ac:dyDescent="0.4">
      <c r="A32" s="1362" t="s">
        <v>2248</v>
      </c>
      <c r="B32" s="1364"/>
      <c r="C32" s="1197"/>
      <c r="D32" s="1197"/>
      <c r="E32" s="1198">
        <f>SUM(E29:E31)</f>
        <v>1343574</v>
      </c>
      <c r="F32" s="1198">
        <f t="shared" ref="F32:T32" si="3">SUM(F29:F31)</f>
        <v>470250.89999999997</v>
      </c>
      <c r="G32" s="1198">
        <f t="shared" si="3"/>
        <v>268714.8</v>
      </c>
      <c r="H32" s="1198">
        <f t="shared" si="3"/>
        <v>67178.7</v>
      </c>
      <c r="I32" s="1198">
        <f t="shared" si="3"/>
        <v>19440</v>
      </c>
      <c r="J32" s="1198">
        <f t="shared" si="3"/>
        <v>115178.7</v>
      </c>
      <c r="K32" s="1198">
        <f t="shared" si="3"/>
        <v>1260</v>
      </c>
      <c r="L32" s="1198">
        <f t="shared" si="3"/>
        <v>22938.18</v>
      </c>
      <c r="M32" s="1198">
        <f t="shared" si="3"/>
        <v>22938.18</v>
      </c>
      <c r="N32" s="1198">
        <f t="shared" si="3"/>
        <v>0</v>
      </c>
      <c r="O32" s="1198">
        <f t="shared" si="3"/>
        <v>0</v>
      </c>
      <c r="P32" s="1198">
        <f t="shared" si="3"/>
        <v>0</v>
      </c>
      <c r="Q32" s="1198">
        <f t="shared" si="3"/>
        <v>0</v>
      </c>
      <c r="R32" s="1198">
        <f t="shared" si="3"/>
        <v>0</v>
      </c>
      <c r="S32" s="1198">
        <f t="shared" si="3"/>
        <v>134357.4</v>
      </c>
      <c r="T32" s="1198">
        <f t="shared" si="3"/>
        <v>960000</v>
      </c>
    </row>
    <row r="33" spans="1:20" ht="18" x14ac:dyDescent="0.35">
      <c r="A33" s="1383" t="s">
        <v>1795</v>
      </c>
      <c r="B33" s="1383"/>
      <c r="C33" s="1383"/>
      <c r="D33" s="1383"/>
      <c r="E33" s="1383"/>
      <c r="F33" s="1383"/>
      <c r="G33" s="1383"/>
      <c r="H33" s="1383"/>
      <c r="I33" s="1383"/>
      <c r="J33" s="1383"/>
      <c r="K33" s="1383"/>
      <c r="L33" s="1383"/>
      <c r="M33" s="1383"/>
      <c r="N33" s="1383"/>
      <c r="O33" s="1383"/>
      <c r="P33" s="1383"/>
      <c r="Q33" s="1383"/>
      <c r="R33" s="1383"/>
      <c r="S33" s="1383"/>
      <c r="T33" s="1383"/>
    </row>
    <row r="34" spans="1:20" ht="18" x14ac:dyDescent="0.35">
      <c r="A34" s="1383" t="s">
        <v>2561</v>
      </c>
      <c r="B34" s="1383"/>
      <c r="C34" s="1383"/>
      <c r="D34" s="1383"/>
      <c r="E34" s="1383"/>
      <c r="F34" s="1383"/>
      <c r="G34" s="1383"/>
      <c r="H34" s="1383"/>
      <c r="I34" s="1383"/>
      <c r="J34" s="1383"/>
      <c r="K34" s="1383"/>
      <c r="L34" s="1383"/>
      <c r="M34" s="1383"/>
      <c r="N34" s="1383"/>
      <c r="O34" s="1383"/>
      <c r="P34" s="1383"/>
      <c r="Q34" s="1383"/>
      <c r="R34" s="1383"/>
      <c r="S34" s="1383"/>
      <c r="T34" s="1383"/>
    </row>
    <row r="35" spans="1:20" ht="18.5" thickBot="1" x14ac:dyDescent="0.4">
      <c r="A35" s="1383" t="s">
        <v>2482</v>
      </c>
      <c r="B35" s="1383"/>
      <c r="C35" s="1383"/>
      <c r="D35" s="1383"/>
      <c r="E35" s="1383"/>
      <c r="F35" s="1383"/>
      <c r="G35" s="1383"/>
      <c r="H35" s="1383"/>
      <c r="I35" s="1383"/>
      <c r="J35" s="1383"/>
      <c r="K35" s="1383"/>
      <c r="L35" s="1383"/>
      <c r="M35" s="1383"/>
      <c r="N35" s="1383"/>
      <c r="O35" s="1383"/>
      <c r="P35" s="1383"/>
      <c r="Q35" s="1383"/>
      <c r="R35" s="1383"/>
      <c r="S35" s="1383"/>
      <c r="T35" s="1383"/>
    </row>
    <row r="36" spans="1:20" ht="18.5" thickBot="1" x14ac:dyDescent="0.4">
      <c r="A36" s="1384" t="s">
        <v>2246</v>
      </c>
      <c r="B36" s="1385"/>
      <c r="C36" s="1385"/>
      <c r="D36" s="1385"/>
      <c r="E36" s="1386"/>
      <c r="F36" s="1384" t="s">
        <v>2483</v>
      </c>
      <c r="G36" s="1385"/>
      <c r="H36" s="1385"/>
      <c r="I36" s="1385"/>
      <c r="J36" s="1385"/>
      <c r="K36" s="1385"/>
      <c r="L36" s="1385"/>
      <c r="M36" s="1386"/>
      <c r="N36" s="1384" t="s">
        <v>2484</v>
      </c>
      <c r="O36" s="1385"/>
      <c r="P36" s="1385"/>
      <c r="Q36" s="1385"/>
      <c r="R36" s="1386"/>
      <c r="S36" s="1384" t="s">
        <v>2485</v>
      </c>
      <c r="T36" s="1386"/>
    </row>
    <row r="37" spans="1:20" ht="54" x14ac:dyDescent="0.35">
      <c r="A37" s="1177" t="s">
        <v>2252</v>
      </c>
      <c r="B37" s="1178" t="s">
        <v>1848</v>
      </c>
      <c r="C37" s="1178" t="s">
        <v>2486</v>
      </c>
      <c r="D37" s="1178" t="s">
        <v>2487</v>
      </c>
      <c r="E37" s="1178" t="s">
        <v>2488</v>
      </c>
      <c r="F37" s="1178" t="s">
        <v>2489</v>
      </c>
      <c r="G37" s="1178" t="s">
        <v>2490</v>
      </c>
      <c r="H37" s="1178" t="s">
        <v>2491</v>
      </c>
      <c r="I37" s="1178" t="s">
        <v>2492</v>
      </c>
      <c r="J37" s="1178" t="s">
        <v>2493</v>
      </c>
      <c r="K37" s="1178" t="s">
        <v>2494</v>
      </c>
      <c r="L37" s="1178" t="s">
        <v>2495</v>
      </c>
      <c r="M37" s="1178" t="s">
        <v>2496</v>
      </c>
      <c r="N37" s="1178" t="s">
        <v>2497</v>
      </c>
      <c r="O37" s="1178" t="s">
        <v>2498</v>
      </c>
      <c r="P37" s="1178" t="s">
        <v>2499</v>
      </c>
      <c r="Q37" s="1178" t="s">
        <v>2306</v>
      </c>
      <c r="R37" s="1178"/>
      <c r="S37" s="1178" t="s">
        <v>2500</v>
      </c>
      <c r="T37" s="1179" t="s">
        <v>2501</v>
      </c>
    </row>
    <row r="38" spans="1:20" ht="18" x14ac:dyDescent="0.4">
      <c r="A38" s="121">
        <v>1</v>
      </c>
      <c r="B38" s="1180" t="s">
        <v>2218</v>
      </c>
      <c r="C38" s="1180">
        <v>12</v>
      </c>
      <c r="D38" s="1180">
        <v>6</v>
      </c>
      <c r="E38" s="1181"/>
      <c r="F38" s="1182"/>
      <c r="G38" s="1182"/>
      <c r="H38" s="1182"/>
      <c r="I38" s="1183"/>
      <c r="J38" s="1182"/>
      <c r="K38" s="1182"/>
      <c r="L38" s="1182"/>
      <c r="M38" s="1182"/>
      <c r="N38" s="1182"/>
      <c r="O38" s="1182"/>
      <c r="P38" s="1182"/>
      <c r="Q38" s="1182"/>
      <c r="R38" s="1182"/>
      <c r="S38" s="1182"/>
      <c r="T38" s="1182"/>
    </row>
    <row r="39" spans="1:20" ht="18" x14ac:dyDescent="0.4">
      <c r="A39" s="121">
        <v>2</v>
      </c>
      <c r="B39" s="1180" t="s">
        <v>2546</v>
      </c>
      <c r="C39" s="1180">
        <v>13</v>
      </c>
      <c r="D39" s="1180">
        <v>5</v>
      </c>
      <c r="E39" s="1181">
        <v>554028</v>
      </c>
      <c r="F39" s="1182">
        <f>E39*35%</f>
        <v>193909.8</v>
      </c>
      <c r="G39" s="1182">
        <f>E39*20%</f>
        <v>110805.6</v>
      </c>
      <c r="H39" s="1182">
        <f>E39*5%</f>
        <v>27701.4</v>
      </c>
      <c r="I39" s="1183">
        <f>IF(C39&lt;=6,5400, IF(AND(C39&gt;=7,C39&lt;=10),7560,IF(AND(C39&gt;10,C39&lt;=14),8640,IF(C39&gt;14,9720,""))))</f>
        <v>8640</v>
      </c>
      <c r="J39" s="1182">
        <f>IF(C39&lt;7,0.05*E39+64915.68,0.05*E39+24000)</f>
        <v>51701.4</v>
      </c>
      <c r="K39" s="1182" t="str">
        <f>IF(C39&gt;=15, 630, "")</f>
        <v/>
      </c>
      <c r="L39" s="1182" t="str">
        <f>IF(C39&gt;=15, 11469.09, "")</f>
        <v/>
      </c>
      <c r="M39" s="1182" t="str">
        <f>IF(C39&gt;=15, 11469.09, "")</f>
        <v/>
      </c>
      <c r="N39" s="1182"/>
      <c r="O39" s="1182"/>
      <c r="P39" s="1182"/>
      <c r="Q39" s="1182"/>
      <c r="R39" s="1182"/>
      <c r="S39" s="1182">
        <f>E39*10%</f>
        <v>55402.8</v>
      </c>
      <c r="T39" s="1182">
        <v>480000</v>
      </c>
    </row>
    <row r="40" spans="1:20" ht="18" x14ac:dyDescent="0.4">
      <c r="A40" s="121"/>
      <c r="B40" s="1180" t="s">
        <v>2562</v>
      </c>
      <c r="C40" s="1180">
        <v>14</v>
      </c>
      <c r="D40" s="1180">
        <v>9</v>
      </c>
      <c r="E40" s="1181">
        <v>695307</v>
      </c>
      <c r="F40" s="1182">
        <f>E40*35%</f>
        <v>243357.44999999998</v>
      </c>
      <c r="G40" s="1182">
        <f>E40*20%</f>
        <v>139061.4</v>
      </c>
      <c r="H40" s="1182">
        <f>E40*5%</f>
        <v>34765.35</v>
      </c>
      <c r="I40" s="1183">
        <f>IF(C40&lt;=6,5400, IF(AND(C40&gt;=7,C40&lt;=10),7560,IF(AND(C40&gt;10,C40&lt;=14),8640,IF(C40&gt;14,9720,""))))</f>
        <v>8640</v>
      </c>
      <c r="J40" s="1182">
        <f>IF(C40&lt;7,0.05*E40+64915.68,0.05*E40+24000)</f>
        <v>58765.35</v>
      </c>
      <c r="K40" s="1182" t="str">
        <f>IF(C40&gt;=15, 630, "")</f>
        <v/>
      </c>
      <c r="L40" s="1182" t="str">
        <f>IF(C40&gt;=15, 11469.09, "")</f>
        <v/>
      </c>
      <c r="M40" s="1182" t="str">
        <f>IF(C40&gt;=15, 11469.09, "")</f>
        <v/>
      </c>
      <c r="N40" s="1182"/>
      <c r="O40" s="1182"/>
      <c r="P40" s="1182"/>
      <c r="Q40" s="1182"/>
      <c r="R40" s="1182"/>
      <c r="S40" s="1182">
        <f>E40*10%</f>
        <v>69530.7</v>
      </c>
      <c r="T40" s="1182">
        <v>480000</v>
      </c>
    </row>
    <row r="41" spans="1:20" s="347" customFormat="1" ht="18" x14ac:dyDescent="0.4">
      <c r="A41" s="1362" t="s">
        <v>2248</v>
      </c>
      <c r="B41" s="1364"/>
      <c r="C41" s="1197"/>
      <c r="D41" s="1197"/>
      <c r="E41" s="1198">
        <f t="shared" ref="E41:T41" si="4">SUM(E38:E40)</f>
        <v>1249335</v>
      </c>
      <c r="F41" s="1198">
        <f t="shared" si="4"/>
        <v>437267.25</v>
      </c>
      <c r="G41" s="1198">
        <f t="shared" si="4"/>
        <v>249867</v>
      </c>
      <c r="H41" s="1198">
        <f t="shared" si="4"/>
        <v>62466.75</v>
      </c>
      <c r="I41" s="1198">
        <f t="shared" si="4"/>
        <v>17280</v>
      </c>
      <c r="J41" s="1198">
        <f t="shared" si="4"/>
        <v>110466.75</v>
      </c>
      <c r="K41" s="1198">
        <f t="shared" si="4"/>
        <v>0</v>
      </c>
      <c r="L41" s="1198">
        <f t="shared" si="4"/>
        <v>0</v>
      </c>
      <c r="M41" s="1198">
        <f t="shared" si="4"/>
        <v>0</v>
      </c>
      <c r="N41" s="1198">
        <f t="shared" si="4"/>
        <v>0</v>
      </c>
      <c r="O41" s="1198">
        <f t="shared" si="4"/>
        <v>0</v>
      </c>
      <c r="P41" s="1198">
        <f t="shared" si="4"/>
        <v>0</v>
      </c>
      <c r="Q41" s="1198">
        <f t="shared" si="4"/>
        <v>0</v>
      </c>
      <c r="R41" s="1198">
        <f t="shared" si="4"/>
        <v>0</v>
      </c>
      <c r="S41" s="1198">
        <f t="shared" si="4"/>
        <v>124933.5</v>
      </c>
      <c r="T41" s="1198">
        <f t="shared" si="4"/>
        <v>960000</v>
      </c>
    </row>
    <row r="42" spans="1:20" ht="18" x14ac:dyDescent="0.35">
      <c r="A42" s="1383" t="s">
        <v>1795</v>
      </c>
      <c r="B42" s="1383"/>
      <c r="C42" s="1383"/>
      <c r="D42" s="1383"/>
      <c r="E42" s="1383"/>
      <c r="F42" s="1383"/>
      <c r="G42" s="1383"/>
      <c r="H42" s="1383"/>
      <c r="I42" s="1383"/>
      <c r="J42" s="1383"/>
      <c r="K42" s="1383"/>
      <c r="L42" s="1383"/>
      <c r="M42" s="1383"/>
      <c r="N42" s="1383"/>
      <c r="O42" s="1383"/>
      <c r="P42" s="1383"/>
      <c r="Q42" s="1383"/>
      <c r="R42" s="1383"/>
      <c r="S42" s="1383"/>
      <c r="T42" s="1383"/>
    </row>
    <row r="43" spans="1:20" ht="18" x14ac:dyDescent="0.35">
      <c r="A43" s="1383" t="s">
        <v>2547</v>
      </c>
      <c r="B43" s="1383"/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1383"/>
      <c r="T43" s="1383"/>
    </row>
    <row r="44" spans="1:20" ht="18.5" thickBot="1" x14ac:dyDescent="0.4">
      <c r="A44" s="1383" t="s">
        <v>2482</v>
      </c>
      <c r="B44" s="1383"/>
      <c r="C44" s="1383"/>
      <c r="D44" s="1383"/>
      <c r="E44" s="1383"/>
      <c r="F44" s="1383"/>
      <c r="G44" s="1383"/>
      <c r="H44" s="1383"/>
      <c r="I44" s="1383"/>
      <c r="J44" s="1383"/>
      <c r="K44" s="1383"/>
      <c r="L44" s="1383"/>
      <c r="M44" s="1383"/>
      <c r="N44" s="1383"/>
      <c r="O44" s="1383"/>
      <c r="P44" s="1383"/>
      <c r="Q44" s="1383"/>
      <c r="R44" s="1383"/>
      <c r="S44" s="1383"/>
      <c r="T44" s="1383"/>
    </row>
    <row r="45" spans="1:20" ht="18.5" thickBot="1" x14ac:dyDescent="0.4">
      <c r="A45" s="1384" t="s">
        <v>2563</v>
      </c>
      <c r="B45" s="1385"/>
      <c r="C45" s="1385"/>
      <c r="D45" s="1385"/>
      <c r="E45" s="1386"/>
      <c r="F45" s="1384" t="s">
        <v>2483</v>
      </c>
      <c r="G45" s="1385"/>
      <c r="H45" s="1385"/>
      <c r="I45" s="1385"/>
      <c r="J45" s="1385"/>
      <c r="K45" s="1385"/>
      <c r="L45" s="1385"/>
      <c r="M45" s="1386"/>
      <c r="N45" s="1384" t="s">
        <v>2484</v>
      </c>
      <c r="O45" s="1385"/>
      <c r="P45" s="1385"/>
      <c r="Q45" s="1385"/>
      <c r="R45" s="1386"/>
      <c r="S45" s="1384" t="s">
        <v>2485</v>
      </c>
      <c r="T45" s="1386"/>
    </row>
    <row r="46" spans="1:20" ht="54" x14ac:dyDescent="0.35">
      <c r="A46" s="1177" t="s">
        <v>2252</v>
      </c>
      <c r="B46" s="1178" t="s">
        <v>1848</v>
      </c>
      <c r="C46" s="1178" t="s">
        <v>2486</v>
      </c>
      <c r="D46" s="1178" t="s">
        <v>2487</v>
      </c>
      <c r="E46" s="1178" t="s">
        <v>2488</v>
      </c>
      <c r="F46" s="1178" t="s">
        <v>2535</v>
      </c>
      <c r="G46" s="1178" t="s">
        <v>2490</v>
      </c>
      <c r="H46" s="1178" t="s">
        <v>2491</v>
      </c>
      <c r="I46" s="1178" t="s">
        <v>2492</v>
      </c>
      <c r="J46" s="1178" t="s">
        <v>2493</v>
      </c>
      <c r="K46" s="1178" t="s">
        <v>2494</v>
      </c>
      <c r="L46" s="1178" t="s">
        <v>2536</v>
      </c>
      <c r="M46" s="1178" t="s">
        <v>2496</v>
      </c>
      <c r="N46" s="1178" t="s">
        <v>2537</v>
      </c>
      <c r="O46" s="1178" t="s">
        <v>2538</v>
      </c>
      <c r="P46" s="1178" t="s">
        <v>2539</v>
      </c>
      <c r="Q46" s="1178" t="s">
        <v>2540</v>
      </c>
      <c r="R46" s="1178"/>
      <c r="S46" s="1178" t="s">
        <v>2500</v>
      </c>
      <c r="T46" s="1179" t="s">
        <v>2501</v>
      </c>
    </row>
    <row r="47" spans="1:20" ht="18" x14ac:dyDescent="0.4">
      <c r="A47" s="121">
        <v>1</v>
      </c>
      <c r="B47" s="1180" t="s">
        <v>2564</v>
      </c>
      <c r="C47" s="1180" t="s">
        <v>2548</v>
      </c>
      <c r="D47" s="1180"/>
      <c r="E47" s="1181">
        <v>809300</v>
      </c>
      <c r="F47" s="1182">
        <v>364185</v>
      </c>
      <c r="G47" s="1182"/>
      <c r="H47" s="1182">
        <v>242790</v>
      </c>
      <c r="I47" s="1182"/>
      <c r="J47" s="1182"/>
      <c r="K47" s="1182">
        <v>242790</v>
      </c>
      <c r="L47" s="1182">
        <v>202325</v>
      </c>
      <c r="M47" s="1182">
        <v>606975</v>
      </c>
      <c r="N47" s="1182">
        <v>121395</v>
      </c>
      <c r="O47" s="1182">
        <v>606975</v>
      </c>
      <c r="P47" s="1182"/>
      <c r="Q47" s="1182">
        <v>2427900</v>
      </c>
      <c r="R47" s="1182"/>
      <c r="S47" s="1182">
        <f>E47*10%</f>
        <v>80930</v>
      </c>
      <c r="T47" s="1182"/>
    </row>
    <row r="48" spans="1:20" ht="18" x14ac:dyDescent="0.4">
      <c r="A48" s="1381" t="s">
        <v>293</v>
      </c>
      <c r="B48" s="1382"/>
      <c r="C48" s="1180"/>
      <c r="D48" s="1180"/>
      <c r="E48" s="1181">
        <f>SUM(E47)</f>
        <v>809300</v>
      </c>
      <c r="F48" s="1181">
        <f t="shared" ref="F48:T48" si="5">SUM(F47)</f>
        <v>364185</v>
      </c>
      <c r="G48" s="1181">
        <f t="shared" si="5"/>
        <v>0</v>
      </c>
      <c r="H48" s="1181">
        <f t="shared" si="5"/>
        <v>242790</v>
      </c>
      <c r="I48" s="1181">
        <f t="shared" si="5"/>
        <v>0</v>
      </c>
      <c r="J48" s="1181">
        <f t="shared" si="5"/>
        <v>0</v>
      </c>
      <c r="K48" s="1181">
        <f t="shared" si="5"/>
        <v>242790</v>
      </c>
      <c r="L48" s="1181">
        <f t="shared" si="5"/>
        <v>202325</v>
      </c>
      <c r="M48" s="1181">
        <f t="shared" si="5"/>
        <v>606975</v>
      </c>
      <c r="N48" s="1181">
        <f t="shared" si="5"/>
        <v>121395</v>
      </c>
      <c r="O48" s="1181">
        <f t="shared" si="5"/>
        <v>606975</v>
      </c>
      <c r="P48" s="1181">
        <f t="shared" si="5"/>
        <v>0</v>
      </c>
      <c r="Q48" s="1181">
        <f t="shared" si="5"/>
        <v>2427900</v>
      </c>
      <c r="R48" s="1181">
        <f t="shared" si="5"/>
        <v>0</v>
      </c>
      <c r="S48" s="1181">
        <f t="shared" si="5"/>
        <v>80930</v>
      </c>
      <c r="T48" s="1181">
        <f t="shared" si="5"/>
        <v>0</v>
      </c>
    </row>
    <row r="49" spans="1:20" ht="18" x14ac:dyDescent="0.35">
      <c r="A49" s="1383" t="s">
        <v>1795</v>
      </c>
      <c r="B49" s="1383"/>
      <c r="C49" s="1383"/>
      <c r="D49" s="1383"/>
      <c r="E49" s="1383"/>
      <c r="F49" s="1383"/>
      <c r="G49" s="1383"/>
      <c r="H49" s="1383"/>
      <c r="I49" s="1383"/>
      <c r="J49" s="1383"/>
      <c r="K49" s="1383"/>
      <c r="L49" s="1383"/>
      <c r="M49" s="1383"/>
      <c r="N49" s="1383"/>
      <c r="O49" s="1383"/>
      <c r="P49" s="1383"/>
      <c r="Q49" s="1383"/>
      <c r="R49" s="1383"/>
      <c r="S49" s="1383"/>
      <c r="T49" s="1383"/>
    </row>
    <row r="50" spans="1:20" ht="18" x14ac:dyDescent="0.35">
      <c r="A50" s="1383" t="s">
        <v>2549</v>
      </c>
      <c r="B50" s="1383"/>
      <c r="C50" s="1383"/>
      <c r="D50" s="1383"/>
      <c r="E50" s="1383"/>
      <c r="F50" s="1383"/>
      <c r="G50" s="1383"/>
      <c r="H50" s="1383"/>
      <c r="I50" s="1383"/>
      <c r="J50" s="1383"/>
      <c r="K50" s="1383"/>
      <c r="L50" s="1383"/>
      <c r="M50" s="1383"/>
      <c r="N50" s="1383"/>
      <c r="O50" s="1383"/>
      <c r="P50" s="1383"/>
      <c r="Q50" s="1383"/>
      <c r="R50" s="1383"/>
      <c r="S50" s="1383"/>
      <c r="T50" s="1383"/>
    </row>
    <row r="51" spans="1:20" ht="18.5" thickBot="1" x14ac:dyDescent="0.4">
      <c r="A51" s="1383" t="s">
        <v>2482</v>
      </c>
      <c r="B51" s="1383"/>
      <c r="C51" s="1383"/>
      <c r="D51" s="1383"/>
      <c r="E51" s="1383"/>
      <c r="F51" s="1383"/>
      <c r="G51" s="1383"/>
      <c r="H51" s="1383"/>
      <c r="I51" s="1383"/>
      <c r="J51" s="1383"/>
      <c r="K51" s="1383"/>
      <c r="L51" s="1383"/>
      <c r="M51" s="1383"/>
      <c r="N51" s="1383"/>
      <c r="O51" s="1383"/>
      <c r="P51" s="1383"/>
      <c r="Q51" s="1383"/>
      <c r="R51" s="1383"/>
      <c r="S51" s="1383"/>
      <c r="T51" s="1383"/>
    </row>
    <row r="52" spans="1:20" ht="18.5" thickBot="1" x14ac:dyDescent="0.4">
      <c r="A52" s="1384" t="s">
        <v>2565</v>
      </c>
      <c r="B52" s="1385"/>
      <c r="C52" s="1385"/>
      <c r="D52" s="1385"/>
      <c r="E52" s="1386"/>
      <c r="F52" s="1384" t="s">
        <v>2483</v>
      </c>
      <c r="G52" s="1385"/>
      <c r="H52" s="1385"/>
      <c r="I52" s="1385"/>
      <c r="J52" s="1385"/>
      <c r="K52" s="1385"/>
      <c r="L52" s="1385"/>
      <c r="M52" s="1386"/>
      <c r="N52" s="1384" t="s">
        <v>2484</v>
      </c>
      <c r="O52" s="1385"/>
      <c r="P52" s="1385"/>
      <c r="Q52" s="1385"/>
      <c r="R52" s="1386"/>
      <c r="S52" s="1384" t="s">
        <v>2485</v>
      </c>
      <c r="T52" s="1386"/>
    </row>
    <row r="53" spans="1:20" ht="54" x14ac:dyDescent="0.35">
      <c r="A53" s="1177" t="s">
        <v>2252</v>
      </c>
      <c r="B53" s="1178" t="s">
        <v>1848</v>
      </c>
      <c r="C53" s="1178" t="s">
        <v>2486</v>
      </c>
      <c r="D53" s="1178" t="s">
        <v>2487</v>
      </c>
      <c r="E53" s="1178" t="s">
        <v>2488</v>
      </c>
      <c r="F53" s="1178" t="s">
        <v>2489</v>
      </c>
      <c r="G53" s="1178" t="s">
        <v>2490</v>
      </c>
      <c r="H53" s="1178" t="s">
        <v>2491</v>
      </c>
      <c r="I53" s="1178" t="s">
        <v>2492</v>
      </c>
      <c r="J53" s="1178" t="s">
        <v>2493</v>
      </c>
      <c r="K53" s="1178" t="s">
        <v>2494</v>
      </c>
      <c r="L53" s="1178" t="s">
        <v>2495</v>
      </c>
      <c r="M53" s="1178" t="s">
        <v>2496</v>
      </c>
      <c r="N53" s="1178" t="s">
        <v>2497</v>
      </c>
      <c r="O53" s="1178" t="s">
        <v>2498</v>
      </c>
      <c r="P53" s="1178" t="s">
        <v>2499</v>
      </c>
      <c r="Q53" s="1178" t="s">
        <v>2306</v>
      </c>
      <c r="R53" s="1178"/>
      <c r="S53" s="1178" t="s">
        <v>2500</v>
      </c>
      <c r="T53" s="1179" t="s">
        <v>2501</v>
      </c>
    </row>
    <row r="54" spans="1:20" ht="18" x14ac:dyDescent="0.4">
      <c r="A54" s="121"/>
      <c r="B54" s="1180"/>
      <c r="C54" s="1180"/>
      <c r="D54" s="1180"/>
      <c r="E54" s="1181"/>
      <c r="F54" s="1182"/>
      <c r="G54" s="1182"/>
      <c r="H54" s="1182"/>
      <c r="I54" s="1183"/>
      <c r="J54" s="1182"/>
      <c r="K54" s="1182"/>
      <c r="L54" s="1182"/>
      <c r="M54" s="1182"/>
      <c r="N54" s="1182"/>
      <c r="O54" s="1182"/>
      <c r="P54" s="1182"/>
      <c r="Q54" s="1182"/>
      <c r="R54" s="1182"/>
      <c r="S54" s="1182"/>
      <c r="T54" s="1182"/>
    </row>
    <row r="55" spans="1:20" ht="18" x14ac:dyDescent="0.4">
      <c r="A55" s="121"/>
      <c r="B55" s="1180"/>
      <c r="C55" s="1180"/>
      <c r="D55" s="1180"/>
      <c r="E55" s="1181"/>
      <c r="F55" s="1182"/>
      <c r="G55" s="1182"/>
      <c r="H55" s="1182"/>
      <c r="I55" s="1183"/>
      <c r="J55" s="1182"/>
      <c r="K55" s="1182"/>
      <c r="L55" s="1182"/>
      <c r="M55" s="1182"/>
      <c r="N55" s="1182"/>
      <c r="O55" s="1182"/>
      <c r="P55" s="1182"/>
      <c r="Q55" s="1182"/>
      <c r="R55" s="1182"/>
      <c r="S55" s="1182"/>
      <c r="T55" s="1182"/>
    </row>
    <row r="56" spans="1:20" ht="18" x14ac:dyDescent="0.4">
      <c r="A56" s="1381" t="s">
        <v>2248</v>
      </c>
      <c r="B56" s="1382"/>
      <c r="C56" s="1180"/>
      <c r="D56" s="1180"/>
      <c r="E56" s="1181">
        <f t="shared" ref="E56:T56" si="6">SUM(E54:E55)</f>
        <v>0</v>
      </c>
      <c r="F56" s="1181">
        <f t="shared" si="6"/>
        <v>0</v>
      </c>
      <c r="G56" s="1181">
        <f t="shared" si="6"/>
        <v>0</v>
      </c>
      <c r="H56" s="1181">
        <f t="shared" si="6"/>
        <v>0</v>
      </c>
      <c r="I56" s="1181">
        <f t="shared" si="6"/>
        <v>0</v>
      </c>
      <c r="J56" s="1181">
        <f t="shared" si="6"/>
        <v>0</v>
      </c>
      <c r="K56" s="1181">
        <f t="shared" si="6"/>
        <v>0</v>
      </c>
      <c r="L56" s="1181">
        <f t="shared" si="6"/>
        <v>0</v>
      </c>
      <c r="M56" s="1181">
        <f t="shared" si="6"/>
        <v>0</v>
      </c>
      <c r="N56" s="1181">
        <f t="shared" si="6"/>
        <v>0</v>
      </c>
      <c r="O56" s="1181">
        <f t="shared" si="6"/>
        <v>0</v>
      </c>
      <c r="P56" s="1181">
        <f t="shared" si="6"/>
        <v>0</v>
      </c>
      <c r="Q56" s="1181">
        <f t="shared" si="6"/>
        <v>0</v>
      </c>
      <c r="R56" s="1181">
        <f t="shared" si="6"/>
        <v>0</v>
      </c>
      <c r="S56" s="1181">
        <f t="shared" si="6"/>
        <v>0</v>
      </c>
      <c r="T56" s="1181">
        <f t="shared" si="6"/>
        <v>0</v>
      </c>
    </row>
    <row r="57" spans="1:20" ht="18" x14ac:dyDescent="0.35">
      <c r="A57" s="1383" t="s">
        <v>1795</v>
      </c>
      <c r="B57" s="1383"/>
      <c r="C57" s="1383"/>
      <c r="D57" s="1383"/>
      <c r="E57" s="1383"/>
      <c r="F57" s="1383"/>
      <c r="G57" s="1383"/>
      <c r="H57" s="1383"/>
      <c r="I57" s="1383"/>
      <c r="J57" s="1383"/>
      <c r="K57" s="1383"/>
      <c r="L57" s="1383"/>
      <c r="M57" s="1383"/>
      <c r="N57" s="1383"/>
      <c r="O57" s="1383"/>
      <c r="P57" s="1383"/>
      <c r="Q57" s="1383"/>
      <c r="R57" s="1383"/>
      <c r="S57" s="1383"/>
      <c r="T57" s="1383"/>
    </row>
    <row r="58" spans="1:20" ht="18" x14ac:dyDescent="0.35">
      <c r="A58" s="1383" t="s">
        <v>2550</v>
      </c>
      <c r="B58" s="1383"/>
      <c r="C58" s="1383"/>
      <c r="D58" s="1383"/>
      <c r="E58" s="1383"/>
      <c r="F58" s="1383"/>
      <c r="G58" s="1383"/>
      <c r="H58" s="1383"/>
      <c r="I58" s="1383"/>
      <c r="J58" s="1383"/>
      <c r="K58" s="1383"/>
      <c r="L58" s="1383"/>
      <c r="M58" s="1383"/>
      <c r="N58" s="1383"/>
      <c r="O58" s="1383"/>
      <c r="P58" s="1383"/>
      <c r="Q58" s="1383"/>
      <c r="R58" s="1383"/>
      <c r="S58" s="1383"/>
      <c r="T58" s="1383"/>
    </row>
    <row r="59" spans="1:20" ht="18.5" thickBot="1" x14ac:dyDescent="0.4">
      <c r="A59" s="1383" t="s">
        <v>2482</v>
      </c>
      <c r="B59" s="1383"/>
      <c r="C59" s="1383"/>
      <c r="D59" s="1383"/>
      <c r="E59" s="1383"/>
      <c r="F59" s="1383"/>
      <c r="G59" s="1383"/>
      <c r="H59" s="1383"/>
      <c r="I59" s="1383"/>
      <c r="J59" s="1383"/>
      <c r="K59" s="1383"/>
      <c r="L59" s="1383"/>
      <c r="M59" s="1383"/>
      <c r="N59" s="1383"/>
      <c r="O59" s="1383"/>
      <c r="P59" s="1383"/>
      <c r="Q59" s="1383"/>
      <c r="R59" s="1383"/>
      <c r="S59" s="1383"/>
      <c r="T59" s="1383"/>
    </row>
    <row r="60" spans="1:20" ht="18.5" thickBot="1" x14ac:dyDescent="0.4">
      <c r="A60" s="1384" t="s">
        <v>2550</v>
      </c>
      <c r="B60" s="1385"/>
      <c r="C60" s="1385"/>
      <c r="D60" s="1385"/>
      <c r="E60" s="1386"/>
      <c r="F60" s="1384" t="s">
        <v>2483</v>
      </c>
      <c r="G60" s="1385"/>
      <c r="H60" s="1385"/>
      <c r="I60" s="1385"/>
      <c r="J60" s="1385"/>
      <c r="K60" s="1385"/>
      <c r="L60" s="1385"/>
      <c r="M60" s="1386"/>
      <c r="N60" s="1384" t="s">
        <v>2484</v>
      </c>
      <c r="O60" s="1385"/>
      <c r="P60" s="1385"/>
      <c r="Q60" s="1385"/>
      <c r="R60" s="1386"/>
      <c r="S60" s="1384" t="s">
        <v>2485</v>
      </c>
      <c r="T60" s="1386"/>
    </row>
    <row r="61" spans="1:20" ht="54" x14ac:dyDescent="0.35">
      <c r="A61" s="1177" t="s">
        <v>2252</v>
      </c>
      <c r="B61" s="1178" t="s">
        <v>1848</v>
      </c>
      <c r="C61" s="1178" t="s">
        <v>2486</v>
      </c>
      <c r="D61" s="1178" t="s">
        <v>2487</v>
      </c>
      <c r="E61" s="1178" t="s">
        <v>2488</v>
      </c>
      <c r="F61" s="1178" t="s">
        <v>2535</v>
      </c>
      <c r="G61" s="1178" t="s">
        <v>2490</v>
      </c>
      <c r="H61" s="1178" t="s">
        <v>2491</v>
      </c>
      <c r="I61" s="1178" t="s">
        <v>2492</v>
      </c>
      <c r="J61" s="1178" t="s">
        <v>2551</v>
      </c>
      <c r="K61" s="1178" t="s">
        <v>2494</v>
      </c>
      <c r="L61" s="1178" t="s">
        <v>2536</v>
      </c>
      <c r="M61" s="1178" t="s">
        <v>2496</v>
      </c>
      <c r="N61" s="1178" t="s">
        <v>2537</v>
      </c>
      <c r="O61" s="1178" t="s">
        <v>2538</v>
      </c>
      <c r="P61" s="1178" t="s">
        <v>2539</v>
      </c>
      <c r="Q61" s="1178" t="s">
        <v>2540</v>
      </c>
      <c r="R61" s="1178"/>
      <c r="S61" s="1178" t="s">
        <v>2500</v>
      </c>
      <c r="T61" s="1179" t="s">
        <v>2501</v>
      </c>
    </row>
    <row r="62" spans="1:20" ht="18" x14ac:dyDescent="0.4">
      <c r="A62" s="121">
        <v>1</v>
      </c>
      <c r="B62" s="1180" t="s">
        <v>2566</v>
      </c>
      <c r="C62" s="1180" t="s">
        <v>2552</v>
      </c>
      <c r="D62" s="1180"/>
      <c r="E62" s="1181">
        <v>760076</v>
      </c>
      <c r="F62" s="1182">
        <v>342034</v>
      </c>
      <c r="G62" s="1182"/>
      <c r="H62" s="1182">
        <v>228023</v>
      </c>
      <c r="I62" s="1183"/>
      <c r="J62" s="1182">
        <v>190019</v>
      </c>
      <c r="K62" s="1182">
        <v>228023</v>
      </c>
      <c r="L62" s="1182">
        <v>190019</v>
      </c>
      <c r="M62" s="1182">
        <v>570057</v>
      </c>
      <c r="N62" s="1182">
        <v>114011</v>
      </c>
      <c r="O62" s="1182">
        <v>570057</v>
      </c>
      <c r="P62" s="1182"/>
      <c r="Q62" s="1182">
        <v>2280228</v>
      </c>
      <c r="R62" s="1182"/>
      <c r="S62" s="1182">
        <f>E62*10%</f>
        <v>76007.600000000006</v>
      </c>
      <c r="T62" s="1182"/>
    </row>
    <row r="63" spans="1:20" ht="18" x14ac:dyDescent="0.4">
      <c r="A63" s="121">
        <v>2</v>
      </c>
      <c r="B63" s="1180" t="s">
        <v>2567</v>
      </c>
      <c r="C63" s="1180" t="s">
        <v>2552</v>
      </c>
      <c r="D63" s="1180"/>
      <c r="E63" s="1181">
        <v>760076</v>
      </c>
      <c r="F63" s="1182">
        <v>342034</v>
      </c>
      <c r="G63" s="1182"/>
      <c r="H63" s="1182">
        <v>228023</v>
      </c>
      <c r="I63" s="1183"/>
      <c r="J63" s="1182">
        <v>190019</v>
      </c>
      <c r="K63" s="1182">
        <v>228023</v>
      </c>
      <c r="L63" s="1182">
        <v>190019</v>
      </c>
      <c r="M63" s="1182">
        <v>570057</v>
      </c>
      <c r="N63" s="1182">
        <v>114011</v>
      </c>
      <c r="O63" s="1182">
        <v>570057</v>
      </c>
      <c r="P63" s="1182"/>
      <c r="Q63" s="1182">
        <v>2280228</v>
      </c>
      <c r="R63" s="1182"/>
      <c r="S63" s="1182">
        <f t="shared" ref="S63:S76" si="7">E63*10%</f>
        <v>76007.600000000006</v>
      </c>
      <c r="T63" s="1182"/>
    </row>
    <row r="64" spans="1:20" ht="18" x14ac:dyDescent="0.4">
      <c r="A64" s="121">
        <v>3</v>
      </c>
      <c r="B64" s="1180" t="s">
        <v>2568</v>
      </c>
      <c r="C64" s="1180" t="s">
        <v>2552</v>
      </c>
      <c r="D64" s="1180"/>
      <c r="E64" s="1181">
        <v>760076</v>
      </c>
      <c r="F64" s="1182">
        <v>342034</v>
      </c>
      <c r="G64" s="1182"/>
      <c r="H64" s="1182">
        <v>228023</v>
      </c>
      <c r="I64" s="1183"/>
      <c r="J64" s="1182">
        <v>190019</v>
      </c>
      <c r="K64" s="1182">
        <v>228023</v>
      </c>
      <c r="L64" s="1182">
        <v>190019</v>
      </c>
      <c r="M64" s="1182">
        <v>570057</v>
      </c>
      <c r="N64" s="1182">
        <v>114011</v>
      </c>
      <c r="O64" s="1182">
        <v>570057</v>
      </c>
      <c r="P64" s="1182"/>
      <c r="Q64" s="1182">
        <v>2280228</v>
      </c>
      <c r="R64" s="1182"/>
      <c r="S64" s="1182">
        <f t="shared" si="7"/>
        <v>76007.600000000006</v>
      </c>
      <c r="T64" s="1182"/>
    </row>
    <row r="65" spans="1:20" ht="18" x14ac:dyDescent="0.4">
      <c r="A65" s="121">
        <v>4</v>
      </c>
      <c r="B65" s="1180" t="s">
        <v>2569</v>
      </c>
      <c r="C65" s="1180" t="s">
        <v>2552</v>
      </c>
      <c r="D65" s="1180"/>
      <c r="E65" s="1181">
        <v>760076</v>
      </c>
      <c r="F65" s="1182">
        <v>342034</v>
      </c>
      <c r="G65" s="1182"/>
      <c r="H65" s="1182">
        <v>228023</v>
      </c>
      <c r="I65" s="1183"/>
      <c r="J65" s="1182">
        <v>190019</v>
      </c>
      <c r="K65" s="1182">
        <v>228023</v>
      </c>
      <c r="L65" s="1182">
        <v>190019</v>
      </c>
      <c r="M65" s="1182">
        <v>570057</v>
      </c>
      <c r="N65" s="1182">
        <v>114011</v>
      </c>
      <c r="O65" s="1182">
        <v>570057</v>
      </c>
      <c r="P65" s="1182"/>
      <c r="Q65" s="1182">
        <v>2280228</v>
      </c>
      <c r="R65" s="1182"/>
      <c r="S65" s="1182">
        <f t="shared" si="7"/>
        <v>76007.600000000006</v>
      </c>
      <c r="T65" s="1182"/>
    </row>
    <row r="66" spans="1:20" ht="18" x14ac:dyDescent="0.4">
      <c r="A66" s="121">
        <v>5</v>
      </c>
      <c r="B66" s="1180" t="s">
        <v>2570</v>
      </c>
      <c r="C66" s="1180" t="s">
        <v>2552</v>
      </c>
      <c r="D66" s="1180"/>
      <c r="E66" s="1181">
        <v>760076</v>
      </c>
      <c r="F66" s="1182">
        <v>342034</v>
      </c>
      <c r="G66" s="1182"/>
      <c r="H66" s="1182">
        <v>228023</v>
      </c>
      <c r="I66" s="1183"/>
      <c r="J66" s="1182">
        <v>190019</v>
      </c>
      <c r="K66" s="1182">
        <v>228023</v>
      </c>
      <c r="L66" s="1182">
        <v>190019</v>
      </c>
      <c r="M66" s="1182">
        <v>570057</v>
      </c>
      <c r="N66" s="1182">
        <v>114011</v>
      </c>
      <c r="O66" s="1182">
        <v>570057</v>
      </c>
      <c r="P66" s="1182"/>
      <c r="Q66" s="1182">
        <v>2280228</v>
      </c>
      <c r="R66" s="1182"/>
      <c r="S66" s="1182">
        <f t="shared" si="7"/>
        <v>76007.600000000006</v>
      </c>
      <c r="T66" s="1182"/>
    </row>
    <row r="67" spans="1:20" ht="18" x14ac:dyDescent="0.4">
      <c r="A67" s="121">
        <v>6</v>
      </c>
      <c r="B67" s="1180" t="s">
        <v>2571</v>
      </c>
      <c r="C67" s="1180" t="s">
        <v>2552</v>
      </c>
      <c r="D67" s="1180"/>
      <c r="E67" s="1181">
        <v>760076</v>
      </c>
      <c r="F67" s="1182">
        <v>342034</v>
      </c>
      <c r="G67" s="1182"/>
      <c r="H67" s="1182">
        <v>228023</v>
      </c>
      <c r="I67" s="1183"/>
      <c r="J67" s="1182">
        <v>190019</v>
      </c>
      <c r="K67" s="1182">
        <v>228023</v>
      </c>
      <c r="L67" s="1182">
        <v>190019</v>
      </c>
      <c r="M67" s="1182">
        <v>570057</v>
      </c>
      <c r="N67" s="1182">
        <v>114011</v>
      </c>
      <c r="O67" s="1182">
        <v>570057</v>
      </c>
      <c r="P67" s="1182"/>
      <c r="Q67" s="1182">
        <v>2280228</v>
      </c>
      <c r="R67" s="1182"/>
      <c r="S67" s="1182">
        <f t="shared" si="7"/>
        <v>76007.600000000006</v>
      </c>
      <c r="T67" s="1182"/>
    </row>
    <row r="68" spans="1:20" ht="18" x14ac:dyDescent="0.4">
      <c r="A68" s="121">
        <v>7</v>
      </c>
      <c r="B68" s="1180" t="s">
        <v>2572</v>
      </c>
      <c r="C68" s="1180" t="s">
        <v>2552</v>
      </c>
      <c r="D68" s="1180"/>
      <c r="E68" s="1181">
        <v>760076</v>
      </c>
      <c r="F68" s="1182">
        <v>342034</v>
      </c>
      <c r="G68" s="1182"/>
      <c r="H68" s="1182">
        <v>228023</v>
      </c>
      <c r="I68" s="1183"/>
      <c r="J68" s="1182">
        <v>190019</v>
      </c>
      <c r="K68" s="1182">
        <v>228023</v>
      </c>
      <c r="L68" s="1182">
        <v>190019</v>
      </c>
      <c r="M68" s="1182">
        <v>570057</v>
      </c>
      <c r="N68" s="1182">
        <v>114011</v>
      </c>
      <c r="O68" s="1182">
        <v>570057</v>
      </c>
      <c r="P68" s="1182"/>
      <c r="Q68" s="1182">
        <v>2280228</v>
      </c>
      <c r="R68" s="1182"/>
      <c r="S68" s="1182">
        <f t="shared" si="7"/>
        <v>76007.600000000006</v>
      </c>
      <c r="T68" s="1182"/>
    </row>
    <row r="69" spans="1:20" ht="18" x14ac:dyDescent="0.4">
      <c r="A69" s="121">
        <v>8</v>
      </c>
      <c r="B69" s="1180" t="s">
        <v>2573</v>
      </c>
      <c r="C69" s="1180" t="s">
        <v>2552</v>
      </c>
      <c r="D69" s="1180"/>
      <c r="E69" s="1181">
        <v>760076</v>
      </c>
      <c r="F69" s="1182">
        <v>342034</v>
      </c>
      <c r="G69" s="1182"/>
      <c r="H69" s="1182">
        <v>228023</v>
      </c>
      <c r="I69" s="1183"/>
      <c r="J69" s="1182">
        <v>190019</v>
      </c>
      <c r="K69" s="1182">
        <v>228023</v>
      </c>
      <c r="L69" s="1182">
        <v>190019</v>
      </c>
      <c r="M69" s="1182">
        <v>570057</v>
      </c>
      <c r="N69" s="1182">
        <v>114011</v>
      </c>
      <c r="O69" s="1182">
        <v>570057</v>
      </c>
      <c r="P69" s="1182"/>
      <c r="Q69" s="1182">
        <v>2280228</v>
      </c>
      <c r="R69" s="1182"/>
      <c r="S69" s="1182">
        <f t="shared" si="7"/>
        <v>76007.600000000006</v>
      </c>
      <c r="T69" s="1182"/>
    </row>
    <row r="70" spans="1:20" ht="18" x14ac:dyDescent="0.4">
      <c r="A70" s="121">
        <v>9</v>
      </c>
      <c r="B70" s="1180" t="s">
        <v>2574</v>
      </c>
      <c r="C70" s="1180" t="s">
        <v>2552</v>
      </c>
      <c r="D70" s="1180"/>
      <c r="E70" s="1181">
        <v>760076</v>
      </c>
      <c r="F70" s="1182">
        <v>342034</v>
      </c>
      <c r="G70" s="1182"/>
      <c r="H70" s="1182">
        <v>228023</v>
      </c>
      <c r="I70" s="1183"/>
      <c r="J70" s="1182">
        <v>190019</v>
      </c>
      <c r="K70" s="1182">
        <v>228023</v>
      </c>
      <c r="L70" s="1182">
        <v>190019</v>
      </c>
      <c r="M70" s="1182">
        <v>570057</v>
      </c>
      <c r="N70" s="1182">
        <v>114011</v>
      </c>
      <c r="O70" s="1182">
        <v>570057</v>
      </c>
      <c r="P70" s="1182"/>
      <c r="Q70" s="1182">
        <v>2280228</v>
      </c>
      <c r="R70" s="1182"/>
      <c r="S70" s="1182">
        <f t="shared" si="7"/>
        <v>76007.600000000006</v>
      </c>
      <c r="T70" s="1182"/>
    </row>
    <row r="71" spans="1:20" ht="18" x14ac:dyDescent="0.4">
      <c r="A71" s="121">
        <v>10</v>
      </c>
      <c r="B71" s="1180" t="s">
        <v>2575</v>
      </c>
      <c r="C71" s="1180" t="s">
        <v>2552</v>
      </c>
      <c r="D71" s="1180"/>
      <c r="E71" s="1181">
        <v>760076</v>
      </c>
      <c r="F71" s="1182">
        <v>342034</v>
      </c>
      <c r="G71" s="1182"/>
      <c r="H71" s="1182">
        <v>228023</v>
      </c>
      <c r="I71" s="1183"/>
      <c r="J71" s="1182">
        <v>190019</v>
      </c>
      <c r="K71" s="1182">
        <v>228023</v>
      </c>
      <c r="L71" s="1182">
        <v>190019</v>
      </c>
      <c r="M71" s="1182">
        <v>570057</v>
      </c>
      <c r="N71" s="1182">
        <v>114011</v>
      </c>
      <c r="O71" s="1182">
        <v>570057</v>
      </c>
      <c r="P71" s="1182"/>
      <c r="Q71" s="1182">
        <v>2280228</v>
      </c>
      <c r="R71" s="1182"/>
      <c r="S71" s="1182">
        <f>E71*10%</f>
        <v>76007.600000000006</v>
      </c>
      <c r="T71" s="1182"/>
    </row>
    <row r="72" spans="1:20" ht="18" x14ac:dyDescent="0.4">
      <c r="A72" s="121">
        <v>11</v>
      </c>
      <c r="B72" s="1180" t="s">
        <v>2576</v>
      </c>
      <c r="C72" s="1180" t="s">
        <v>2552</v>
      </c>
      <c r="D72" s="1180"/>
      <c r="E72" s="1181">
        <v>760076</v>
      </c>
      <c r="F72" s="1182">
        <v>342034</v>
      </c>
      <c r="G72" s="1182"/>
      <c r="H72" s="1182">
        <v>228023</v>
      </c>
      <c r="I72" s="1183"/>
      <c r="J72" s="1182">
        <v>190019</v>
      </c>
      <c r="K72" s="1182">
        <v>228023</v>
      </c>
      <c r="L72" s="1182">
        <v>190019</v>
      </c>
      <c r="M72" s="1182">
        <v>570057</v>
      </c>
      <c r="N72" s="1182">
        <v>114011</v>
      </c>
      <c r="O72" s="1182">
        <v>570057</v>
      </c>
      <c r="P72" s="1182"/>
      <c r="Q72" s="1182">
        <v>2280228</v>
      </c>
      <c r="R72" s="1182"/>
      <c r="S72" s="1182">
        <f>E72*10%</f>
        <v>76007.600000000006</v>
      </c>
      <c r="T72" s="1182"/>
    </row>
    <row r="73" spans="1:20" ht="18" x14ac:dyDescent="0.4">
      <c r="A73" s="121">
        <v>12</v>
      </c>
      <c r="B73" s="1180" t="s">
        <v>2577</v>
      </c>
      <c r="C73" s="1180" t="s">
        <v>2552</v>
      </c>
      <c r="D73" s="1180"/>
      <c r="E73" s="1181">
        <v>760076</v>
      </c>
      <c r="F73" s="1182">
        <v>342034</v>
      </c>
      <c r="G73" s="1182"/>
      <c r="H73" s="1182">
        <v>228023</v>
      </c>
      <c r="I73" s="1183"/>
      <c r="J73" s="1182">
        <v>190019</v>
      </c>
      <c r="K73" s="1182">
        <v>228023</v>
      </c>
      <c r="L73" s="1182">
        <v>190019</v>
      </c>
      <c r="M73" s="1182">
        <v>570057</v>
      </c>
      <c r="N73" s="1182">
        <v>114011</v>
      </c>
      <c r="O73" s="1182">
        <v>570057</v>
      </c>
      <c r="P73" s="1182"/>
      <c r="Q73" s="1182">
        <v>2280228</v>
      </c>
      <c r="R73" s="1182"/>
      <c r="S73" s="1182">
        <f>E73*10%</f>
        <v>76007.600000000006</v>
      </c>
      <c r="T73" s="1182"/>
    </row>
    <row r="74" spans="1:20" ht="18" x14ac:dyDescent="0.4">
      <c r="A74" s="121">
        <v>13</v>
      </c>
      <c r="B74" s="1180" t="s">
        <v>2578</v>
      </c>
      <c r="C74" s="1180" t="s">
        <v>2552</v>
      </c>
      <c r="D74" s="1180"/>
      <c r="E74" s="1181">
        <v>760076</v>
      </c>
      <c r="F74" s="1182">
        <v>342034</v>
      </c>
      <c r="G74" s="1182"/>
      <c r="H74" s="1182">
        <v>228023</v>
      </c>
      <c r="I74" s="1183"/>
      <c r="J74" s="1182">
        <v>190019</v>
      </c>
      <c r="K74" s="1182">
        <v>228023</v>
      </c>
      <c r="L74" s="1182">
        <v>190019</v>
      </c>
      <c r="M74" s="1182">
        <v>570057</v>
      </c>
      <c r="N74" s="1182">
        <v>114011</v>
      </c>
      <c r="O74" s="1182">
        <v>570057</v>
      </c>
      <c r="P74" s="1182"/>
      <c r="Q74" s="1182">
        <v>2280228</v>
      </c>
      <c r="R74" s="1182"/>
      <c r="S74" s="1182">
        <f>E74*10%</f>
        <v>76007.600000000006</v>
      </c>
      <c r="T74" s="1182"/>
    </row>
    <row r="75" spans="1:20" ht="18" x14ac:dyDescent="0.4">
      <c r="A75" s="121">
        <v>14</v>
      </c>
      <c r="B75" s="1180" t="s">
        <v>2579</v>
      </c>
      <c r="C75" s="1180" t="s">
        <v>2553</v>
      </c>
      <c r="D75" s="1180"/>
      <c r="E75" s="1181">
        <v>810000</v>
      </c>
      <c r="F75" s="1182">
        <v>364500</v>
      </c>
      <c r="G75" s="1182"/>
      <c r="H75" s="1182">
        <v>243000</v>
      </c>
      <c r="I75" s="1183"/>
      <c r="J75" s="1182">
        <v>202500</v>
      </c>
      <c r="K75" s="1182">
        <v>243000</v>
      </c>
      <c r="L75" s="1182">
        <v>202500</v>
      </c>
      <c r="M75" s="1182">
        <v>607500</v>
      </c>
      <c r="N75" s="1182">
        <v>121500</v>
      </c>
      <c r="O75" s="1182">
        <v>607500</v>
      </c>
      <c r="P75" s="1182">
        <v>178200</v>
      </c>
      <c r="Q75" s="1182">
        <v>2430000</v>
      </c>
      <c r="R75" s="1182"/>
      <c r="S75" s="1182">
        <f t="shared" si="7"/>
        <v>81000</v>
      </c>
      <c r="T75" s="1182"/>
    </row>
    <row r="76" spans="1:20" ht="18.5" thickBot="1" x14ac:dyDescent="0.45">
      <c r="A76" s="121">
        <v>15</v>
      </c>
      <c r="B76" s="1180" t="s">
        <v>2580</v>
      </c>
      <c r="C76" s="1180" t="s">
        <v>2554</v>
      </c>
      <c r="D76" s="1180"/>
      <c r="E76" s="1181">
        <v>811300</v>
      </c>
      <c r="F76" s="1182">
        <v>365085</v>
      </c>
      <c r="G76" s="1182"/>
      <c r="H76" s="1182">
        <v>243390</v>
      </c>
      <c r="I76" s="1183"/>
      <c r="J76" s="1182">
        <v>202825</v>
      </c>
      <c r="K76" s="1182">
        <v>243390</v>
      </c>
      <c r="L76" s="1182">
        <v>202825</v>
      </c>
      <c r="M76" s="1182">
        <v>608475</v>
      </c>
      <c r="N76" s="1182">
        <v>121695</v>
      </c>
      <c r="O76" s="1182">
        <v>608475</v>
      </c>
      <c r="P76" s="1182">
        <v>202825</v>
      </c>
      <c r="Q76" s="1182">
        <v>2433900</v>
      </c>
      <c r="R76" s="1182"/>
      <c r="S76" s="1182">
        <f t="shared" si="7"/>
        <v>81130</v>
      </c>
      <c r="T76" s="1182"/>
    </row>
    <row r="77" spans="1:20" ht="18.5" thickBot="1" x14ac:dyDescent="0.45">
      <c r="A77" s="1369" t="s">
        <v>2245</v>
      </c>
      <c r="B77" s="1387"/>
      <c r="C77" s="1188"/>
      <c r="D77" s="1188"/>
      <c r="E77" s="1184">
        <f t="shared" ref="E77:T77" si="8">SUM(E62:E76)</f>
        <v>11502288</v>
      </c>
      <c r="F77" s="1184">
        <f t="shared" si="8"/>
        <v>5176027</v>
      </c>
      <c r="G77" s="1184">
        <f t="shared" si="8"/>
        <v>0</v>
      </c>
      <c r="H77" s="1184">
        <f t="shared" si="8"/>
        <v>3450689</v>
      </c>
      <c r="I77" s="1184">
        <f t="shared" si="8"/>
        <v>0</v>
      </c>
      <c r="J77" s="1184">
        <f t="shared" si="8"/>
        <v>2875572</v>
      </c>
      <c r="K77" s="1184">
        <f t="shared" si="8"/>
        <v>3450689</v>
      </c>
      <c r="L77" s="1184">
        <f t="shared" si="8"/>
        <v>2875572</v>
      </c>
      <c r="M77" s="1184">
        <f t="shared" si="8"/>
        <v>8626716</v>
      </c>
      <c r="N77" s="1184">
        <f t="shared" si="8"/>
        <v>1725338</v>
      </c>
      <c r="O77" s="1184">
        <f t="shared" si="8"/>
        <v>8626716</v>
      </c>
      <c r="P77" s="1184">
        <f t="shared" si="8"/>
        <v>381025</v>
      </c>
      <c r="Q77" s="1184">
        <f t="shared" si="8"/>
        <v>34506864</v>
      </c>
      <c r="R77" s="1184">
        <f t="shared" si="8"/>
        <v>0</v>
      </c>
      <c r="S77" s="1184">
        <f t="shared" si="8"/>
        <v>1150228.7999999998</v>
      </c>
      <c r="T77" s="1184">
        <f t="shared" si="8"/>
        <v>0</v>
      </c>
    </row>
    <row r="78" spans="1:20" x14ac:dyDescent="0.35">
      <c r="A78" s="1367" t="s">
        <v>1795</v>
      </c>
      <c r="B78" s="1367"/>
      <c r="C78" s="1367"/>
      <c r="D78" s="1367"/>
      <c r="E78" s="1367"/>
      <c r="F78" s="1367"/>
      <c r="G78" s="1367"/>
      <c r="H78" s="1367"/>
      <c r="I78" s="1367"/>
      <c r="J78" s="1367"/>
      <c r="K78" s="1367"/>
      <c r="L78" s="1367"/>
      <c r="M78" s="1367"/>
      <c r="N78" s="1367"/>
      <c r="O78" s="1367"/>
      <c r="P78" s="1367"/>
      <c r="Q78" s="1367"/>
      <c r="R78" s="1367"/>
      <c r="S78" s="1367"/>
      <c r="T78" s="1367"/>
    </row>
    <row r="79" spans="1:20" x14ac:dyDescent="0.35">
      <c r="A79" s="1367" t="s">
        <v>2481</v>
      </c>
      <c r="B79" s="1367"/>
      <c r="C79" s="1367"/>
      <c r="D79" s="1367"/>
      <c r="E79" s="1367"/>
      <c r="F79" s="1367"/>
      <c r="G79" s="1367"/>
      <c r="H79" s="1367"/>
      <c r="I79" s="1367"/>
      <c r="J79" s="1367"/>
      <c r="K79" s="1367"/>
      <c r="L79" s="1367"/>
      <c r="M79" s="1367"/>
      <c r="N79" s="1367"/>
      <c r="O79" s="1367"/>
      <c r="P79" s="1367"/>
      <c r="Q79" s="1367"/>
      <c r="R79" s="1367"/>
      <c r="S79" s="1367"/>
      <c r="T79" s="1367"/>
    </row>
    <row r="80" spans="1:20" x14ac:dyDescent="0.35">
      <c r="A80" s="1368" t="s">
        <v>2482</v>
      </c>
      <c r="B80" s="1368"/>
      <c r="C80" s="1368"/>
      <c r="D80" s="1368"/>
      <c r="E80" s="1368"/>
      <c r="F80" s="1368"/>
      <c r="G80" s="1368"/>
      <c r="H80" s="1368"/>
      <c r="I80" s="1368"/>
      <c r="J80" s="1368"/>
      <c r="K80" s="1368"/>
      <c r="L80" s="1368"/>
      <c r="M80" s="1368"/>
      <c r="N80" s="1368"/>
      <c r="O80" s="1368"/>
      <c r="P80" s="1368"/>
      <c r="Q80" s="1368"/>
      <c r="R80" s="1368"/>
      <c r="S80" s="1368"/>
      <c r="T80" s="1368"/>
    </row>
    <row r="81" spans="1:20" ht="18" x14ac:dyDescent="0.4">
      <c r="A81" s="1362" t="s">
        <v>2481</v>
      </c>
      <c r="B81" s="1363"/>
      <c r="C81" s="1363"/>
      <c r="D81" s="1363"/>
      <c r="E81" s="1364"/>
      <c r="F81" s="1362" t="s">
        <v>2483</v>
      </c>
      <c r="G81" s="1363"/>
      <c r="H81" s="1363"/>
      <c r="I81" s="1363"/>
      <c r="J81" s="1363"/>
      <c r="K81" s="1363"/>
      <c r="L81" s="1363"/>
      <c r="M81" s="1364"/>
      <c r="N81" s="1362" t="s">
        <v>2484</v>
      </c>
      <c r="O81" s="1363"/>
      <c r="P81" s="1363"/>
      <c r="Q81" s="1363"/>
      <c r="R81" s="1364"/>
      <c r="S81" s="1362" t="s">
        <v>2485</v>
      </c>
      <c r="T81" s="1364"/>
    </row>
    <row r="82" spans="1:20" ht="54" x14ac:dyDescent="0.4">
      <c r="A82" s="1199" t="s">
        <v>2252</v>
      </c>
      <c r="B82" s="1199" t="s">
        <v>1848</v>
      </c>
      <c r="C82" s="1199" t="s">
        <v>2486</v>
      </c>
      <c r="D82" s="1199" t="s">
        <v>2487</v>
      </c>
      <c r="E82" s="1199" t="s">
        <v>2488</v>
      </c>
      <c r="F82" s="1199" t="s">
        <v>2489</v>
      </c>
      <c r="G82" s="1199" t="s">
        <v>2490</v>
      </c>
      <c r="H82" s="1199" t="s">
        <v>2491</v>
      </c>
      <c r="I82" s="1199" t="s">
        <v>2492</v>
      </c>
      <c r="J82" s="1199" t="s">
        <v>2493</v>
      </c>
      <c r="K82" s="1199" t="s">
        <v>2494</v>
      </c>
      <c r="L82" s="1199" t="s">
        <v>2495</v>
      </c>
      <c r="M82" s="1199" t="s">
        <v>2496</v>
      </c>
      <c r="N82" s="1199" t="s">
        <v>2497</v>
      </c>
      <c r="O82" s="1199" t="s">
        <v>2498</v>
      </c>
      <c r="P82" s="1199" t="s">
        <v>2499</v>
      </c>
      <c r="Q82" s="1199" t="s">
        <v>2306</v>
      </c>
      <c r="R82" s="1199"/>
      <c r="S82" s="1199" t="s">
        <v>2500</v>
      </c>
      <c r="T82" s="1199" t="s">
        <v>2501</v>
      </c>
    </row>
    <row r="83" spans="1:20" ht="18" x14ac:dyDescent="0.4">
      <c r="A83" s="121">
        <v>1</v>
      </c>
      <c r="B83" s="121" t="s">
        <v>2581</v>
      </c>
      <c r="C83" s="121">
        <v>2</v>
      </c>
      <c r="D83" s="121">
        <v>3</v>
      </c>
      <c r="E83" s="1181">
        <f>VLOOKUP(C83, '[1]SALARY SCALE '!$A$2:$P$18,D83+1, FALSE)</f>
        <v>95008.200000000012</v>
      </c>
      <c r="F83" s="1182">
        <f>E83*35%</f>
        <v>33252.870000000003</v>
      </c>
      <c r="G83" s="1182">
        <f>E83*20%</f>
        <v>19001.640000000003</v>
      </c>
      <c r="H83" s="1182">
        <f>E83*5%</f>
        <v>4750.4100000000008</v>
      </c>
      <c r="I83" s="1183">
        <f>IF(C83&lt;=6,5400, IF(AND(C83&gt;=7,C83&lt;=10),7560,IF(AND(C83&gt;10,C83&lt;=14),8640,IF(C83&gt;14,9720,""))))</f>
        <v>5400</v>
      </c>
      <c r="J83" s="1182">
        <f>IF(C83&lt;7,0.05*E83+64915.68,0.05*E83+24000)</f>
        <v>69666.09</v>
      </c>
      <c r="K83" s="1182" t="str">
        <f>IF(C83&gt;=15, 630, "")</f>
        <v/>
      </c>
      <c r="L83" s="1182" t="str">
        <f>IF(C83&gt;=15, 11469.09, "")</f>
        <v/>
      </c>
      <c r="M83" s="1182" t="str">
        <f>IF(C83&gt;=15, 11469.09, "")</f>
        <v/>
      </c>
      <c r="N83" s="1182"/>
      <c r="O83" s="1182"/>
      <c r="P83" s="1182"/>
      <c r="Q83" s="1182"/>
      <c r="R83" s="1182"/>
      <c r="S83" s="1182">
        <f>E83*10%</f>
        <v>9500.8200000000015</v>
      </c>
      <c r="T83" s="1182">
        <v>480000</v>
      </c>
    </row>
    <row r="84" spans="1:20" ht="18" x14ac:dyDescent="0.4">
      <c r="A84" s="121">
        <v>2</v>
      </c>
      <c r="B84" s="121" t="s">
        <v>2582</v>
      </c>
      <c r="C84" s="121">
        <v>3</v>
      </c>
      <c r="D84" s="121">
        <v>2</v>
      </c>
      <c r="E84" s="1181">
        <f>VLOOKUP(C84, '[1]SALARY SCALE '!$A$2:$P$18,D84+1, FALSE)</f>
        <v>94264.92</v>
      </c>
      <c r="F84" s="1182">
        <f t="shared" ref="F84:F117" si="9">E84*35%</f>
        <v>32992.721999999994</v>
      </c>
      <c r="G84" s="1182">
        <f t="shared" ref="G84:G100" si="10">E84*20%</f>
        <v>18852.984</v>
      </c>
      <c r="H84" s="1182">
        <f t="shared" ref="H84:H100" si="11">E84*5%</f>
        <v>4713.2460000000001</v>
      </c>
      <c r="I84" s="1183">
        <f t="shared" ref="I84:I100" si="12">IF(C84&lt;=6,5400, IF(AND(C84&gt;=7,C84&lt;=10),7560,IF(AND(C84&gt;10,C84&lt;=14),8640,IF(C84&gt;14,9720,""))))</f>
        <v>5400</v>
      </c>
      <c r="J84" s="1182">
        <f t="shared" ref="J84:J100" si="13">IF(C84&lt;7,0.05*E84+64915.68,0.05*E84+24000)</f>
        <v>69628.926000000007</v>
      </c>
      <c r="K84" s="1182" t="str">
        <f t="shared" ref="K84:K100" si="14">IF(C84&gt;=15, 630, "")</f>
        <v/>
      </c>
      <c r="L84" s="1182" t="str">
        <f t="shared" ref="L84:L100" si="15">IF(C84&gt;=15, 11469.09, "")</f>
        <v/>
      </c>
      <c r="M84" s="1182" t="str">
        <f t="shared" ref="M84:M100" si="16">IF(C84&gt;=15, 11469.09, "")</f>
        <v/>
      </c>
      <c r="N84" s="1182"/>
      <c r="O84" s="1182"/>
      <c r="P84" s="1182"/>
      <c r="Q84" s="1182"/>
      <c r="R84" s="1182"/>
      <c r="S84" s="1182">
        <f t="shared" ref="S84:S100" si="17">E84*10%</f>
        <v>9426.4920000000002</v>
      </c>
      <c r="T84" s="1182">
        <v>480000</v>
      </c>
    </row>
    <row r="85" spans="1:20" ht="18" x14ac:dyDescent="0.4">
      <c r="A85" s="121">
        <v>3</v>
      </c>
      <c r="B85" s="121" t="s">
        <v>2583</v>
      </c>
      <c r="C85" s="121">
        <v>3</v>
      </c>
      <c r="D85" s="121">
        <v>7</v>
      </c>
      <c r="E85" s="1181">
        <f>VLOOKUP(C85, '[1]SALARY SCALE '!$A$2:$P$18,D85+1, FALSE)</f>
        <v>110324.63999999998</v>
      </c>
      <c r="F85" s="1182">
        <f t="shared" si="9"/>
        <v>38613.623999999989</v>
      </c>
      <c r="G85" s="1182">
        <f t="shared" si="10"/>
        <v>22064.928</v>
      </c>
      <c r="H85" s="1182">
        <f t="shared" si="11"/>
        <v>5516.232</v>
      </c>
      <c r="I85" s="1183">
        <f t="shared" si="12"/>
        <v>5400</v>
      </c>
      <c r="J85" s="1182">
        <f t="shared" si="13"/>
        <v>70431.911999999997</v>
      </c>
      <c r="K85" s="1182" t="str">
        <f t="shared" si="14"/>
        <v/>
      </c>
      <c r="L85" s="1182" t="str">
        <f t="shared" si="15"/>
        <v/>
      </c>
      <c r="M85" s="1182" t="str">
        <f t="shared" si="16"/>
        <v/>
      </c>
      <c r="N85" s="1182"/>
      <c r="O85" s="1182"/>
      <c r="P85" s="1182"/>
      <c r="Q85" s="1182"/>
      <c r="R85" s="1182"/>
      <c r="S85" s="1182">
        <f t="shared" si="17"/>
        <v>11032.464</v>
      </c>
      <c r="T85" s="1182">
        <v>480000</v>
      </c>
    </row>
    <row r="86" spans="1:20" ht="18" x14ac:dyDescent="0.4">
      <c r="A86" s="121">
        <v>4</v>
      </c>
      <c r="B86" s="121" t="s">
        <v>2584</v>
      </c>
      <c r="C86" s="121">
        <v>4</v>
      </c>
      <c r="D86" s="121">
        <v>2</v>
      </c>
      <c r="E86" s="1181">
        <f>VLOOKUP(C86, '[1]SALARY SCALE '!$A$2:$P$18,D86+1, FALSE)</f>
        <v>99395.040000000008</v>
      </c>
      <c r="F86" s="1182">
        <f t="shared" si="9"/>
        <v>34788.264000000003</v>
      </c>
      <c r="G86" s="1182">
        <f t="shared" si="10"/>
        <v>19879.008000000002</v>
      </c>
      <c r="H86" s="1182">
        <f t="shared" si="11"/>
        <v>4969.7520000000004</v>
      </c>
      <c r="I86" s="1183">
        <f t="shared" si="12"/>
        <v>5400</v>
      </c>
      <c r="J86" s="1182">
        <f t="shared" si="13"/>
        <v>69885.432000000001</v>
      </c>
      <c r="K86" s="1182" t="str">
        <f t="shared" si="14"/>
        <v/>
      </c>
      <c r="L86" s="1182" t="str">
        <f t="shared" si="15"/>
        <v/>
      </c>
      <c r="M86" s="1182" t="str">
        <f t="shared" si="16"/>
        <v/>
      </c>
      <c r="N86" s="1182"/>
      <c r="O86" s="1182"/>
      <c r="P86" s="1182"/>
      <c r="Q86" s="1182"/>
      <c r="R86" s="1182"/>
      <c r="S86" s="1182">
        <f t="shared" si="17"/>
        <v>9939.5040000000008</v>
      </c>
      <c r="T86" s="1182">
        <v>480000</v>
      </c>
    </row>
    <row r="87" spans="1:20" ht="18" x14ac:dyDescent="0.4">
      <c r="A87" s="121">
        <v>5</v>
      </c>
      <c r="B87" s="121" t="s">
        <v>2585</v>
      </c>
      <c r="C87" s="121">
        <v>4</v>
      </c>
      <c r="D87" s="121">
        <v>2</v>
      </c>
      <c r="E87" s="1181">
        <f>VLOOKUP(C87, '[1]SALARY SCALE '!$A$2:$P$18,D87+1, FALSE)</f>
        <v>99395.040000000008</v>
      </c>
      <c r="F87" s="1182">
        <f t="shared" si="9"/>
        <v>34788.264000000003</v>
      </c>
      <c r="G87" s="1182">
        <f t="shared" si="10"/>
        <v>19879.008000000002</v>
      </c>
      <c r="H87" s="1182">
        <f t="shared" si="11"/>
        <v>4969.7520000000004</v>
      </c>
      <c r="I87" s="1183">
        <f t="shared" si="12"/>
        <v>5400</v>
      </c>
      <c r="J87" s="1182">
        <f t="shared" si="13"/>
        <v>69885.432000000001</v>
      </c>
      <c r="K87" s="1182" t="str">
        <f t="shared" si="14"/>
        <v/>
      </c>
      <c r="L87" s="1182" t="str">
        <f t="shared" si="15"/>
        <v/>
      </c>
      <c r="M87" s="1182" t="str">
        <f t="shared" si="16"/>
        <v/>
      </c>
      <c r="N87" s="1182"/>
      <c r="O87" s="1182"/>
      <c r="P87" s="1182"/>
      <c r="Q87" s="1182"/>
      <c r="R87" s="1182"/>
      <c r="S87" s="1182">
        <f t="shared" si="17"/>
        <v>9939.5040000000008</v>
      </c>
      <c r="T87" s="1182">
        <v>480000</v>
      </c>
    </row>
    <row r="88" spans="1:20" ht="18" x14ac:dyDescent="0.4">
      <c r="A88" s="121">
        <v>6</v>
      </c>
      <c r="B88" s="121" t="s">
        <v>2586</v>
      </c>
      <c r="C88" s="121">
        <v>4</v>
      </c>
      <c r="D88" s="121">
        <v>2</v>
      </c>
      <c r="E88" s="1181">
        <f>VLOOKUP(C88, '[1]SALARY SCALE '!$A$2:$P$18,D88+1, FALSE)</f>
        <v>99395.040000000008</v>
      </c>
      <c r="F88" s="1182">
        <f t="shared" si="9"/>
        <v>34788.264000000003</v>
      </c>
      <c r="G88" s="1182">
        <f t="shared" si="10"/>
        <v>19879.008000000002</v>
      </c>
      <c r="H88" s="1182">
        <f t="shared" si="11"/>
        <v>4969.7520000000004</v>
      </c>
      <c r="I88" s="1183">
        <f t="shared" si="12"/>
        <v>5400</v>
      </c>
      <c r="J88" s="1182">
        <f t="shared" si="13"/>
        <v>69885.432000000001</v>
      </c>
      <c r="K88" s="1182" t="str">
        <f t="shared" si="14"/>
        <v/>
      </c>
      <c r="L88" s="1182" t="str">
        <f t="shared" si="15"/>
        <v/>
      </c>
      <c r="M88" s="1182" t="str">
        <f t="shared" si="16"/>
        <v/>
      </c>
      <c r="N88" s="1182"/>
      <c r="O88" s="1182"/>
      <c r="P88" s="1182"/>
      <c r="Q88" s="1182"/>
      <c r="R88" s="1182"/>
      <c r="S88" s="1182">
        <f t="shared" si="17"/>
        <v>9939.5040000000008</v>
      </c>
      <c r="T88" s="1182">
        <v>480000</v>
      </c>
    </row>
    <row r="89" spans="1:20" ht="18" x14ac:dyDescent="0.4">
      <c r="A89" s="121">
        <v>7</v>
      </c>
      <c r="B89" s="121" t="s">
        <v>2587</v>
      </c>
      <c r="C89" s="121">
        <v>5</v>
      </c>
      <c r="D89" s="121">
        <v>15</v>
      </c>
      <c r="E89" s="1181">
        <f>VLOOKUP(C89, '[1]SALARY SCALE '!$A$2:$P$18,D89+1, FALSE)</f>
        <v>171463.08000000002</v>
      </c>
      <c r="F89" s="1182">
        <f t="shared" si="9"/>
        <v>60012.078000000001</v>
      </c>
      <c r="G89" s="1182">
        <f t="shared" si="10"/>
        <v>34292.616000000002</v>
      </c>
      <c r="H89" s="1182">
        <f t="shared" si="11"/>
        <v>8573.1540000000005</v>
      </c>
      <c r="I89" s="1183">
        <f t="shared" si="12"/>
        <v>5400</v>
      </c>
      <c r="J89" s="1182">
        <f t="shared" si="13"/>
        <v>73488.834000000003</v>
      </c>
      <c r="K89" s="1182" t="str">
        <f t="shared" si="14"/>
        <v/>
      </c>
      <c r="L89" s="1182" t="str">
        <f t="shared" si="15"/>
        <v/>
      </c>
      <c r="M89" s="1182" t="str">
        <f t="shared" si="16"/>
        <v/>
      </c>
      <c r="N89" s="1182"/>
      <c r="O89" s="1182"/>
      <c r="P89" s="1182"/>
      <c r="Q89" s="1182"/>
      <c r="R89" s="1182"/>
      <c r="S89" s="1182">
        <f t="shared" si="17"/>
        <v>17146.308000000001</v>
      </c>
      <c r="T89" s="1182">
        <v>480000</v>
      </c>
    </row>
    <row r="90" spans="1:20" ht="18" x14ac:dyDescent="0.4">
      <c r="A90" s="121">
        <v>8</v>
      </c>
      <c r="B90" s="121" t="s">
        <v>2204</v>
      </c>
      <c r="C90" s="121">
        <v>5</v>
      </c>
      <c r="D90" s="121">
        <v>15</v>
      </c>
      <c r="E90" s="1181">
        <f>VLOOKUP(C90, '[1]SALARY SCALE '!$A$2:$P$18,D90+1, FALSE)</f>
        <v>171463.08000000002</v>
      </c>
      <c r="F90" s="1182">
        <f t="shared" si="9"/>
        <v>60012.078000000001</v>
      </c>
      <c r="G90" s="1182">
        <f t="shared" si="10"/>
        <v>34292.616000000002</v>
      </c>
      <c r="H90" s="1182">
        <f t="shared" si="11"/>
        <v>8573.1540000000005</v>
      </c>
      <c r="I90" s="1183">
        <f t="shared" si="12"/>
        <v>5400</v>
      </c>
      <c r="J90" s="1182">
        <f t="shared" si="13"/>
        <v>73488.834000000003</v>
      </c>
      <c r="K90" s="1182" t="str">
        <f t="shared" si="14"/>
        <v/>
      </c>
      <c r="L90" s="1182" t="str">
        <f t="shared" si="15"/>
        <v/>
      </c>
      <c r="M90" s="1182" t="str">
        <f t="shared" si="16"/>
        <v/>
      </c>
      <c r="N90" s="1182"/>
      <c r="O90" s="1182"/>
      <c r="P90" s="1182"/>
      <c r="Q90" s="1182"/>
      <c r="R90" s="1182"/>
      <c r="S90" s="1182">
        <f t="shared" si="17"/>
        <v>17146.308000000001</v>
      </c>
      <c r="T90" s="1182">
        <v>480000</v>
      </c>
    </row>
    <row r="91" spans="1:20" ht="18" x14ac:dyDescent="0.4">
      <c r="A91" s="121">
        <v>9</v>
      </c>
      <c r="B91" s="121" t="s">
        <v>2588</v>
      </c>
      <c r="C91" s="121">
        <v>5</v>
      </c>
      <c r="D91" s="121">
        <v>15</v>
      </c>
      <c r="E91" s="1181">
        <f>VLOOKUP(C91, '[1]SALARY SCALE '!$A$2:$P$18,D91+1, FALSE)</f>
        <v>171463.08000000002</v>
      </c>
      <c r="F91" s="1182">
        <f t="shared" si="9"/>
        <v>60012.078000000001</v>
      </c>
      <c r="G91" s="1182">
        <f t="shared" si="10"/>
        <v>34292.616000000002</v>
      </c>
      <c r="H91" s="1182">
        <f t="shared" si="11"/>
        <v>8573.1540000000005</v>
      </c>
      <c r="I91" s="1183">
        <f t="shared" si="12"/>
        <v>5400</v>
      </c>
      <c r="J91" s="1182">
        <f t="shared" si="13"/>
        <v>73488.834000000003</v>
      </c>
      <c r="K91" s="1182" t="str">
        <f t="shared" si="14"/>
        <v/>
      </c>
      <c r="L91" s="1182" t="str">
        <f t="shared" si="15"/>
        <v/>
      </c>
      <c r="M91" s="1182" t="str">
        <f t="shared" si="16"/>
        <v/>
      </c>
      <c r="N91" s="1182"/>
      <c r="O91" s="1182"/>
      <c r="P91" s="1182"/>
      <c r="Q91" s="1182"/>
      <c r="R91" s="1182"/>
      <c r="S91" s="1182">
        <f t="shared" si="17"/>
        <v>17146.308000000001</v>
      </c>
      <c r="T91" s="1182">
        <v>480000</v>
      </c>
    </row>
    <row r="92" spans="1:20" ht="18" x14ac:dyDescent="0.4">
      <c r="A92" s="121">
        <v>10</v>
      </c>
      <c r="B92" s="121" t="s">
        <v>2589</v>
      </c>
      <c r="C92" s="121">
        <v>5</v>
      </c>
      <c r="D92" s="121">
        <v>15</v>
      </c>
      <c r="E92" s="1181">
        <f>VLOOKUP(C92, '[1]SALARY SCALE '!$A$2:$P$18,D92+1, FALSE)</f>
        <v>171463.08000000002</v>
      </c>
      <c r="F92" s="1182">
        <f t="shared" si="9"/>
        <v>60012.078000000001</v>
      </c>
      <c r="G92" s="1182">
        <f t="shared" si="10"/>
        <v>34292.616000000002</v>
      </c>
      <c r="H92" s="1182">
        <f t="shared" si="11"/>
        <v>8573.1540000000005</v>
      </c>
      <c r="I92" s="1183">
        <f t="shared" si="12"/>
        <v>5400</v>
      </c>
      <c r="J92" s="1182">
        <f t="shared" si="13"/>
        <v>73488.834000000003</v>
      </c>
      <c r="K92" s="1182" t="str">
        <f t="shared" si="14"/>
        <v/>
      </c>
      <c r="L92" s="1182" t="str">
        <f t="shared" si="15"/>
        <v/>
      </c>
      <c r="M92" s="1182" t="str">
        <f t="shared" si="16"/>
        <v/>
      </c>
      <c r="N92" s="1182"/>
      <c r="O92" s="1182"/>
      <c r="P92" s="1182"/>
      <c r="Q92" s="1182"/>
      <c r="R92" s="1182"/>
      <c r="S92" s="1182">
        <f t="shared" si="17"/>
        <v>17146.308000000001</v>
      </c>
      <c r="T92" s="1182">
        <v>480000</v>
      </c>
    </row>
    <row r="93" spans="1:20" ht="18" x14ac:dyDescent="0.4">
      <c r="A93" s="121">
        <v>11</v>
      </c>
      <c r="B93" s="121" t="s">
        <v>2201</v>
      </c>
      <c r="C93" s="121">
        <v>5</v>
      </c>
      <c r="D93" s="121">
        <v>15</v>
      </c>
      <c r="E93" s="1181">
        <f>VLOOKUP(C93, '[1]SALARY SCALE '!$A$2:$P$18,D93+1, FALSE)</f>
        <v>171463.08000000002</v>
      </c>
      <c r="F93" s="1182">
        <f t="shared" si="9"/>
        <v>60012.078000000001</v>
      </c>
      <c r="G93" s="1182">
        <f t="shared" si="10"/>
        <v>34292.616000000002</v>
      </c>
      <c r="H93" s="1182">
        <f t="shared" si="11"/>
        <v>8573.1540000000005</v>
      </c>
      <c r="I93" s="1183">
        <f t="shared" si="12"/>
        <v>5400</v>
      </c>
      <c r="J93" s="1182">
        <f t="shared" si="13"/>
        <v>73488.834000000003</v>
      </c>
      <c r="K93" s="1182" t="str">
        <f t="shared" si="14"/>
        <v/>
      </c>
      <c r="L93" s="1182" t="str">
        <f t="shared" si="15"/>
        <v/>
      </c>
      <c r="M93" s="1182" t="str">
        <f t="shared" si="16"/>
        <v/>
      </c>
      <c r="N93" s="1182"/>
      <c r="O93" s="1182"/>
      <c r="P93" s="1182"/>
      <c r="Q93" s="1182"/>
      <c r="R93" s="1182"/>
      <c r="S93" s="1182">
        <f t="shared" si="17"/>
        <v>17146.308000000001</v>
      </c>
      <c r="T93" s="1182">
        <v>480000</v>
      </c>
    </row>
    <row r="94" spans="1:20" ht="18" x14ac:dyDescent="0.4">
      <c r="A94" s="121">
        <v>12</v>
      </c>
      <c r="B94" s="121" t="s">
        <v>2590</v>
      </c>
      <c r="C94" s="121">
        <v>6</v>
      </c>
      <c r="D94" s="121">
        <v>3</v>
      </c>
      <c r="E94" s="1181">
        <f>VLOOKUP(C94, '[1]SALARY SCALE '!$A$2:$P$18,D94+1, FALSE)</f>
        <v>144191.51999999999</v>
      </c>
      <c r="F94" s="1182">
        <f t="shared" si="9"/>
        <v>50467.031999999992</v>
      </c>
      <c r="G94" s="1182">
        <f t="shared" si="10"/>
        <v>28838.304</v>
      </c>
      <c r="H94" s="1182">
        <f t="shared" si="11"/>
        <v>7209.576</v>
      </c>
      <c r="I94" s="1183">
        <f t="shared" si="12"/>
        <v>5400</v>
      </c>
      <c r="J94" s="1182">
        <f t="shared" si="13"/>
        <v>72125.255999999994</v>
      </c>
      <c r="K94" s="1182" t="str">
        <f t="shared" si="14"/>
        <v/>
      </c>
      <c r="L94" s="1182" t="str">
        <f t="shared" si="15"/>
        <v/>
      </c>
      <c r="M94" s="1182" t="str">
        <f t="shared" si="16"/>
        <v/>
      </c>
      <c r="N94" s="1182"/>
      <c r="O94" s="1182"/>
      <c r="P94" s="1182"/>
      <c r="Q94" s="1182"/>
      <c r="R94" s="1182"/>
      <c r="S94" s="1182">
        <f t="shared" si="17"/>
        <v>14419.152</v>
      </c>
      <c r="T94" s="1182">
        <v>480000</v>
      </c>
    </row>
    <row r="95" spans="1:20" ht="18" x14ac:dyDescent="0.4">
      <c r="A95" s="121">
        <v>13</v>
      </c>
      <c r="B95" s="121" t="s">
        <v>2591</v>
      </c>
      <c r="C95" s="121">
        <v>6</v>
      </c>
      <c r="D95" s="121">
        <v>3</v>
      </c>
      <c r="E95" s="1181">
        <f>VLOOKUP(C95, '[1]SALARY SCALE '!$A$2:$P$18,D95+1, FALSE)</f>
        <v>144191.51999999999</v>
      </c>
      <c r="F95" s="1182">
        <f t="shared" si="9"/>
        <v>50467.031999999992</v>
      </c>
      <c r="G95" s="1182">
        <f t="shared" si="10"/>
        <v>28838.304</v>
      </c>
      <c r="H95" s="1182">
        <f t="shared" si="11"/>
        <v>7209.576</v>
      </c>
      <c r="I95" s="1183">
        <f t="shared" si="12"/>
        <v>5400</v>
      </c>
      <c r="J95" s="1182">
        <f t="shared" si="13"/>
        <v>72125.255999999994</v>
      </c>
      <c r="K95" s="1182" t="str">
        <f t="shared" si="14"/>
        <v/>
      </c>
      <c r="L95" s="1182" t="str">
        <f t="shared" si="15"/>
        <v/>
      </c>
      <c r="M95" s="1182" t="str">
        <f t="shared" si="16"/>
        <v/>
      </c>
      <c r="N95" s="1182"/>
      <c r="O95" s="1182"/>
      <c r="P95" s="1182"/>
      <c r="Q95" s="1182"/>
      <c r="R95" s="1182"/>
      <c r="S95" s="1182">
        <f t="shared" si="17"/>
        <v>14419.152</v>
      </c>
      <c r="T95" s="1182">
        <v>480000</v>
      </c>
    </row>
    <row r="96" spans="1:20" ht="18" x14ac:dyDescent="0.4">
      <c r="A96" s="121">
        <v>14</v>
      </c>
      <c r="B96" s="121" t="s">
        <v>2592</v>
      </c>
      <c r="C96" s="121">
        <v>6</v>
      </c>
      <c r="D96" s="121">
        <v>15</v>
      </c>
      <c r="E96" s="1181">
        <f>VLOOKUP(C96, '[1]SALARY SCALE '!$A$2:$P$18,D96+1, FALSE)</f>
        <v>209763.96000000002</v>
      </c>
      <c r="F96" s="1182">
        <f t="shared" si="9"/>
        <v>73417.385999999999</v>
      </c>
      <c r="G96" s="1182">
        <f t="shared" si="10"/>
        <v>41952.792000000009</v>
      </c>
      <c r="H96" s="1182">
        <f t="shared" si="11"/>
        <v>10488.198000000002</v>
      </c>
      <c r="I96" s="1183">
        <f t="shared" si="12"/>
        <v>5400</v>
      </c>
      <c r="J96" s="1182">
        <f t="shared" si="13"/>
        <v>75403.877999999997</v>
      </c>
      <c r="K96" s="1182" t="str">
        <f t="shared" si="14"/>
        <v/>
      </c>
      <c r="L96" s="1182" t="str">
        <f t="shared" si="15"/>
        <v/>
      </c>
      <c r="M96" s="1182" t="str">
        <f t="shared" si="16"/>
        <v/>
      </c>
      <c r="N96" s="1182"/>
      <c r="O96" s="1182"/>
      <c r="P96" s="1182"/>
      <c r="Q96" s="1182"/>
      <c r="R96" s="1182"/>
      <c r="S96" s="1182">
        <f t="shared" si="17"/>
        <v>20976.396000000004</v>
      </c>
      <c r="T96" s="1182">
        <v>480000</v>
      </c>
    </row>
    <row r="97" spans="1:20" ht="18" x14ac:dyDescent="0.4">
      <c r="A97" s="121">
        <v>15</v>
      </c>
      <c r="B97" s="121" t="s">
        <v>2593</v>
      </c>
      <c r="C97" s="121">
        <v>6</v>
      </c>
      <c r="D97" s="121">
        <v>15</v>
      </c>
      <c r="E97" s="1181">
        <f>VLOOKUP(C97, '[1]SALARY SCALE '!$A$2:$P$18,D97+1, FALSE)</f>
        <v>209763.96000000002</v>
      </c>
      <c r="F97" s="1182">
        <f t="shared" si="9"/>
        <v>73417.385999999999</v>
      </c>
      <c r="G97" s="1182">
        <f t="shared" si="10"/>
        <v>41952.792000000009</v>
      </c>
      <c r="H97" s="1182">
        <f t="shared" si="11"/>
        <v>10488.198000000002</v>
      </c>
      <c r="I97" s="1183">
        <f t="shared" si="12"/>
        <v>5400</v>
      </c>
      <c r="J97" s="1182">
        <f t="shared" si="13"/>
        <v>75403.877999999997</v>
      </c>
      <c r="K97" s="1182" t="str">
        <f t="shared" si="14"/>
        <v/>
      </c>
      <c r="L97" s="1182" t="str">
        <f t="shared" si="15"/>
        <v/>
      </c>
      <c r="M97" s="1182" t="str">
        <f t="shared" si="16"/>
        <v/>
      </c>
      <c r="N97" s="1182"/>
      <c r="O97" s="1182"/>
      <c r="P97" s="1182"/>
      <c r="Q97" s="1182"/>
      <c r="R97" s="1182"/>
      <c r="S97" s="1182">
        <f t="shared" si="17"/>
        <v>20976.396000000004</v>
      </c>
      <c r="T97" s="1182">
        <v>480000</v>
      </c>
    </row>
    <row r="98" spans="1:20" ht="18" x14ac:dyDescent="0.4">
      <c r="A98" s="121">
        <v>16</v>
      </c>
      <c r="B98" s="121" t="s">
        <v>2594</v>
      </c>
      <c r="C98" s="121">
        <v>6</v>
      </c>
      <c r="D98" s="121">
        <v>15</v>
      </c>
      <c r="E98" s="1181">
        <f>VLOOKUP(C98, '[1]SALARY SCALE '!$A$2:$P$18,D98+1, FALSE)</f>
        <v>209763.96000000002</v>
      </c>
      <c r="F98" s="1182">
        <f t="shared" si="9"/>
        <v>73417.385999999999</v>
      </c>
      <c r="G98" s="1182">
        <f t="shared" si="10"/>
        <v>41952.792000000009</v>
      </c>
      <c r="H98" s="1182">
        <f t="shared" si="11"/>
        <v>10488.198000000002</v>
      </c>
      <c r="I98" s="1183">
        <f t="shared" si="12"/>
        <v>5400</v>
      </c>
      <c r="J98" s="1182">
        <f t="shared" si="13"/>
        <v>75403.877999999997</v>
      </c>
      <c r="K98" s="1182" t="str">
        <f t="shared" si="14"/>
        <v/>
      </c>
      <c r="L98" s="1182" t="str">
        <f t="shared" si="15"/>
        <v/>
      </c>
      <c r="M98" s="1182" t="str">
        <f t="shared" si="16"/>
        <v/>
      </c>
      <c r="N98" s="1182"/>
      <c r="O98" s="1182"/>
      <c r="P98" s="1182"/>
      <c r="Q98" s="1182"/>
      <c r="R98" s="1182"/>
      <c r="S98" s="1182">
        <f t="shared" si="17"/>
        <v>20976.396000000004</v>
      </c>
      <c r="T98" s="1182">
        <v>480000</v>
      </c>
    </row>
    <row r="99" spans="1:20" ht="18" x14ac:dyDescent="0.4">
      <c r="A99" s="121">
        <v>17</v>
      </c>
      <c r="B99" s="121" t="s">
        <v>2595</v>
      </c>
      <c r="C99" s="121">
        <v>6</v>
      </c>
      <c r="D99" s="121">
        <v>10</v>
      </c>
      <c r="E99" s="1181">
        <f>VLOOKUP(C99, '[1]SALARY SCALE '!$A$2:$P$18,D99+1, FALSE)</f>
        <v>182442.12</v>
      </c>
      <c r="F99" s="1182">
        <f t="shared" si="9"/>
        <v>63854.741999999991</v>
      </c>
      <c r="G99" s="1182">
        <f t="shared" si="10"/>
        <v>36488.423999999999</v>
      </c>
      <c r="H99" s="1182">
        <f t="shared" si="11"/>
        <v>9122.1059999999998</v>
      </c>
      <c r="I99" s="1183">
        <f t="shared" si="12"/>
        <v>5400</v>
      </c>
      <c r="J99" s="1182">
        <f t="shared" si="13"/>
        <v>74037.785999999993</v>
      </c>
      <c r="K99" s="1182" t="str">
        <f t="shared" si="14"/>
        <v/>
      </c>
      <c r="L99" s="1182" t="str">
        <f t="shared" si="15"/>
        <v/>
      </c>
      <c r="M99" s="1182" t="str">
        <f t="shared" si="16"/>
        <v/>
      </c>
      <c r="N99" s="1182"/>
      <c r="O99" s="1182"/>
      <c r="P99" s="1182"/>
      <c r="Q99" s="1182"/>
      <c r="R99" s="1182"/>
      <c r="S99" s="1182">
        <f t="shared" si="17"/>
        <v>18244.212</v>
      </c>
      <c r="T99" s="1182">
        <v>480000</v>
      </c>
    </row>
    <row r="100" spans="1:20" ht="18.5" thickBot="1" x14ac:dyDescent="0.45">
      <c r="A100" s="121">
        <v>18</v>
      </c>
      <c r="B100" s="121" t="s">
        <v>2596</v>
      </c>
      <c r="C100" s="121">
        <v>6</v>
      </c>
      <c r="D100" s="121">
        <v>14</v>
      </c>
      <c r="E100" s="1181">
        <f>VLOOKUP(C100, '[1]SALARY SCALE '!$A$2:$P$18,D100+1, FALSE)</f>
        <v>204299.64</v>
      </c>
      <c r="F100" s="1182">
        <f t="shared" si="9"/>
        <v>71504.873999999996</v>
      </c>
      <c r="G100" s="1182">
        <f t="shared" si="10"/>
        <v>40859.928000000007</v>
      </c>
      <c r="H100" s="1182">
        <f t="shared" si="11"/>
        <v>10214.982000000002</v>
      </c>
      <c r="I100" s="1183">
        <f t="shared" si="12"/>
        <v>5400</v>
      </c>
      <c r="J100" s="1182">
        <f t="shared" si="13"/>
        <v>75130.661999999997</v>
      </c>
      <c r="K100" s="1182" t="str">
        <f t="shared" si="14"/>
        <v/>
      </c>
      <c r="L100" s="1182" t="str">
        <f t="shared" si="15"/>
        <v/>
      </c>
      <c r="M100" s="1182" t="str">
        <f t="shared" si="16"/>
        <v/>
      </c>
      <c r="N100" s="1182"/>
      <c r="O100" s="1182"/>
      <c r="P100" s="1182"/>
      <c r="Q100" s="1182"/>
      <c r="R100" s="1182"/>
      <c r="S100" s="1182">
        <f t="shared" si="17"/>
        <v>20429.964000000004</v>
      </c>
      <c r="T100" s="1182">
        <v>480000</v>
      </c>
    </row>
    <row r="101" spans="1:20" ht="18.5" thickBot="1" x14ac:dyDescent="0.45">
      <c r="A101" s="1352" t="s">
        <v>2502</v>
      </c>
      <c r="B101" s="1353"/>
      <c r="C101" s="1353"/>
      <c r="D101" s="1354"/>
      <c r="E101" s="1192">
        <f t="shared" ref="E101:T101" si="18">SUM(E83:E100)</f>
        <v>2759514.9600000009</v>
      </c>
      <c r="F101" s="1192">
        <f t="shared" si="18"/>
        <v>965830.23599999957</v>
      </c>
      <c r="G101" s="1192">
        <f t="shared" si="18"/>
        <v>551902.99200000009</v>
      </c>
      <c r="H101" s="1192">
        <f t="shared" si="18"/>
        <v>137975.74800000002</v>
      </c>
      <c r="I101" s="1192">
        <f t="shared" si="18"/>
        <v>97200</v>
      </c>
      <c r="J101" s="1192">
        <f t="shared" si="18"/>
        <v>1306457.9880000004</v>
      </c>
      <c r="K101" s="1192">
        <f t="shared" si="18"/>
        <v>0</v>
      </c>
      <c r="L101" s="1192">
        <f t="shared" si="18"/>
        <v>0</v>
      </c>
      <c r="M101" s="1192">
        <f t="shared" si="18"/>
        <v>0</v>
      </c>
      <c r="N101" s="1192">
        <f t="shared" si="18"/>
        <v>0</v>
      </c>
      <c r="O101" s="1192">
        <f t="shared" si="18"/>
        <v>0</v>
      </c>
      <c r="P101" s="1192">
        <f t="shared" si="18"/>
        <v>0</v>
      </c>
      <c r="Q101" s="1192">
        <f t="shared" si="18"/>
        <v>0</v>
      </c>
      <c r="R101" s="1192">
        <f t="shared" si="18"/>
        <v>0</v>
      </c>
      <c r="S101" s="1192">
        <f t="shared" si="18"/>
        <v>275951.49600000004</v>
      </c>
      <c r="T101" s="1192">
        <f t="shared" si="18"/>
        <v>8640000</v>
      </c>
    </row>
    <row r="102" spans="1:20" ht="18" x14ac:dyDescent="0.4">
      <c r="A102" s="1193"/>
      <c r="B102" s="1193" t="s">
        <v>2597</v>
      </c>
      <c r="C102" s="1193">
        <v>7</v>
      </c>
      <c r="D102" s="1193">
        <v>2</v>
      </c>
      <c r="E102" s="1181">
        <f>VLOOKUP(C102, '[1]SALARY SCALE '!$A$2:$P$18,D102+1, FALSE)</f>
        <v>212707.08000000002</v>
      </c>
      <c r="F102" s="1182">
        <f t="shared" si="9"/>
        <v>74447.478000000003</v>
      </c>
      <c r="G102" s="1182">
        <f t="shared" ref="G102:G117" si="19">E102*20%</f>
        <v>42541.416000000005</v>
      </c>
      <c r="H102" s="1182">
        <f t="shared" ref="H102:H117" si="20">E102*5%</f>
        <v>10635.354000000001</v>
      </c>
      <c r="I102" s="1183">
        <f t="shared" ref="I102:I117" si="21">IF(C102&lt;=6,5400, IF(AND(C102&gt;=7,C102&lt;=10),7560,IF(AND(C102&gt;10,C102&lt;=14),8640,IF(C102&gt;14,9720,""))))</f>
        <v>7560</v>
      </c>
      <c r="J102" s="1182">
        <f t="shared" ref="J102:J117" si="22">IF(C102&lt;7,0.05*E102+64915.68,0.05*E102+24000)</f>
        <v>34635.353999999999</v>
      </c>
      <c r="K102" s="1182" t="str">
        <f t="shared" ref="K102:K117" si="23">IF(C102&gt;=15, 630, "")</f>
        <v/>
      </c>
      <c r="L102" s="1182" t="str">
        <f t="shared" ref="L102:L117" si="24">IF(C102&gt;=15, 11469.09, "")</f>
        <v/>
      </c>
      <c r="M102" s="1182" t="str">
        <f t="shared" ref="M102:M117" si="25">IF(C102&gt;=15, 11469.09, "")</f>
        <v/>
      </c>
      <c r="N102" s="1182"/>
      <c r="O102" s="1182"/>
      <c r="P102" s="1182"/>
      <c r="Q102" s="1182"/>
      <c r="R102" s="1182"/>
      <c r="S102" s="1182">
        <f t="shared" ref="S102:S117" si="26">E102*10%</f>
        <v>21270.708000000002</v>
      </c>
      <c r="T102" s="1182">
        <v>480000</v>
      </c>
    </row>
    <row r="103" spans="1:20" ht="18" x14ac:dyDescent="0.4">
      <c r="A103" s="121"/>
      <c r="B103" s="121" t="s">
        <v>2598</v>
      </c>
      <c r="C103" s="121">
        <v>7</v>
      </c>
      <c r="D103" s="121">
        <v>2</v>
      </c>
      <c r="E103" s="1181">
        <f>VLOOKUP(C103, '[1]SALARY SCALE '!$A$2:$P$18,D103+1, FALSE)</f>
        <v>212707.08000000002</v>
      </c>
      <c r="F103" s="1182">
        <f t="shared" si="9"/>
        <v>74447.478000000003</v>
      </c>
      <c r="G103" s="1182">
        <f t="shared" si="19"/>
        <v>42541.416000000005</v>
      </c>
      <c r="H103" s="1182">
        <f t="shared" si="20"/>
        <v>10635.354000000001</v>
      </c>
      <c r="I103" s="1183">
        <f t="shared" si="21"/>
        <v>7560</v>
      </c>
      <c r="J103" s="1182">
        <f t="shared" si="22"/>
        <v>34635.353999999999</v>
      </c>
      <c r="K103" s="1182" t="str">
        <f t="shared" si="23"/>
        <v/>
      </c>
      <c r="L103" s="1182" t="str">
        <f t="shared" si="24"/>
        <v/>
      </c>
      <c r="M103" s="1182" t="str">
        <f t="shared" si="25"/>
        <v/>
      </c>
      <c r="N103" s="1182"/>
      <c r="O103" s="1182"/>
      <c r="P103" s="1182"/>
      <c r="Q103" s="1182"/>
      <c r="R103" s="1182"/>
      <c r="S103" s="1182">
        <f t="shared" si="26"/>
        <v>21270.708000000002</v>
      </c>
      <c r="T103" s="1182">
        <v>480000</v>
      </c>
    </row>
    <row r="104" spans="1:20" ht="18" x14ac:dyDescent="0.4">
      <c r="A104" s="121"/>
      <c r="B104" s="121" t="s">
        <v>2599</v>
      </c>
      <c r="C104" s="121">
        <v>7</v>
      </c>
      <c r="D104" s="121">
        <v>2</v>
      </c>
      <c r="E104" s="1181">
        <f>VLOOKUP(C104, '[1]SALARY SCALE '!$A$2:$P$18,D104+1, FALSE)</f>
        <v>212707.08000000002</v>
      </c>
      <c r="F104" s="1182">
        <f t="shared" si="9"/>
        <v>74447.478000000003</v>
      </c>
      <c r="G104" s="1182">
        <f t="shared" si="19"/>
        <v>42541.416000000005</v>
      </c>
      <c r="H104" s="1182">
        <f t="shared" si="20"/>
        <v>10635.354000000001</v>
      </c>
      <c r="I104" s="1183">
        <f t="shared" si="21"/>
        <v>7560</v>
      </c>
      <c r="J104" s="1182">
        <f t="shared" si="22"/>
        <v>34635.353999999999</v>
      </c>
      <c r="K104" s="1182" t="str">
        <f t="shared" si="23"/>
        <v/>
      </c>
      <c r="L104" s="1182" t="str">
        <f t="shared" si="24"/>
        <v/>
      </c>
      <c r="M104" s="1182" t="str">
        <f t="shared" si="25"/>
        <v/>
      </c>
      <c r="N104" s="1182"/>
      <c r="O104" s="1182"/>
      <c r="P104" s="1182"/>
      <c r="Q104" s="1182"/>
      <c r="R104" s="1182"/>
      <c r="S104" s="1182">
        <f t="shared" si="26"/>
        <v>21270.708000000002</v>
      </c>
      <c r="T104" s="1182">
        <v>480000</v>
      </c>
    </row>
    <row r="105" spans="1:20" ht="18" x14ac:dyDescent="0.4">
      <c r="A105" s="121"/>
      <c r="B105" s="121" t="s">
        <v>2600</v>
      </c>
      <c r="C105" s="121">
        <v>7</v>
      </c>
      <c r="D105" s="121">
        <v>2</v>
      </c>
      <c r="E105" s="1181">
        <f>VLOOKUP(C105, '[1]SALARY SCALE '!$A$2:$P$18,D105+1, FALSE)</f>
        <v>212707.08000000002</v>
      </c>
      <c r="F105" s="1182">
        <f t="shared" si="9"/>
        <v>74447.478000000003</v>
      </c>
      <c r="G105" s="1182">
        <f t="shared" si="19"/>
        <v>42541.416000000005</v>
      </c>
      <c r="H105" s="1182">
        <f t="shared" si="20"/>
        <v>10635.354000000001</v>
      </c>
      <c r="I105" s="1183">
        <f t="shared" si="21"/>
        <v>7560</v>
      </c>
      <c r="J105" s="1182">
        <f t="shared" si="22"/>
        <v>34635.353999999999</v>
      </c>
      <c r="K105" s="1182" t="str">
        <f t="shared" si="23"/>
        <v/>
      </c>
      <c r="L105" s="1182" t="str">
        <f t="shared" si="24"/>
        <v/>
      </c>
      <c r="M105" s="1182" t="str">
        <f t="shared" si="25"/>
        <v/>
      </c>
      <c r="N105" s="1182"/>
      <c r="O105" s="1182"/>
      <c r="P105" s="1182"/>
      <c r="Q105" s="1182"/>
      <c r="R105" s="1182"/>
      <c r="S105" s="1182">
        <f t="shared" si="26"/>
        <v>21270.708000000002</v>
      </c>
      <c r="T105" s="1182">
        <v>480000</v>
      </c>
    </row>
    <row r="106" spans="1:20" ht="18" x14ac:dyDescent="0.4">
      <c r="A106" s="121"/>
      <c r="B106" s="121" t="s">
        <v>2601</v>
      </c>
      <c r="C106" s="121">
        <v>7</v>
      </c>
      <c r="D106" s="121">
        <v>9</v>
      </c>
      <c r="E106" s="1181">
        <f>VLOOKUP(C106, '[1]SALARY SCALE '!$A$2:$P$18,D106+1, FALSE)</f>
        <v>266835</v>
      </c>
      <c r="F106" s="1182">
        <f t="shared" si="9"/>
        <v>93392.25</v>
      </c>
      <c r="G106" s="1182">
        <f t="shared" si="19"/>
        <v>53367</v>
      </c>
      <c r="H106" s="1182">
        <f t="shared" si="20"/>
        <v>13341.75</v>
      </c>
      <c r="I106" s="1183">
        <f t="shared" si="21"/>
        <v>7560</v>
      </c>
      <c r="J106" s="1182">
        <f t="shared" si="22"/>
        <v>37341.75</v>
      </c>
      <c r="K106" s="1182" t="str">
        <f t="shared" si="23"/>
        <v/>
      </c>
      <c r="L106" s="1182" t="str">
        <f t="shared" si="24"/>
        <v/>
      </c>
      <c r="M106" s="1182" t="str">
        <f t="shared" si="25"/>
        <v/>
      </c>
      <c r="N106" s="1182"/>
      <c r="O106" s="1182"/>
      <c r="P106" s="1182"/>
      <c r="Q106" s="1182"/>
      <c r="R106" s="1182"/>
      <c r="S106" s="1182">
        <f t="shared" si="26"/>
        <v>26683.5</v>
      </c>
      <c r="T106" s="1182">
        <v>480000</v>
      </c>
    </row>
    <row r="107" spans="1:20" ht="18" x14ac:dyDescent="0.4">
      <c r="A107" s="121"/>
      <c r="B107" s="121" t="s">
        <v>2602</v>
      </c>
      <c r="C107" s="121">
        <v>7</v>
      </c>
      <c r="D107" s="121">
        <v>7</v>
      </c>
      <c r="E107" s="1181">
        <f>VLOOKUP(C107, '[1]SALARY SCALE '!$A$2:$P$18,D107+1, FALSE)</f>
        <v>251369.88</v>
      </c>
      <c r="F107" s="1182">
        <f t="shared" si="9"/>
        <v>87979.457999999999</v>
      </c>
      <c r="G107" s="1182">
        <f t="shared" si="19"/>
        <v>50273.976000000002</v>
      </c>
      <c r="H107" s="1182">
        <f t="shared" si="20"/>
        <v>12568.494000000001</v>
      </c>
      <c r="I107" s="1183">
        <f t="shared" si="21"/>
        <v>7560</v>
      </c>
      <c r="J107" s="1182">
        <f t="shared" si="22"/>
        <v>36568.493999999999</v>
      </c>
      <c r="K107" s="1182" t="str">
        <f t="shared" si="23"/>
        <v/>
      </c>
      <c r="L107" s="1182" t="str">
        <f t="shared" si="24"/>
        <v/>
      </c>
      <c r="M107" s="1182" t="str">
        <f t="shared" si="25"/>
        <v/>
      </c>
      <c r="N107" s="1182"/>
      <c r="O107" s="1182"/>
      <c r="P107" s="1182"/>
      <c r="Q107" s="1182"/>
      <c r="R107" s="1182"/>
      <c r="S107" s="1182">
        <f t="shared" si="26"/>
        <v>25136.988000000001</v>
      </c>
      <c r="T107" s="1182">
        <v>480000</v>
      </c>
    </row>
    <row r="108" spans="1:20" ht="18" x14ac:dyDescent="0.4">
      <c r="A108" s="121"/>
      <c r="B108" s="121" t="s">
        <v>2603</v>
      </c>
      <c r="C108" s="121">
        <v>7</v>
      </c>
      <c r="D108" s="121">
        <v>5</v>
      </c>
      <c r="E108" s="1181">
        <f>VLOOKUP(C108, '[1]SALARY SCALE '!$A$2:$P$18,D108+1, FALSE)</f>
        <v>235904.76</v>
      </c>
      <c r="F108" s="1182">
        <f t="shared" si="9"/>
        <v>82566.665999999997</v>
      </c>
      <c r="G108" s="1182">
        <f t="shared" si="19"/>
        <v>47180.952000000005</v>
      </c>
      <c r="H108" s="1182">
        <f t="shared" si="20"/>
        <v>11795.238000000001</v>
      </c>
      <c r="I108" s="1183">
        <f t="shared" si="21"/>
        <v>7560</v>
      </c>
      <c r="J108" s="1182">
        <f t="shared" si="22"/>
        <v>35795.237999999998</v>
      </c>
      <c r="K108" s="1182" t="str">
        <f t="shared" si="23"/>
        <v/>
      </c>
      <c r="L108" s="1182" t="str">
        <f t="shared" si="24"/>
        <v/>
      </c>
      <c r="M108" s="1182" t="str">
        <f t="shared" si="25"/>
        <v/>
      </c>
      <c r="N108" s="1182"/>
      <c r="O108" s="1182"/>
      <c r="P108" s="1182"/>
      <c r="Q108" s="1182"/>
      <c r="R108" s="1182"/>
      <c r="S108" s="1182">
        <f t="shared" si="26"/>
        <v>23590.476000000002</v>
      </c>
      <c r="T108" s="1182">
        <v>480000</v>
      </c>
    </row>
    <row r="109" spans="1:20" ht="18" x14ac:dyDescent="0.4">
      <c r="A109" s="121"/>
      <c r="B109" s="121" t="s">
        <v>2604</v>
      </c>
      <c r="C109" s="121">
        <v>7</v>
      </c>
      <c r="D109" s="121">
        <v>11</v>
      </c>
      <c r="E109" s="1181">
        <f>VLOOKUP(C109, '[1]SALARY SCALE '!$A$2:$P$18,D109+1, FALSE)</f>
        <v>282300.12</v>
      </c>
      <c r="F109" s="1182">
        <f t="shared" si="9"/>
        <v>98805.041999999987</v>
      </c>
      <c r="G109" s="1182">
        <f t="shared" si="19"/>
        <v>56460.024000000005</v>
      </c>
      <c r="H109" s="1182">
        <f t="shared" si="20"/>
        <v>14115.006000000001</v>
      </c>
      <c r="I109" s="1183">
        <f t="shared" si="21"/>
        <v>7560</v>
      </c>
      <c r="J109" s="1182">
        <f t="shared" si="22"/>
        <v>38115.006000000001</v>
      </c>
      <c r="K109" s="1182" t="str">
        <f t="shared" si="23"/>
        <v/>
      </c>
      <c r="L109" s="1182" t="str">
        <f t="shared" si="24"/>
        <v/>
      </c>
      <c r="M109" s="1182" t="str">
        <f t="shared" si="25"/>
        <v/>
      </c>
      <c r="N109" s="1182"/>
      <c r="O109" s="1182"/>
      <c r="P109" s="1182"/>
      <c r="Q109" s="1182"/>
      <c r="R109" s="1182"/>
      <c r="S109" s="1182">
        <f t="shared" si="26"/>
        <v>28230.012000000002</v>
      </c>
      <c r="T109" s="1182">
        <v>480000</v>
      </c>
    </row>
    <row r="110" spans="1:20" ht="18" x14ac:dyDescent="0.4">
      <c r="A110" s="121"/>
      <c r="B110" s="121" t="s">
        <v>2605</v>
      </c>
      <c r="C110" s="121">
        <v>7</v>
      </c>
      <c r="D110" s="121">
        <v>15</v>
      </c>
      <c r="E110" s="1181">
        <f>VLOOKUP(C110, '[1]SALARY SCALE '!$A$2:$P$18,D110+1, FALSE)</f>
        <v>313230.24</v>
      </c>
      <c r="F110" s="1182">
        <f t="shared" si="9"/>
        <v>109630.58399999999</v>
      </c>
      <c r="G110" s="1182">
        <f t="shared" si="19"/>
        <v>62646.048000000003</v>
      </c>
      <c r="H110" s="1182">
        <f t="shared" si="20"/>
        <v>15661.512000000001</v>
      </c>
      <c r="I110" s="1183">
        <f t="shared" si="21"/>
        <v>7560</v>
      </c>
      <c r="J110" s="1182">
        <f t="shared" si="22"/>
        <v>39661.512000000002</v>
      </c>
      <c r="K110" s="1182" t="str">
        <f t="shared" si="23"/>
        <v/>
      </c>
      <c r="L110" s="1182" t="str">
        <f t="shared" si="24"/>
        <v/>
      </c>
      <c r="M110" s="1182" t="str">
        <f t="shared" si="25"/>
        <v/>
      </c>
      <c r="N110" s="1182"/>
      <c r="O110" s="1182"/>
      <c r="P110" s="1182"/>
      <c r="Q110" s="1182"/>
      <c r="R110" s="1182"/>
      <c r="S110" s="1182">
        <f t="shared" si="26"/>
        <v>31323.024000000001</v>
      </c>
      <c r="T110" s="1182">
        <v>480000</v>
      </c>
    </row>
    <row r="111" spans="1:20" ht="18" x14ac:dyDescent="0.4">
      <c r="A111" s="121"/>
      <c r="B111" s="121" t="s">
        <v>2222</v>
      </c>
      <c r="C111" s="121">
        <v>7</v>
      </c>
      <c r="D111" s="121">
        <v>15</v>
      </c>
      <c r="E111" s="1181">
        <f>VLOOKUP(C111, '[1]SALARY SCALE '!$A$2:$P$18,D111+1, FALSE)</f>
        <v>313230.24</v>
      </c>
      <c r="F111" s="1182">
        <f t="shared" si="9"/>
        <v>109630.58399999999</v>
      </c>
      <c r="G111" s="1182">
        <f t="shared" si="19"/>
        <v>62646.048000000003</v>
      </c>
      <c r="H111" s="1182">
        <f t="shared" si="20"/>
        <v>15661.512000000001</v>
      </c>
      <c r="I111" s="1183">
        <f t="shared" si="21"/>
        <v>7560</v>
      </c>
      <c r="J111" s="1182">
        <f t="shared" si="22"/>
        <v>39661.512000000002</v>
      </c>
      <c r="K111" s="1182" t="str">
        <f t="shared" si="23"/>
        <v/>
      </c>
      <c r="L111" s="1182" t="str">
        <f t="shared" si="24"/>
        <v/>
      </c>
      <c r="M111" s="1182" t="str">
        <f t="shared" si="25"/>
        <v/>
      </c>
      <c r="N111" s="1182"/>
      <c r="O111" s="1182"/>
      <c r="P111" s="1182"/>
      <c r="Q111" s="1182"/>
      <c r="R111" s="1182"/>
      <c r="S111" s="1182">
        <f t="shared" si="26"/>
        <v>31323.024000000001</v>
      </c>
      <c r="T111" s="1182">
        <v>480000</v>
      </c>
    </row>
    <row r="112" spans="1:20" ht="18" x14ac:dyDescent="0.4">
      <c r="A112" s="121"/>
      <c r="B112" s="121" t="s">
        <v>2606</v>
      </c>
      <c r="C112" s="121">
        <v>7</v>
      </c>
      <c r="D112" s="121">
        <v>15</v>
      </c>
      <c r="E112" s="1181">
        <f>VLOOKUP(C112, '[1]SALARY SCALE '!$A$2:$P$18,D112+1, FALSE)</f>
        <v>313230.24</v>
      </c>
      <c r="F112" s="1182">
        <f t="shared" si="9"/>
        <v>109630.58399999999</v>
      </c>
      <c r="G112" s="1182">
        <f t="shared" si="19"/>
        <v>62646.048000000003</v>
      </c>
      <c r="H112" s="1182">
        <f t="shared" si="20"/>
        <v>15661.512000000001</v>
      </c>
      <c r="I112" s="1183">
        <f t="shared" si="21"/>
        <v>7560</v>
      </c>
      <c r="J112" s="1182">
        <f t="shared" si="22"/>
        <v>39661.512000000002</v>
      </c>
      <c r="K112" s="1182" t="str">
        <f t="shared" si="23"/>
        <v/>
      </c>
      <c r="L112" s="1182" t="str">
        <f t="shared" si="24"/>
        <v/>
      </c>
      <c r="M112" s="1182" t="str">
        <f t="shared" si="25"/>
        <v/>
      </c>
      <c r="N112" s="1182"/>
      <c r="O112" s="1182"/>
      <c r="P112" s="1182"/>
      <c r="Q112" s="1182"/>
      <c r="R112" s="1182"/>
      <c r="S112" s="1182">
        <f t="shared" si="26"/>
        <v>31323.024000000001</v>
      </c>
      <c r="T112" s="1182">
        <v>480000</v>
      </c>
    </row>
    <row r="113" spans="1:20" ht="18" x14ac:dyDescent="0.4">
      <c r="A113" s="121"/>
      <c r="B113" s="121" t="s">
        <v>2607</v>
      </c>
      <c r="C113" s="121">
        <v>7</v>
      </c>
      <c r="D113" s="121">
        <v>15</v>
      </c>
      <c r="E113" s="1181">
        <f>VLOOKUP(C113, '[1]SALARY SCALE '!$A$2:$P$18,D113+1, FALSE)</f>
        <v>313230.24</v>
      </c>
      <c r="F113" s="1182">
        <f t="shared" si="9"/>
        <v>109630.58399999999</v>
      </c>
      <c r="G113" s="1182">
        <f t="shared" si="19"/>
        <v>62646.048000000003</v>
      </c>
      <c r="H113" s="1182">
        <f t="shared" si="20"/>
        <v>15661.512000000001</v>
      </c>
      <c r="I113" s="1183">
        <f t="shared" si="21"/>
        <v>7560</v>
      </c>
      <c r="J113" s="1182">
        <f t="shared" si="22"/>
        <v>39661.512000000002</v>
      </c>
      <c r="K113" s="1182" t="str">
        <f t="shared" si="23"/>
        <v/>
      </c>
      <c r="L113" s="1182" t="str">
        <f t="shared" si="24"/>
        <v/>
      </c>
      <c r="M113" s="1182" t="str">
        <f t="shared" si="25"/>
        <v/>
      </c>
      <c r="N113" s="1182"/>
      <c r="O113" s="1182"/>
      <c r="P113" s="1182"/>
      <c r="Q113" s="1182"/>
      <c r="R113" s="1182"/>
      <c r="S113" s="1182">
        <f t="shared" si="26"/>
        <v>31323.024000000001</v>
      </c>
      <c r="T113" s="1182">
        <v>480000</v>
      </c>
    </row>
    <row r="114" spans="1:20" ht="18" x14ac:dyDescent="0.4">
      <c r="A114" s="121"/>
      <c r="B114" s="121" t="s">
        <v>2212</v>
      </c>
      <c r="C114" s="121">
        <v>7</v>
      </c>
      <c r="D114" s="121">
        <v>15</v>
      </c>
      <c r="E114" s="1181">
        <f>VLOOKUP(C114, '[1]SALARY SCALE '!$A$2:$P$18,D114+1, FALSE)</f>
        <v>313230.24</v>
      </c>
      <c r="F114" s="1182">
        <f t="shared" si="9"/>
        <v>109630.58399999999</v>
      </c>
      <c r="G114" s="1182">
        <f t="shared" si="19"/>
        <v>62646.048000000003</v>
      </c>
      <c r="H114" s="1182">
        <f t="shared" si="20"/>
        <v>15661.512000000001</v>
      </c>
      <c r="I114" s="1183">
        <f t="shared" si="21"/>
        <v>7560</v>
      </c>
      <c r="J114" s="1182">
        <f t="shared" si="22"/>
        <v>39661.512000000002</v>
      </c>
      <c r="K114" s="1182" t="str">
        <f t="shared" si="23"/>
        <v/>
      </c>
      <c r="L114" s="1182" t="str">
        <f t="shared" si="24"/>
        <v/>
      </c>
      <c r="M114" s="1182" t="str">
        <f t="shared" si="25"/>
        <v/>
      </c>
      <c r="N114" s="1182"/>
      <c r="O114" s="1182"/>
      <c r="P114" s="1182"/>
      <c r="Q114" s="1182"/>
      <c r="R114" s="1182"/>
      <c r="S114" s="1182">
        <f t="shared" si="26"/>
        <v>31323.024000000001</v>
      </c>
      <c r="T114" s="1182">
        <v>480000</v>
      </c>
    </row>
    <row r="115" spans="1:20" ht="18" x14ac:dyDescent="0.4">
      <c r="A115" s="121"/>
      <c r="B115" s="121" t="s">
        <v>2608</v>
      </c>
      <c r="C115" s="121">
        <v>7</v>
      </c>
      <c r="D115" s="121">
        <v>10</v>
      </c>
      <c r="E115" s="1181">
        <f>VLOOKUP(C115, '[1]SALARY SCALE '!$A$2:$P$18,D115+1, FALSE)</f>
        <v>268567.44</v>
      </c>
      <c r="F115" s="1182">
        <f t="shared" si="9"/>
        <v>93998.603999999992</v>
      </c>
      <c r="G115" s="1182">
        <f t="shared" si="19"/>
        <v>53713.488000000005</v>
      </c>
      <c r="H115" s="1182">
        <f t="shared" si="20"/>
        <v>13428.372000000001</v>
      </c>
      <c r="I115" s="1183">
        <f t="shared" si="21"/>
        <v>7560</v>
      </c>
      <c r="J115" s="1182">
        <f t="shared" si="22"/>
        <v>37428.372000000003</v>
      </c>
      <c r="K115" s="1182" t="str">
        <f t="shared" si="23"/>
        <v/>
      </c>
      <c r="L115" s="1182" t="str">
        <f t="shared" si="24"/>
        <v/>
      </c>
      <c r="M115" s="1182" t="str">
        <f t="shared" si="25"/>
        <v/>
      </c>
      <c r="N115" s="1182"/>
      <c r="O115" s="1182"/>
      <c r="P115" s="1182"/>
      <c r="Q115" s="1182"/>
      <c r="R115" s="1182"/>
      <c r="S115" s="1182">
        <f t="shared" si="26"/>
        <v>26856.744000000002</v>
      </c>
      <c r="T115" s="1182">
        <v>480000</v>
      </c>
    </row>
    <row r="116" spans="1:20" ht="18" x14ac:dyDescent="0.4">
      <c r="A116" s="121"/>
      <c r="B116" s="121" t="s">
        <v>2609</v>
      </c>
      <c r="C116" s="121">
        <v>9</v>
      </c>
      <c r="D116" s="121">
        <v>8</v>
      </c>
      <c r="E116" s="1181">
        <f>VLOOKUP(C116, '[1]SALARY SCALE '!$A$2:$P$18,D116+1, FALSE)</f>
        <v>389997.12</v>
      </c>
      <c r="F116" s="1182">
        <f t="shared" si="9"/>
        <v>136498.992</v>
      </c>
      <c r="G116" s="1182">
        <f t="shared" si="19"/>
        <v>77999.423999999999</v>
      </c>
      <c r="H116" s="1182">
        <f t="shared" si="20"/>
        <v>19499.856</v>
      </c>
      <c r="I116" s="1183">
        <f t="shared" si="21"/>
        <v>7560</v>
      </c>
      <c r="J116" s="1182">
        <f t="shared" si="22"/>
        <v>43499.856</v>
      </c>
      <c r="K116" s="1182" t="str">
        <f t="shared" si="23"/>
        <v/>
      </c>
      <c r="L116" s="1182" t="str">
        <f t="shared" si="24"/>
        <v/>
      </c>
      <c r="M116" s="1182" t="str">
        <f t="shared" si="25"/>
        <v/>
      </c>
      <c r="N116" s="1182"/>
      <c r="O116" s="1182"/>
      <c r="P116" s="1182"/>
      <c r="Q116" s="1182"/>
      <c r="R116" s="1182"/>
      <c r="S116" s="1182">
        <f t="shared" si="26"/>
        <v>38999.712</v>
      </c>
      <c r="T116" s="1182">
        <v>480000</v>
      </c>
    </row>
    <row r="117" spans="1:20" ht="18.5" thickBot="1" x14ac:dyDescent="0.45">
      <c r="A117" s="121"/>
      <c r="B117" s="121" t="s">
        <v>2610</v>
      </c>
      <c r="C117" s="121">
        <v>9</v>
      </c>
      <c r="D117" s="121">
        <v>8</v>
      </c>
      <c r="E117" s="1181">
        <f>VLOOKUP(C117, '[1]SALARY SCALE '!$A$2:$P$18,D117+1, FALSE)</f>
        <v>389997.12</v>
      </c>
      <c r="F117" s="1182">
        <f t="shared" si="9"/>
        <v>136498.992</v>
      </c>
      <c r="G117" s="1182">
        <f t="shared" si="19"/>
        <v>77999.423999999999</v>
      </c>
      <c r="H117" s="1182">
        <f t="shared" si="20"/>
        <v>19499.856</v>
      </c>
      <c r="I117" s="1183">
        <f t="shared" si="21"/>
        <v>7560</v>
      </c>
      <c r="J117" s="1182">
        <f t="shared" si="22"/>
        <v>43499.856</v>
      </c>
      <c r="K117" s="1182" t="str">
        <f t="shared" si="23"/>
        <v/>
      </c>
      <c r="L117" s="1182" t="str">
        <f t="shared" si="24"/>
        <v/>
      </c>
      <c r="M117" s="1182" t="str">
        <f t="shared" si="25"/>
        <v/>
      </c>
      <c r="N117" s="1182"/>
      <c r="O117" s="1182"/>
      <c r="P117" s="1182"/>
      <c r="Q117" s="1182"/>
      <c r="R117" s="1182"/>
      <c r="S117" s="1182">
        <f t="shared" si="26"/>
        <v>38999.712</v>
      </c>
      <c r="T117" s="1182">
        <v>480000</v>
      </c>
    </row>
    <row r="118" spans="1:20" ht="18.5" thickBot="1" x14ac:dyDescent="0.45">
      <c r="A118" s="1352" t="s">
        <v>2170</v>
      </c>
      <c r="B118" s="1353"/>
      <c r="C118" s="1353"/>
      <c r="D118" s="1354"/>
      <c r="E118" s="1195">
        <f t="shared" ref="E118:T118" si="27">SUM(E102:E117)</f>
        <v>4501950.9600000009</v>
      </c>
      <c r="F118" s="1195">
        <f t="shared" si="27"/>
        <v>1575682.8360000004</v>
      </c>
      <c r="G118" s="1195">
        <f t="shared" si="27"/>
        <v>900390.19199999992</v>
      </c>
      <c r="H118" s="1195">
        <f t="shared" si="27"/>
        <v>225097.54799999998</v>
      </c>
      <c r="I118" s="1195">
        <f>SUM(I102:I117)</f>
        <v>120960</v>
      </c>
      <c r="J118" s="1195">
        <f t="shared" si="27"/>
        <v>609097.54799999995</v>
      </c>
      <c r="K118" s="1195">
        <f t="shared" si="27"/>
        <v>0</v>
      </c>
      <c r="L118" s="1195">
        <f t="shared" si="27"/>
        <v>0</v>
      </c>
      <c r="M118" s="1195">
        <f t="shared" si="27"/>
        <v>0</v>
      </c>
      <c r="N118" s="1195">
        <f t="shared" si="27"/>
        <v>0</v>
      </c>
      <c r="O118" s="1195">
        <f t="shared" si="27"/>
        <v>0</v>
      </c>
      <c r="P118" s="1195">
        <f t="shared" si="27"/>
        <v>0</v>
      </c>
      <c r="Q118" s="1195">
        <f t="shared" si="27"/>
        <v>0</v>
      </c>
      <c r="R118" s="1195">
        <f t="shared" si="27"/>
        <v>0</v>
      </c>
      <c r="S118" s="1195">
        <f t="shared" si="27"/>
        <v>450195.09599999996</v>
      </c>
      <c r="T118" s="1196">
        <f t="shared" si="27"/>
        <v>7680000</v>
      </c>
    </row>
    <row r="119" spans="1:20" ht="18" x14ac:dyDescent="0.4">
      <c r="A119" s="1193"/>
      <c r="B119" s="1193" t="s">
        <v>2611</v>
      </c>
      <c r="C119" s="1193">
        <v>12</v>
      </c>
      <c r="D119" s="1193">
        <v>5</v>
      </c>
      <c r="E119" s="1194">
        <v>499846</v>
      </c>
      <c r="F119" s="1183">
        <f t="shared" ref="F119:F137" si="28">E119*35%</f>
        <v>174946.09999999998</v>
      </c>
      <c r="G119" s="1183">
        <f t="shared" ref="G119:G137" si="29">E119*20%</f>
        <v>99969.200000000012</v>
      </c>
      <c r="H119" s="1183">
        <f t="shared" ref="H119:H137" si="30">E119*5%</f>
        <v>24992.300000000003</v>
      </c>
      <c r="I119" s="1183">
        <f t="shared" ref="I119:I137" si="31">IF(C119&lt;=6,5400, IF(AND(C119&gt;=7,C119&lt;=10),7560,IF(AND(C119&gt;10,C119&lt;=14),8640,IF(C119&gt;14,9720,""))))</f>
        <v>8640</v>
      </c>
      <c r="J119" s="1183">
        <f t="shared" ref="J119:J137" si="32">IF(C119&lt;7,0.05*E119+64915.68,0.05*E119+24000)</f>
        <v>48992.3</v>
      </c>
      <c r="K119" s="1183" t="str">
        <f t="shared" ref="K119:K137" si="33">IF(C119&gt;=15, 630, "")</f>
        <v/>
      </c>
      <c r="L119" s="1183" t="str">
        <f t="shared" ref="L119:L137" si="34">IF(C119&gt;=15, 11469.09, "")</f>
        <v/>
      </c>
      <c r="M119" s="1183" t="str">
        <f t="shared" ref="M119:M137" si="35">IF(C119&gt;=15, 11469.09, "")</f>
        <v/>
      </c>
      <c r="N119" s="1183"/>
      <c r="O119" s="1183"/>
      <c r="P119" s="1183"/>
      <c r="Q119" s="1183"/>
      <c r="R119" s="1183"/>
      <c r="S119" s="1183">
        <f t="shared" ref="S119:S137" si="36">E119*10%</f>
        <v>49984.600000000006</v>
      </c>
      <c r="T119" s="1182">
        <v>480000</v>
      </c>
    </row>
    <row r="120" spans="1:20" ht="18" x14ac:dyDescent="0.4">
      <c r="A120" s="121"/>
      <c r="B120" s="121" t="s">
        <v>2612</v>
      </c>
      <c r="C120" s="121">
        <v>12</v>
      </c>
      <c r="D120" s="121">
        <v>8</v>
      </c>
      <c r="E120" s="1194">
        <v>555918</v>
      </c>
      <c r="F120" s="1183">
        <f t="shared" si="28"/>
        <v>194571.3</v>
      </c>
      <c r="G120" s="1183">
        <f t="shared" si="29"/>
        <v>111183.6</v>
      </c>
      <c r="H120" s="1183">
        <f t="shared" si="30"/>
        <v>27795.9</v>
      </c>
      <c r="I120" s="1183">
        <f t="shared" si="31"/>
        <v>8640</v>
      </c>
      <c r="J120" s="1183">
        <f t="shared" si="32"/>
        <v>51795.9</v>
      </c>
      <c r="K120" s="1183" t="str">
        <f t="shared" si="33"/>
        <v/>
      </c>
      <c r="L120" s="1183" t="str">
        <f t="shared" si="34"/>
        <v/>
      </c>
      <c r="M120" s="1183" t="str">
        <f t="shared" si="35"/>
        <v/>
      </c>
      <c r="N120" s="1183"/>
      <c r="O120" s="1183"/>
      <c r="P120" s="1183"/>
      <c r="Q120" s="1183"/>
      <c r="R120" s="1183"/>
      <c r="S120" s="1183">
        <f t="shared" si="36"/>
        <v>55591.8</v>
      </c>
      <c r="T120" s="1182">
        <v>480000</v>
      </c>
    </row>
    <row r="121" spans="1:20" ht="18" x14ac:dyDescent="0.4">
      <c r="A121" s="121"/>
      <c r="B121" s="121" t="s">
        <v>2613</v>
      </c>
      <c r="C121" s="121">
        <v>13</v>
      </c>
      <c r="D121" s="121">
        <v>6</v>
      </c>
      <c r="E121" s="1194">
        <v>573789</v>
      </c>
      <c r="F121" s="1183">
        <f t="shared" si="28"/>
        <v>200826.15</v>
      </c>
      <c r="G121" s="1183">
        <f t="shared" si="29"/>
        <v>114757.8</v>
      </c>
      <c r="H121" s="1183">
        <f t="shared" si="30"/>
        <v>28689.45</v>
      </c>
      <c r="I121" s="1183">
        <f t="shared" si="31"/>
        <v>8640</v>
      </c>
      <c r="J121" s="1183">
        <f t="shared" si="32"/>
        <v>52689.45</v>
      </c>
      <c r="K121" s="1183" t="str">
        <f t="shared" si="33"/>
        <v/>
      </c>
      <c r="L121" s="1183" t="str">
        <f t="shared" si="34"/>
        <v/>
      </c>
      <c r="M121" s="1183" t="str">
        <f t="shared" si="35"/>
        <v/>
      </c>
      <c r="N121" s="1183"/>
      <c r="O121" s="1183"/>
      <c r="P121" s="1183"/>
      <c r="Q121" s="1183"/>
      <c r="R121" s="1183"/>
      <c r="S121" s="1183">
        <f t="shared" si="36"/>
        <v>57378.9</v>
      </c>
      <c r="T121" s="1182">
        <v>480000</v>
      </c>
    </row>
    <row r="122" spans="1:20" ht="18" x14ac:dyDescent="0.4">
      <c r="A122" s="121"/>
      <c r="B122" s="121" t="s">
        <v>2614</v>
      </c>
      <c r="C122" s="121">
        <v>12</v>
      </c>
      <c r="D122" s="121">
        <v>6</v>
      </c>
      <c r="E122" s="1194">
        <v>499846</v>
      </c>
      <c r="F122" s="1183">
        <f t="shared" si="28"/>
        <v>174946.09999999998</v>
      </c>
      <c r="G122" s="1183">
        <f t="shared" si="29"/>
        <v>99969.200000000012</v>
      </c>
      <c r="H122" s="1183">
        <f t="shared" si="30"/>
        <v>24992.300000000003</v>
      </c>
      <c r="I122" s="1183">
        <f t="shared" si="31"/>
        <v>8640</v>
      </c>
      <c r="J122" s="1183">
        <f t="shared" si="32"/>
        <v>48992.3</v>
      </c>
      <c r="K122" s="1183" t="str">
        <f t="shared" si="33"/>
        <v/>
      </c>
      <c r="L122" s="1183" t="str">
        <f t="shared" si="34"/>
        <v/>
      </c>
      <c r="M122" s="1183" t="str">
        <f t="shared" si="35"/>
        <v/>
      </c>
      <c r="N122" s="1183"/>
      <c r="O122" s="1183"/>
      <c r="P122" s="1183"/>
      <c r="Q122" s="1183"/>
      <c r="R122" s="1183"/>
      <c r="S122" s="1183">
        <f t="shared" si="36"/>
        <v>49984.600000000006</v>
      </c>
      <c r="T122" s="1182">
        <v>480000</v>
      </c>
    </row>
    <row r="123" spans="1:20" ht="18" x14ac:dyDescent="0.4">
      <c r="A123" s="121"/>
      <c r="B123" s="121" t="s">
        <v>2615</v>
      </c>
      <c r="C123" s="121">
        <v>12</v>
      </c>
      <c r="D123" s="121">
        <v>10</v>
      </c>
      <c r="E123" s="1194">
        <v>499846</v>
      </c>
      <c r="F123" s="1183">
        <f>E123*35%</f>
        <v>174946.09999999998</v>
      </c>
      <c r="G123" s="1183">
        <f>E123*20%</f>
        <v>99969.200000000012</v>
      </c>
      <c r="H123" s="1183">
        <f>E123*5%</f>
        <v>24992.300000000003</v>
      </c>
      <c r="I123" s="1183">
        <f>IF(C123&lt;=6,5400, IF(AND(C123&gt;=7,C123&lt;=10),7560,IF(AND(C123&gt;10,C123&lt;=14),8640,IF(C123&gt;14,9720,""))))</f>
        <v>8640</v>
      </c>
      <c r="J123" s="1183">
        <f>IF(C123&lt;7,0.05*E123+64915.68,0.05*E123+24000)</f>
        <v>48992.3</v>
      </c>
      <c r="K123" s="1183" t="str">
        <f>IF(C123&gt;=15, 630, "")</f>
        <v/>
      </c>
      <c r="L123" s="1183" t="str">
        <f>IF(C123&gt;=15, 11469.09, "")</f>
        <v/>
      </c>
      <c r="M123" s="1183" t="str">
        <f>IF(C123&gt;=15, 11469.09, "")</f>
        <v/>
      </c>
      <c r="N123" s="1183"/>
      <c r="O123" s="1183"/>
      <c r="P123" s="1183"/>
      <c r="Q123" s="1183"/>
      <c r="R123" s="1183"/>
      <c r="S123" s="1183">
        <f>E123*10%</f>
        <v>49984.600000000006</v>
      </c>
      <c r="T123" s="1182">
        <v>480000</v>
      </c>
    </row>
    <row r="124" spans="1:20" ht="18" x14ac:dyDescent="0.4">
      <c r="A124" s="121"/>
      <c r="B124" s="121" t="s">
        <v>2616</v>
      </c>
      <c r="C124" s="121">
        <v>13</v>
      </c>
      <c r="D124" s="121">
        <v>7</v>
      </c>
      <c r="E124" s="1194">
        <v>653070</v>
      </c>
      <c r="F124" s="1183">
        <f>E124*35%</f>
        <v>228574.5</v>
      </c>
      <c r="G124" s="1183">
        <f>E124*20%</f>
        <v>130614</v>
      </c>
      <c r="H124" s="1183">
        <f>E124*5%</f>
        <v>32653.5</v>
      </c>
      <c r="I124" s="1183">
        <f>IF(C124&lt;=6,5400, IF(AND(C124&gt;=7,C124&lt;=10),7560,IF(AND(C124&gt;10,C124&lt;=14),8640,IF(C124&gt;14,9720,""))))</f>
        <v>8640</v>
      </c>
      <c r="J124" s="1183">
        <f>IF(C124&lt;7,0.05*E124+64915.68,0.05*E124+24000)</f>
        <v>56653.5</v>
      </c>
      <c r="K124" s="1183" t="str">
        <f>IF(C124&gt;=15, 630, "")</f>
        <v/>
      </c>
      <c r="L124" s="1183" t="str">
        <f>IF(C124&gt;=15, 11469.09, "")</f>
        <v/>
      </c>
      <c r="M124" s="1183" t="str">
        <f>IF(C124&gt;=15, 11469.09, "")</f>
        <v/>
      </c>
      <c r="N124" s="1183"/>
      <c r="O124" s="1183"/>
      <c r="P124" s="1183"/>
      <c r="Q124" s="1183"/>
      <c r="R124" s="1183"/>
      <c r="S124" s="1183">
        <f>E124*10%</f>
        <v>65307</v>
      </c>
      <c r="T124" s="1182">
        <v>480000</v>
      </c>
    </row>
    <row r="125" spans="1:20" ht="18" x14ac:dyDescent="0.4">
      <c r="A125" s="121"/>
      <c r="B125" s="121" t="s">
        <v>2617</v>
      </c>
      <c r="C125" s="121">
        <v>13</v>
      </c>
      <c r="D125" s="121">
        <v>7</v>
      </c>
      <c r="E125" s="1194">
        <v>653070</v>
      </c>
      <c r="F125" s="1183">
        <f t="shared" si="28"/>
        <v>228574.5</v>
      </c>
      <c r="G125" s="1183">
        <f t="shared" si="29"/>
        <v>130614</v>
      </c>
      <c r="H125" s="1183">
        <f t="shared" si="30"/>
        <v>32653.5</v>
      </c>
      <c r="I125" s="1183">
        <f t="shared" si="31"/>
        <v>8640</v>
      </c>
      <c r="J125" s="1183">
        <f t="shared" si="32"/>
        <v>56653.5</v>
      </c>
      <c r="K125" s="1183" t="str">
        <f t="shared" si="33"/>
        <v/>
      </c>
      <c r="L125" s="1183" t="str">
        <f t="shared" si="34"/>
        <v/>
      </c>
      <c r="M125" s="1183" t="str">
        <f t="shared" si="35"/>
        <v/>
      </c>
      <c r="N125" s="1183"/>
      <c r="O125" s="1183"/>
      <c r="P125" s="1183"/>
      <c r="Q125" s="1183"/>
      <c r="R125" s="1183"/>
      <c r="S125" s="1183">
        <f t="shared" si="36"/>
        <v>65307</v>
      </c>
      <c r="T125" s="1182">
        <v>480000</v>
      </c>
    </row>
    <row r="126" spans="1:20" ht="18" x14ac:dyDescent="0.4">
      <c r="A126" s="121"/>
      <c r="B126" s="121" t="s">
        <v>2618</v>
      </c>
      <c r="C126" s="121">
        <v>13</v>
      </c>
      <c r="D126" s="121">
        <v>9</v>
      </c>
      <c r="E126" s="1194"/>
      <c r="F126" s="1183"/>
      <c r="G126" s="1183"/>
      <c r="H126" s="1183"/>
      <c r="I126" s="1183"/>
      <c r="J126" s="1183"/>
      <c r="K126" s="1183"/>
      <c r="L126" s="1183"/>
      <c r="M126" s="1183"/>
      <c r="N126" s="1183"/>
      <c r="O126" s="1183"/>
      <c r="P126" s="1183"/>
      <c r="Q126" s="1183"/>
      <c r="R126" s="1183"/>
      <c r="S126" s="1183"/>
      <c r="T126" s="1191"/>
    </row>
    <row r="127" spans="1:20" ht="18" x14ac:dyDescent="0.4">
      <c r="A127" s="121"/>
      <c r="B127" s="121" t="s">
        <v>2619</v>
      </c>
      <c r="C127" s="121">
        <v>13</v>
      </c>
      <c r="D127" s="121">
        <v>9</v>
      </c>
      <c r="E127" s="1194"/>
      <c r="F127" s="1183"/>
      <c r="G127" s="1183"/>
      <c r="H127" s="1183"/>
      <c r="I127" s="1183"/>
      <c r="J127" s="1183"/>
      <c r="K127" s="1183"/>
      <c r="L127" s="1183"/>
      <c r="M127" s="1183"/>
      <c r="N127" s="1183"/>
      <c r="O127" s="1183"/>
      <c r="P127" s="1183"/>
      <c r="Q127" s="1183"/>
      <c r="R127" s="1183"/>
      <c r="S127" s="1183"/>
      <c r="T127" s="1191"/>
    </row>
    <row r="128" spans="1:20" ht="18" x14ac:dyDescent="0.4">
      <c r="A128" s="121"/>
      <c r="B128" s="121" t="s">
        <v>2620</v>
      </c>
      <c r="C128" s="121">
        <v>13</v>
      </c>
      <c r="D128" s="121">
        <v>9</v>
      </c>
      <c r="E128" s="1194"/>
      <c r="F128" s="1183"/>
      <c r="G128" s="1183"/>
      <c r="H128" s="1183"/>
      <c r="I128" s="1183"/>
      <c r="J128" s="1183"/>
      <c r="K128" s="1183"/>
      <c r="L128" s="1183"/>
      <c r="M128" s="1183"/>
      <c r="N128" s="1183"/>
      <c r="O128" s="1183"/>
      <c r="P128" s="1183"/>
      <c r="Q128" s="1183"/>
      <c r="R128" s="1183"/>
      <c r="S128" s="1183"/>
      <c r="T128" s="1191"/>
    </row>
    <row r="129" spans="1:20" ht="18" x14ac:dyDescent="0.4">
      <c r="A129" s="121"/>
      <c r="B129" s="121" t="s">
        <v>2616</v>
      </c>
      <c r="C129" s="121">
        <v>14</v>
      </c>
      <c r="D129" s="121">
        <v>9</v>
      </c>
      <c r="E129" s="1194">
        <v>871787.04</v>
      </c>
      <c r="F129" s="1183">
        <f>E129*35%</f>
        <v>305125.46399999998</v>
      </c>
      <c r="G129" s="1183">
        <f>E129*20%</f>
        <v>174357.40800000002</v>
      </c>
      <c r="H129" s="1183">
        <f>E129*5%</f>
        <v>43589.352000000006</v>
      </c>
      <c r="I129" s="1183">
        <f>IF(C129&lt;=6,5400, IF(AND(C129&gt;=7,C129&lt;=10),7560,IF(AND(C129&gt;10,C129&lt;=14),8640,IF(C129&gt;14,9720,""))))</f>
        <v>8640</v>
      </c>
      <c r="J129" s="1183">
        <f>IF(C129&lt;7,0.05*E129+64915.68,0.05*E129+24000)</f>
        <v>67589.352000000014</v>
      </c>
      <c r="K129" s="1183" t="str">
        <f>IF(C129&gt;=15, 630, "")</f>
        <v/>
      </c>
      <c r="L129" s="1183" t="str">
        <f>IF(C129&gt;=15, 11469.09, "")</f>
        <v/>
      </c>
      <c r="M129" s="1183" t="str">
        <f>IF(C129&gt;=15, 11469.09, "")</f>
        <v/>
      </c>
      <c r="N129" s="1183"/>
      <c r="O129" s="1183"/>
      <c r="P129" s="1183"/>
      <c r="Q129" s="1183"/>
      <c r="R129" s="1183"/>
      <c r="S129" s="1183">
        <f>E129*10%</f>
        <v>87178.704000000012</v>
      </c>
      <c r="T129" s="1182">
        <v>480000</v>
      </c>
    </row>
    <row r="130" spans="1:20" ht="18" x14ac:dyDescent="0.4">
      <c r="A130" s="121"/>
      <c r="B130" s="121" t="s">
        <v>2616</v>
      </c>
      <c r="C130" s="121">
        <v>14</v>
      </c>
      <c r="D130" s="121">
        <v>9</v>
      </c>
      <c r="E130" s="1194">
        <v>871787.04</v>
      </c>
      <c r="F130" s="1183">
        <f>E130*35%</f>
        <v>305125.46399999998</v>
      </c>
      <c r="G130" s="1183">
        <f>E130*20%</f>
        <v>174357.40800000002</v>
      </c>
      <c r="H130" s="1183">
        <f>E130*5%</f>
        <v>43589.352000000006</v>
      </c>
      <c r="I130" s="1183">
        <f>IF(C130&lt;=6,5400, IF(AND(C130&gt;=7,C130&lt;=10),7560,IF(AND(C130&gt;10,C130&lt;=14),8640,IF(C130&gt;14,9720,""))))</f>
        <v>8640</v>
      </c>
      <c r="J130" s="1183">
        <f>IF(C130&lt;7,0.05*E130+64915.68,0.05*E130+24000)</f>
        <v>67589.352000000014</v>
      </c>
      <c r="K130" s="1183" t="str">
        <f>IF(C130&gt;=15, 630, "")</f>
        <v/>
      </c>
      <c r="L130" s="1183" t="str">
        <f>IF(C130&gt;=15, 11469.09, "")</f>
        <v/>
      </c>
      <c r="M130" s="1183" t="str">
        <f>IF(C130&gt;=15, 11469.09, "")</f>
        <v/>
      </c>
      <c r="N130" s="1183"/>
      <c r="O130" s="1183"/>
      <c r="P130" s="1183"/>
      <c r="Q130" s="1183"/>
      <c r="R130" s="1183"/>
      <c r="S130" s="1183">
        <f>E130*10%</f>
        <v>87178.704000000012</v>
      </c>
      <c r="T130" s="1182">
        <v>480000</v>
      </c>
    </row>
    <row r="131" spans="1:20" ht="18" x14ac:dyDescent="0.4">
      <c r="A131" s="121"/>
      <c r="B131" s="121" t="s">
        <v>2616</v>
      </c>
      <c r="C131" s="121">
        <v>14</v>
      </c>
      <c r="D131" s="121">
        <v>9</v>
      </c>
      <c r="E131" s="1194">
        <v>871787.04</v>
      </c>
      <c r="F131" s="1183">
        <f>E131*35%</f>
        <v>305125.46399999998</v>
      </c>
      <c r="G131" s="1183">
        <f>E131*20%</f>
        <v>174357.40800000002</v>
      </c>
      <c r="H131" s="1183">
        <f>E131*5%</f>
        <v>43589.352000000006</v>
      </c>
      <c r="I131" s="1183">
        <f>IF(C131&lt;=6,5400, IF(AND(C131&gt;=7,C131&lt;=10),7560,IF(AND(C131&gt;10,C131&lt;=14),8640,IF(C131&gt;14,9720,""))))</f>
        <v>8640</v>
      </c>
      <c r="J131" s="1183">
        <f>IF(C131&lt;7,0.05*E131+64915.68,0.05*E131+24000)</f>
        <v>67589.352000000014</v>
      </c>
      <c r="K131" s="1183" t="str">
        <f>IF(C131&gt;=15, 630, "")</f>
        <v/>
      </c>
      <c r="L131" s="1183" t="str">
        <f>IF(C131&gt;=15, 11469.09, "")</f>
        <v/>
      </c>
      <c r="M131" s="1183" t="str">
        <f>IF(C131&gt;=15, 11469.09, "")</f>
        <v/>
      </c>
      <c r="N131" s="1183"/>
      <c r="O131" s="1183"/>
      <c r="P131" s="1183"/>
      <c r="Q131" s="1183"/>
      <c r="R131" s="1183"/>
      <c r="S131" s="1183">
        <f>E131*10%</f>
        <v>87178.704000000012</v>
      </c>
      <c r="T131" s="1182">
        <v>480000</v>
      </c>
    </row>
    <row r="132" spans="1:20" ht="18" x14ac:dyDescent="0.4">
      <c r="A132" s="121"/>
      <c r="B132" s="121" t="s">
        <v>2621</v>
      </c>
      <c r="C132" s="121">
        <v>14</v>
      </c>
      <c r="D132" s="121">
        <v>9</v>
      </c>
      <c r="E132" s="1194">
        <v>871787.04</v>
      </c>
      <c r="F132" s="1183">
        <f t="shared" si="28"/>
        <v>305125.46399999998</v>
      </c>
      <c r="G132" s="1183">
        <f t="shared" si="29"/>
        <v>174357.40800000002</v>
      </c>
      <c r="H132" s="1183">
        <f t="shared" si="30"/>
        <v>43589.352000000006</v>
      </c>
      <c r="I132" s="1183">
        <f t="shared" si="31"/>
        <v>8640</v>
      </c>
      <c r="J132" s="1183">
        <f t="shared" si="32"/>
        <v>67589.352000000014</v>
      </c>
      <c r="K132" s="1183" t="str">
        <f t="shared" si="33"/>
        <v/>
      </c>
      <c r="L132" s="1183" t="str">
        <f t="shared" si="34"/>
        <v/>
      </c>
      <c r="M132" s="1183" t="str">
        <f t="shared" si="35"/>
        <v/>
      </c>
      <c r="N132" s="1183"/>
      <c r="O132" s="1183"/>
      <c r="P132" s="1183"/>
      <c r="Q132" s="1183"/>
      <c r="R132" s="1183"/>
      <c r="S132" s="1183">
        <f t="shared" si="36"/>
        <v>87178.704000000012</v>
      </c>
      <c r="T132" s="1182">
        <v>480000</v>
      </c>
    </row>
    <row r="133" spans="1:20" ht="18" x14ac:dyDescent="0.4">
      <c r="A133" s="121"/>
      <c r="B133" s="121" t="s">
        <v>2227</v>
      </c>
      <c r="C133" s="121">
        <v>14</v>
      </c>
      <c r="D133" s="121">
        <v>9</v>
      </c>
      <c r="E133" s="1194">
        <v>871787.04</v>
      </c>
      <c r="F133" s="1183">
        <f t="shared" si="28"/>
        <v>305125.46399999998</v>
      </c>
      <c r="G133" s="1183">
        <f t="shared" si="29"/>
        <v>174357.40800000002</v>
      </c>
      <c r="H133" s="1183">
        <f t="shared" si="30"/>
        <v>43589.352000000006</v>
      </c>
      <c r="I133" s="1183">
        <f t="shared" si="31"/>
        <v>8640</v>
      </c>
      <c r="J133" s="1183">
        <f t="shared" si="32"/>
        <v>67589.352000000014</v>
      </c>
      <c r="K133" s="1183" t="str">
        <f t="shared" si="33"/>
        <v/>
      </c>
      <c r="L133" s="1183" t="str">
        <f t="shared" si="34"/>
        <v/>
      </c>
      <c r="M133" s="1183" t="str">
        <f t="shared" si="35"/>
        <v/>
      </c>
      <c r="N133" s="1183"/>
      <c r="O133" s="1183"/>
      <c r="P133" s="1183"/>
      <c r="Q133" s="1183"/>
      <c r="R133" s="1183"/>
      <c r="S133" s="1183">
        <f t="shared" si="36"/>
        <v>87178.704000000012</v>
      </c>
      <c r="T133" s="1182">
        <v>480000</v>
      </c>
    </row>
    <row r="134" spans="1:20" ht="18" x14ac:dyDescent="0.4">
      <c r="A134" s="121"/>
      <c r="B134" s="121" t="s">
        <v>2622</v>
      </c>
      <c r="C134" s="121">
        <v>14</v>
      </c>
      <c r="D134" s="121">
        <v>9</v>
      </c>
      <c r="E134" s="1194">
        <v>871787.04</v>
      </c>
      <c r="F134" s="1183">
        <f t="shared" si="28"/>
        <v>305125.46399999998</v>
      </c>
      <c r="G134" s="1183">
        <f t="shared" si="29"/>
        <v>174357.40800000002</v>
      </c>
      <c r="H134" s="1183">
        <f t="shared" si="30"/>
        <v>43589.352000000006</v>
      </c>
      <c r="I134" s="1183">
        <f t="shared" si="31"/>
        <v>8640</v>
      </c>
      <c r="J134" s="1183">
        <f t="shared" si="32"/>
        <v>67589.352000000014</v>
      </c>
      <c r="K134" s="1183" t="str">
        <f t="shared" si="33"/>
        <v/>
      </c>
      <c r="L134" s="1183" t="str">
        <f t="shared" si="34"/>
        <v/>
      </c>
      <c r="M134" s="1183" t="str">
        <f t="shared" si="35"/>
        <v/>
      </c>
      <c r="N134" s="1183"/>
      <c r="O134" s="1183"/>
      <c r="P134" s="1183"/>
      <c r="Q134" s="1183"/>
      <c r="R134" s="1183"/>
      <c r="S134" s="1183">
        <f t="shared" si="36"/>
        <v>87178.704000000012</v>
      </c>
      <c r="T134" s="1182">
        <v>480000</v>
      </c>
    </row>
    <row r="135" spans="1:20" ht="18" x14ac:dyDescent="0.4">
      <c r="A135" s="121"/>
      <c r="B135" s="121" t="s">
        <v>2239</v>
      </c>
      <c r="C135" s="121">
        <v>14</v>
      </c>
      <c r="D135" s="121">
        <v>9</v>
      </c>
      <c r="E135" s="1194">
        <v>871787.04</v>
      </c>
      <c r="F135" s="1183">
        <f t="shared" si="28"/>
        <v>305125.46399999998</v>
      </c>
      <c r="G135" s="1183">
        <f t="shared" si="29"/>
        <v>174357.40800000002</v>
      </c>
      <c r="H135" s="1183">
        <f t="shared" si="30"/>
        <v>43589.352000000006</v>
      </c>
      <c r="I135" s="1183">
        <f t="shared" si="31"/>
        <v>8640</v>
      </c>
      <c r="J135" s="1183">
        <f t="shared" si="32"/>
        <v>67589.352000000014</v>
      </c>
      <c r="K135" s="1183" t="str">
        <f t="shared" si="33"/>
        <v/>
      </c>
      <c r="L135" s="1183" t="str">
        <f t="shared" si="34"/>
        <v/>
      </c>
      <c r="M135" s="1183" t="str">
        <f t="shared" si="35"/>
        <v/>
      </c>
      <c r="N135" s="1183"/>
      <c r="O135" s="1183"/>
      <c r="P135" s="1183"/>
      <c r="Q135" s="1183"/>
      <c r="R135" s="1183"/>
      <c r="S135" s="1183">
        <f t="shared" si="36"/>
        <v>87178.704000000012</v>
      </c>
      <c r="T135" s="1182">
        <v>480000</v>
      </c>
    </row>
    <row r="136" spans="1:20" ht="18" x14ac:dyDescent="0.4">
      <c r="A136" s="121"/>
      <c r="B136" s="121" t="s">
        <v>2237</v>
      </c>
      <c r="C136" s="121">
        <v>14</v>
      </c>
      <c r="D136" s="121">
        <v>9</v>
      </c>
      <c r="E136" s="1194">
        <v>871787.04</v>
      </c>
      <c r="F136" s="1183">
        <f t="shared" si="28"/>
        <v>305125.46399999998</v>
      </c>
      <c r="G136" s="1183">
        <f t="shared" si="29"/>
        <v>174357.40800000002</v>
      </c>
      <c r="H136" s="1183">
        <f t="shared" si="30"/>
        <v>43589.352000000006</v>
      </c>
      <c r="I136" s="1183">
        <f t="shared" si="31"/>
        <v>8640</v>
      </c>
      <c r="J136" s="1183">
        <f t="shared" si="32"/>
        <v>67589.352000000014</v>
      </c>
      <c r="K136" s="1183" t="str">
        <f t="shared" si="33"/>
        <v/>
      </c>
      <c r="L136" s="1183" t="str">
        <f t="shared" si="34"/>
        <v/>
      </c>
      <c r="M136" s="1183" t="str">
        <f t="shared" si="35"/>
        <v/>
      </c>
      <c r="N136" s="1183"/>
      <c r="O136" s="1183"/>
      <c r="P136" s="1183"/>
      <c r="Q136" s="1183"/>
      <c r="R136" s="1183"/>
      <c r="S136" s="1183">
        <f t="shared" si="36"/>
        <v>87178.704000000012</v>
      </c>
      <c r="T136" s="1182">
        <v>480000</v>
      </c>
    </row>
    <row r="137" spans="1:20" ht="18" x14ac:dyDescent="0.4">
      <c r="A137" s="121"/>
      <c r="B137" s="121" t="s">
        <v>2581</v>
      </c>
      <c r="C137" s="121">
        <v>14</v>
      </c>
      <c r="D137" s="121">
        <v>11</v>
      </c>
      <c r="E137" s="1194">
        <v>871787</v>
      </c>
      <c r="F137" s="1183">
        <f t="shared" si="28"/>
        <v>305125.44999999995</v>
      </c>
      <c r="G137" s="1183">
        <f t="shared" si="29"/>
        <v>174357.40000000002</v>
      </c>
      <c r="H137" s="1183">
        <f t="shared" si="30"/>
        <v>43589.350000000006</v>
      </c>
      <c r="I137" s="1183">
        <f t="shared" si="31"/>
        <v>8640</v>
      </c>
      <c r="J137" s="1183">
        <f t="shared" si="32"/>
        <v>67589.350000000006</v>
      </c>
      <c r="K137" s="1183" t="str">
        <f t="shared" si="33"/>
        <v/>
      </c>
      <c r="L137" s="1183" t="str">
        <f t="shared" si="34"/>
        <v/>
      </c>
      <c r="M137" s="1183" t="str">
        <f t="shared" si="35"/>
        <v/>
      </c>
      <c r="N137" s="1183"/>
      <c r="O137" s="1183"/>
      <c r="P137" s="1183"/>
      <c r="Q137" s="1183"/>
      <c r="R137" s="1183"/>
      <c r="S137" s="1183">
        <f t="shared" si="36"/>
        <v>87178.700000000012</v>
      </c>
      <c r="T137" s="1182">
        <v>480000</v>
      </c>
    </row>
    <row r="138" spans="1:20" ht="18" x14ac:dyDescent="0.4">
      <c r="A138" s="1362" t="s">
        <v>2248</v>
      </c>
      <c r="B138" s="1363"/>
      <c r="C138" s="1363"/>
      <c r="D138" s="1364"/>
      <c r="E138" s="304">
        <f t="shared" ref="E138:T138" si="37">SUM(E119:E137)</f>
        <v>11781468.32</v>
      </c>
      <c r="F138" s="304">
        <f t="shared" si="37"/>
        <v>4123513.9120000005</v>
      </c>
      <c r="G138" s="304">
        <f t="shared" si="37"/>
        <v>2356293.6640000003</v>
      </c>
      <c r="H138" s="304">
        <f t="shared" si="37"/>
        <v>589073.41600000008</v>
      </c>
      <c r="I138" s="304">
        <f t="shared" si="37"/>
        <v>138240</v>
      </c>
      <c r="J138" s="304">
        <f t="shared" si="37"/>
        <v>973073.41599999985</v>
      </c>
      <c r="K138" s="304">
        <f t="shared" si="37"/>
        <v>0</v>
      </c>
      <c r="L138" s="304">
        <f t="shared" si="37"/>
        <v>0</v>
      </c>
      <c r="M138" s="304">
        <f t="shared" si="37"/>
        <v>0</v>
      </c>
      <c r="N138" s="304">
        <f t="shared" si="37"/>
        <v>0</v>
      </c>
      <c r="O138" s="304">
        <f t="shared" si="37"/>
        <v>0</v>
      </c>
      <c r="P138" s="304">
        <f t="shared" si="37"/>
        <v>0</v>
      </c>
      <c r="Q138" s="304">
        <f t="shared" si="37"/>
        <v>0</v>
      </c>
      <c r="R138" s="304">
        <f t="shared" si="37"/>
        <v>0</v>
      </c>
      <c r="S138" s="304">
        <f t="shared" si="37"/>
        <v>1178146.8320000002</v>
      </c>
      <c r="T138" s="304">
        <f t="shared" si="37"/>
        <v>7680000</v>
      </c>
    </row>
    <row r="139" spans="1:20" ht="18" x14ac:dyDescent="0.4">
      <c r="A139" s="1359" t="s">
        <v>1795</v>
      </c>
      <c r="B139" s="1359"/>
      <c r="C139" s="1359"/>
      <c r="D139" s="1359"/>
      <c r="E139" s="1359"/>
      <c r="F139" s="1359"/>
      <c r="G139" s="1359"/>
      <c r="H139" s="1359"/>
      <c r="I139" s="1359"/>
      <c r="J139" s="1359"/>
      <c r="K139" s="1359"/>
      <c r="L139" s="1359"/>
      <c r="M139" s="1359"/>
      <c r="N139" s="1359"/>
      <c r="O139" s="1359"/>
      <c r="P139" s="1359"/>
      <c r="Q139" s="1359"/>
      <c r="R139" s="1359"/>
      <c r="S139" s="1359"/>
      <c r="T139" s="1359"/>
    </row>
    <row r="140" spans="1:20" ht="18" x14ac:dyDescent="0.4">
      <c r="A140" s="1359" t="s">
        <v>2623</v>
      </c>
      <c r="B140" s="1359"/>
      <c r="C140" s="1359"/>
      <c r="D140" s="1359"/>
      <c r="E140" s="1359"/>
      <c r="F140" s="1359"/>
      <c r="G140" s="1359"/>
      <c r="H140" s="1359"/>
      <c r="I140" s="1359"/>
      <c r="J140" s="1359"/>
      <c r="K140" s="1359"/>
      <c r="L140" s="1359"/>
      <c r="M140" s="1359"/>
      <c r="N140" s="1359"/>
      <c r="O140" s="1359"/>
      <c r="P140" s="1359"/>
      <c r="Q140" s="1359"/>
      <c r="R140" s="1359"/>
      <c r="S140" s="1359"/>
      <c r="T140" s="1359"/>
    </row>
    <row r="141" spans="1:20" ht="18" x14ac:dyDescent="0.4">
      <c r="A141" s="1365" t="s">
        <v>2482</v>
      </c>
      <c r="B141" s="1365"/>
      <c r="C141" s="1365"/>
      <c r="D141" s="1365"/>
      <c r="E141" s="1365"/>
      <c r="F141" s="1365"/>
      <c r="G141" s="1365"/>
      <c r="H141" s="1365"/>
      <c r="I141" s="1365"/>
      <c r="J141" s="1365"/>
      <c r="K141" s="1365"/>
      <c r="L141" s="1365"/>
      <c r="M141" s="1365"/>
      <c r="N141" s="1365"/>
      <c r="O141" s="1365"/>
      <c r="P141" s="1365"/>
      <c r="Q141" s="1365"/>
      <c r="R141" s="1365"/>
      <c r="S141" s="1365"/>
      <c r="T141" s="1365"/>
    </row>
    <row r="142" spans="1:20" ht="18" x14ac:dyDescent="0.4">
      <c r="A142" s="1362" t="s">
        <v>2624</v>
      </c>
      <c r="B142" s="1363"/>
      <c r="C142" s="1363"/>
      <c r="D142" s="1363"/>
      <c r="E142" s="1364"/>
      <c r="F142" s="1362" t="s">
        <v>2483</v>
      </c>
      <c r="G142" s="1363"/>
      <c r="H142" s="1363"/>
      <c r="I142" s="1363"/>
      <c r="J142" s="1363"/>
      <c r="K142" s="1363"/>
      <c r="L142" s="1363"/>
      <c r="M142" s="1364"/>
      <c r="N142" s="1362" t="s">
        <v>2484</v>
      </c>
      <c r="O142" s="1363"/>
      <c r="P142" s="1363"/>
      <c r="Q142" s="1363"/>
      <c r="R142" s="1364"/>
      <c r="S142" s="1362" t="s">
        <v>2485</v>
      </c>
      <c r="T142" s="1364"/>
    </row>
    <row r="143" spans="1:20" ht="54" x14ac:dyDescent="0.4">
      <c r="A143" s="1199" t="s">
        <v>2252</v>
      </c>
      <c r="B143" s="1199" t="s">
        <v>1848</v>
      </c>
      <c r="C143" s="1199" t="s">
        <v>2486</v>
      </c>
      <c r="D143" s="1199" t="s">
        <v>2487</v>
      </c>
      <c r="E143" s="1199" t="s">
        <v>2488</v>
      </c>
      <c r="F143" s="1199" t="s">
        <v>2489</v>
      </c>
      <c r="G143" s="1199" t="s">
        <v>2490</v>
      </c>
      <c r="H143" s="1199" t="s">
        <v>2491</v>
      </c>
      <c r="I143" s="1199" t="s">
        <v>2492</v>
      </c>
      <c r="J143" s="1199" t="s">
        <v>2493</v>
      </c>
      <c r="K143" s="1199" t="s">
        <v>2494</v>
      </c>
      <c r="L143" s="1199" t="s">
        <v>2495</v>
      </c>
      <c r="M143" s="1199" t="s">
        <v>2496</v>
      </c>
      <c r="N143" s="1199" t="s">
        <v>2497</v>
      </c>
      <c r="O143" s="1199" t="s">
        <v>2498</v>
      </c>
      <c r="P143" s="1199" t="s">
        <v>2499</v>
      </c>
      <c r="Q143" s="1199" t="s">
        <v>2306</v>
      </c>
      <c r="R143" s="1199"/>
      <c r="S143" s="1199" t="s">
        <v>2500</v>
      </c>
      <c r="T143" s="1199" t="s">
        <v>2501</v>
      </c>
    </row>
    <row r="144" spans="1:20" ht="18" x14ac:dyDescent="0.4">
      <c r="A144" s="121">
        <v>1</v>
      </c>
      <c r="B144" s="121" t="s">
        <v>2625</v>
      </c>
      <c r="C144" s="121">
        <v>3</v>
      </c>
      <c r="D144" s="121">
        <v>1</v>
      </c>
      <c r="E144" s="1181">
        <f>VLOOKUP(C144, '[1]SALARY SCALE '!$A$2:$P$18,D144+1, FALSE)</f>
        <v>91053</v>
      </c>
      <c r="F144" s="1182">
        <f t="shared" ref="F144:F156" si="38">E144*35%</f>
        <v>31868.55</v>
      </c>
      <c r="G144" s="1182">
        <f>E144*20%</f>
        <v>18210.600000000002</v>
      </c>
      <c r="H144" s="1182">
        <f>E144*5%</f>
        <v>4552.6500000000005</v>
      </c>
      <c r="I144" s="1183">
        <f>IF(C144&lt;=6,5400, IF(AND(C144&gt;=7,C144&lt;=10),7560,IF(AND(C144&gt;10,C144&lt;=14),8640,IF(C144&gt;14,9720,""))))</f>
        <v>5400</v>
      </c>
      <c r="J144" s="1182">
        <f>IF(C144&lt;7,0.05*E144+64915.68,0.05*E144+24000)</f>
        <v>69468.33</v>
      </c>
      <c r="K144" s="1182" t="str">
        <f>IF(C144&gt;=15, 630, "")</f>
        <v/>
      </c>
      <c r="L144" s="1182" t="str">
        <f>IF(C144&gt;=15, 11469.09, "")</f>
        <v/>
      </c>
      <c r="M144" s="1182" t="str">
        <f>IF(C144&gt;=15, 11469.09, "")</f>
        <v/>
      </c>
      <c r="N144" s="1182"/>
      <c r="O144" s="1182"/>
      <c r="P144" s="1182"/>
      <c r="Q144" s="1182"/>
      <c r="R144" s="1182"/>
      <c r="S144" s="1182">
        <f>E144*10%</f>
        <v>9105.3000000000011</v>
      </c>
      <c r="T144" s="1182">
        <v>480000</v>
      </c>
    </row>
    <row r="145" spans="1:20" ht="18" x14ac:dyDescent="0.4">
      <c r="A145" s="121">
        <v>2</v>
      </c>
      <c r="B145" s="121" t="s">
        <v>2625</v>
      </c>
      <c r="C145" s="121">
        <v>3</v>
      </c>
      <c r="D145" s="121">
        <v>1</v>
      </c>
      <c r="E145" s="1181">
        <f>VLOOKUP(C145, '[1]SALARY SCALE '!$A$2:$P$18,D145+1, FALSE)</f>
        <v>91053</v>
      </c>
      <c r="F145" s="1182">
        <f t="shared" si="38"/>
        <v>31868.55</v>
      </c>
      <c r="G145" s="1182">
        <f t="shared" ref="G145:G156" si="39">E145*20%</f>
        <v>18210.600000000002</v>
      </c>
      <c r="H145" s="1182">
        <f t="shared" ref="H145:H156" si="40">E145*5%</f>
        <v>4552.6500000000005</v>
      </c>
      <c r="I145" s="1183">
        <f t="shared" ref="I145:I156" si="41">IF(C145&lt;=6,5400, IF(AND(C145&gt;=7,C145&lt;=10),7560,IF(AND(C145&gt;10,C145&lt;=14),8640,IF(C145&gt;14,9720,""))))</f>
        <v>5400</v>
      </c>
      <c r="J145" s="1182">
        <f t="shared" ref="J145:J156" si="42">IF(C145&lt;7,0.05*E145+64915.68,0.05*E145+24000)</f>
        <v>69468.33</v>
      </c>
      <c r="K145" s="1182" t="str">
        <f t="shared" ref="K145:K156" si="43">IF(C145&gt;=15, 630, "")</f>
        <v/>
      </c>
      <c r="L145" s="1182" t="str">
        <f t="shared" ref="L145:L156" si="44">IF(C145&gt;=15, 11469.09, "")</f>
        <v/>
      </c>
      <c r="M145" s="1182" t="str">
        <f t="shared" ref="M145:M156" si="45">IF(C145&gt;=15, 11469.09, "")</f>
        <v/>
      </c>
      <c r="N145" s="1182"/>
      <c r="O145" s="1182"/>
      <c r="P145" s="1182"/>
      <c r="Q145" s="1182"/>
      <c r="R145" s="1182"/>
      <c r="S145" s="1182">
        <f t="shared" ref="S145:S156" si="46">E145*10%</f>
        <v>9105.3000000000011</v>
      </c>
      <c r="T145" s="1182">
        <v>480000</v>
      </c>
    </row>
    <row r="146" spans="1:20" ht="18" x14ac:dyDescent="0.4">
      <c r="A146" s="121">
        <v>3</v>
      </c>
      <c r="B146" s="121" t="s">
        <v>2625</v>
      </c>
      <c r="C146" s="121">
        <v>3</v>
      </c>
      <c r="D146" s="121">
        <v>1</v>
      </c>
      <c r="E146" s="1181">
        <f>VLOOKUP(C146, '[1]SALARY SCALE '!$A$2:$P$18,D146+1, FALSE)</f>
        <v>91053</v>
      </c>
      <c r="F146" s="1182">
        <f t="shared" si="38"/>
        <v>31868.55</v>
      </c>
      <c r="G146" s="1182">
        <f t="shared" si="39"/>
        <v>18210.600000000002</v>
      </c>
      <c r="H146" s="1182">
        <f t="shared" si="40"/>
        <v>4552.6500000000005</v>
      </c>
      <c r="I146" s="1183">
        <f t="shared" si="41"/>
        <v>5400</v>
      </c>
      <c r="J146" s="1182">
        <f t="shared" si="42"/>
        <v>69468.33</v>
      </c>
      <c r="K146" s="1182" t="str">
        <f t="shared" si="43"/>
        <v/>
      </c>
      <c r="L146" s="1182" t="str">
        <f t="shared" si="44"/>
        <v/>
      </c>
      <c r="M146" s="1182" t="str">
        <f t="shared" si="45"/>
        <v/>
      </c>
      <c r="N146" s="1182"/>
      <c r="O146" s="1182"/>
      <c r="P146" s="1182"/>
      <c r="Q146" s="1182"/>
      <c r="R146" s="1182"/>
      <c r="S146" s="1182">
        <f t="shared" si="46"/>
        <v>9105.3000000000011</v>
      </c>
      <c r="T146" s="1182">
        <v>480000</v>
      </c>
    </row>
    <row r="147" spans="1:20" ht="18" x14ac:dyDescent="0.4">
      <c r="A147" s="121">
        <v>4</v>
      </c>
      <c r="B147" s="121" t="s">
        <v>2625</v>
      </c>
      <c r="C147" s="121">
        <v>3</v>
      </c>
      <c r="D147" s="121">
        <v>1</v>
      </c>
      <c r="E147" s="1181">
        <f>VLOOKUP(C147, '[1]SALARY SCALE '!$A$2:$P$18,D147+1, FALSE)</f>
        <v>91053</v>
      </c>
      <c r="F147" s="1182">
        <f t="shared" si="38"/>
        <v>31868.55</v>
      </c>
      <c r="G147" s="1182">
        <f t="shared" si="39"/>
        <v>18210.600000000002</v>
      </c>
      <c r="H147" s="1182">
        <f t="shared" si="40"/>
        <v>4552.6500000000005</v>
      </c>
      <c r="I147" s="1183">
        <f t="shared" si="41"/>
        <v>5400</v>
      </c>
      <c r="J147" s="1182">
        <f t="shared" si="42"/>
        <v>69468.33</v>
      </c>
      <c r="K147" s="1182" t="str">
        <f t="shared" si="43"/>
        <v/>
      </c>
      <c r="L147" s="1182" t="str">
        <f t="shared" si="44"/>
        <v/>
      </c>
      <c r="M147" s="1182" t="str">
        <f t="shared" si="45"/>
        <v/>
      </c>
      <c r="N147" s="1182"/>
      <c r="O147" s="1182"/>
      <c r="P147" s="1182"/>
      <c r="Q147" s="1182"/>
      <c r="R147" s="1182"/>
      <c r="S147" s="1182">
        <f t="shared" si="46"/>
        <v>9105.3000000000011</v>
      </c>
      <c r="T147" s="1182">
        <v>480000</v>
      </c>
    </row>
    <row r="148" spans="1:20" ht="18" x14ac:dyDescent="0.4">
      <c r="A148" s="121">
        <v>5</v>
      </c>
      <c r="B148" s="121" t="s">
        <v>2625</v>
      </c>
      <c r="C148" s="121">
        <v>3</v>
      </c>
      <c r="D148" s="121">
        <v>1</v>
      </c>
      <c r="E148" s="1181">
        <f>VLOOKUP(C148, '[1]SALARY SCALE '!$A$2:$P$18,D148+1, FALSE)</f>
        <v>91053</v>
      </c>
      <c r="F148" s="1182">
        <f t="shared" si="38"/>
        <v>31868.55</v>
      </c>
      <c r="G148" s="1182">
        <f t="shared" si="39"/>
        <v>18210.600000000002</v>
      </c>
      <c r="H148" s="1182">
        <f t="shared" si="40"/>
        <v>4552.6500000000005</v>
      </c>
      <c r="I148" s="1183">
        <f t="shared" si="41"/>
        <v>5400</v>
      </c>
      <c r="J148" s="1182">
        <f t="shared" si="42"/>
        <v>69468.33</v>
      </c>
      <c r="K148" s="1182" t="str">
        <f t="shared" si="43"/>
        <v/>
      </c>
      <c r="L148" s="1182" t="str">
        <f t="shared" si="44"/>
        <v/>
      </c>
      <c r="M148" s="1182" t="str">
        <f t="shared" si="45"/>
        <v/>
      </c>
      <c r="N148" s="1182"/>
      <c r="O148" s="1182"/>
      <c r="P148" s="1182"/>
      <c r="Q148" s="1182"/>
      <c r="R148" s="1182"/>
      <c r="S148" s="1182">
        <f t="shared" si="46"/>
        <v>9105.3000000000011</v>
      </c>
      <c r="T148" s="1182">
        <v>480000</v>
      </c>
    </row>
    <row r="149" spans="1:20" ht="18" x14ac:dyDescent="0.4">
      <c r="A149" s="121">
        <v>6</v>
      </c>
      <c r="B149" s="121" t="s">
        <v>2626</v>
      </c>
      <c r="C149" s="121">
        <v>3</v>
      </c>
      <c r="D149" s="121">
        <v>15</v>
      </c>
      <c r="E149" s="1181">
        <f>VLOOKUP(C149, '[1]SALARY SCALE '!$A$2:$P$18,D149+1, FALSE)</f>
        <v>136019.88</v>
      </c>
      <c r="F149" s="1182">
        <f t="shared" si="38"/>
        <v>47606.957999999999</v>
      </c>
      <c r="G149" s="1182">
        <f t="shared" si="39"/>
        <v>27203.976000000002</v>
      </c>
      <c r="H149" s="1182">
        <f t="shared" si="40"/>
        <v>6800.9940000000006</v>
      </c>
      <c r="I149" s="1183">
        <f t="shared" si="41"/>
        <v>5400</v>
      </c>
      <c r="J149" s="1182">
        <f t="shared" si="42"/>
        <v>71716.673999999999</v>
      </c>
      <c r="K149" s="1182" t="str">
        <f t="shared" si="43"/>
        <v/>
      </c>
      <c r="L149" s="1182" t="str">
        <f t="shared" si="44"/>
        <v/>
      </c>
      <c r="M149" s="1182" t="str">
        <f t="shared" si="45"/>
        <v/>
      </c>
      <c r="N149" s="1182"/>
      <c r="O149" s="1182"/>
      <c r="P149" s="1182"/>
      <c r="Q149" s="1182"/>
      <c r="R149" s="1182"/>
      <c r="S149" s="1182">
        <f t="shared" si="46"/>
        <v>13601.988000000001</v>
      </c>
      <c r="T149" s="1182">
        <v>480000</v>
      </c>
    </row>
    <row r="150" spans="1:20" ht="18" x14ac:dyDescent="0.4">
      <c r="A150" s="121">
        <v>7</v>
      </c>
      <c r="B150" s="121" t="s">
        <v>2627</v>
      </c>
      <c r="C150" s="121">
        <v>3</v>
      </c>
      <c r="D150" s="121">
        <v>15</v>
      </c>
      <c r="E150" s="1181">
        <f>VLOOKUP(C150, '[1]SALARY SCALE '!$A$2:$P$18,D150+1, FALSE)</f>
        <v>136019.88</v>
      </c>
      <c r="F150" s="1182">
        <f t="shared" si="38"/>
        <v>47606.957999999999</v>
      </c>
      <c r="G150" s="1182">
        <f t="shared" si="39"/>
        <v>27203.976000000002</v>
      </c>
      <c r="H150" s="1182">
        <f t="shared" si="40"/>
        <v>6800.9940000000006</v>
      </c>
      <c r="I150" s="1183">
        <f t="shared" si="41"/>
        <v>5400</v>
      </c>
      <c r="J150" s="1182">
        <f t="shared" si="42"/>
        <v>71716.673999999999</v>
      </c>
      <c r="K150" s="1182" t="str">
        <f t="shared" si="43"/>
        <v/>
      </c>
      <c r="L150" s="1182" t="str">
        <f t="shared" si="44"/>
        <v/>
      </c>
      <c r="M150" s="1182" t="str">
        <f t="shared" si="45"/>
        <v/>
      </c>
      <c r="N150" s="1182"/>
      <c r="O150" s="1182"/>
      <c r="P150" s="1182"/>
      <c r="Q150" s="1182"/>
      <c r="R150" s="1182"/>
      <c r="S150" s="1182">
        <f t="shared" si="46"/>
        <v>13601.988000000001</v>
      </c>
      <c r="T150" s="1182">
        <v>480000</v>
      </c>
    </row>
    <row r="151" spans="1:20" ht="18" x14ac:dyDescent="0.4">
      <c r="A151" s="121">
        <v>8</v>
      </c>
      <c r="B151" s="121" t="s">
        <v>2628</v>
      </c>
      <c r="C151" s="121">
        <v>3</v>
      </c>
      <c r="D151" s="121">
        <v>15</v>
      </c>
      <c r="E151" s="1181">
        <f>VLOOKUP(C151, '[1]SALARY SCALE '!$A$2:$P$18,D151+1, FALSE)</f>
        <v>136019.88</v>
      </c>
      <c r="F151" s="1182">
        <f t="shared" si="38"/>
        <v>47606.957999999999</v>
      </c>
      <c r="G151" s="1182">
        <f t="shared" si="39"/>
        <v>27203.976000000002</v>
      </c>
      <c r="H151" s="1182">
        <f t="shared" si="40"/>
        <v>6800.9940000000006</v>
      </c>
      <c r="I151" s="1183">
        <f t="shared" si="41"/>
        <v>5400</v>
      </c>
      <c r="J151" s="1182">
        <f t="shared" si="42"/>
        <v>71716.673999999999</v>
      </c>
      <c r="K151" s="1182" t="str">
        <f t="shared" si="43"/>
        <v/>
      </c>
      <c r="L151" s="1182" t="str">
        <f t="shared" si="44"/>
        <v/>
      </c>
      <c r="M151" s="1182" t="str">
        <f t="shared" si="45"/>
        <v/>
      </c>
      <c r="N151" s="1182"/>
      <c r="O151" s="1182"/>
      <c r="P151" s="1182"/>
      <c r="Q151" s="1182"/>
      <c r="R151" s="1182"/>
      <c r="S151" s="1182">
        <f t="shared" si="46"/>
        <v>13601.988000000001</v>
      </c>
      <c r="T151" s="1182">
        <v>480000</v>
      </c>
    </row>
    <row r="152" spans="1:20" ht="18" x14ac:dyDescent="0.4">
      <c r="A152" s="121">
        <v>9</v>
      </c>
      <c r="B152" s="121" t="s">
        <v>2625</v>
      </c>
      <c r="C152" s="121">
        <v>6</v>
      </c>
      <c r="D152" s="121">
        <v>1</v>
      </c>
      <c r="E152" s="1181">
        <f>VLOOKUP(C152, '[1]SALARY SCALE '!$A$2:$P$18,D152+1, FALSE)</f>
        <v>133262.76</v>
      </c>
      <c r="F152" s="1182">
        <f t="shared" si="38"/>
        <v>46641.966</v>
      </c>
      <c r="G152" s="1182">
        <f t="shared" si="39"/>
        <v>26652.552000000003</v>
      </c>
      <c r="H152" s="1182">
        <f t="shared" si="40"/>
        <v>6663.1380000000008</v>
      </c>
      <c r="I152" s="1183">
        <f t="shared" si="41"/>
        <v>5400</v>
      </c>
      <c r="J152" s="1182">
        <f t="shared" si="42"/>
        <v>71578.817999999999</v>
      </c>
      <c r="K152" s="1182" t="str">
        <f t="shared" si="43"/>
        <v/>
      </c>
      <c r="L152" s="1182" t="str">
        <f t="shared" si="44"/>
        <v/>
      </c>
      <c r="M152" s="1182" t="str">
        <f t="shared" si="45"/>
        <v/>
      </c>
      <c r="N152" s="1182"/>
      <c r="O152" s="1182"/>
      <c r="P152" s="1182"/>
      <c r="Q152" s="1182"/>
      <c r="R152" s="1182"/>
      <c r="S152" s="1182">
        <f t="shared" si="46"/>
        <v>13326.276000000002</v>
      </c>
      <c r="T152" s="1182">
        <v>480000</v>
      </c>
    </row>
    <row r="153" spans="1:20" ht="18" x14ac:dyDescent="0.4">
      <c r="A153" s="121">
        <v>10</v>
      </c>
      <c r="B153" s="121" t="s">
        <v>2625</v>
      </c>
      <c r="C153" s="121">
        <v>6</v>
      </c>
      <c r="D153" s="121">
        <v>1</v>
      </c>
      <c r="E153" s="1181">
        <f>VLOOKUP(C153, '[1]SALARY SCALE '!$A$2:$P$18,D153+1, FALSE)</f>
        <v>133262.76</v>
      </c>
      <c r="F153" s="1182">
        <f t="shared" si="38"/>
        <v>46641.966</v>
      </c>
      <c r="G153" s="1182">
        <f t="shared" si="39"/>
        <v>26652.552000000003</v>
      </c>
      <c r="H153" s="1182">
        <f t="shared" si="40"/>
        <v>6663.1380000000008</v>
      </c>
      <c r="I153" s="1183">
        <f t="shared" si="41"/>
        <v>5400</v>
      </c>
      <c r="J153" s="1182">
        <f t="shared" si="42"/>
        <v>71578.817999999999</v>
      </c>
      <c r="K153" s="1182" t="str">
        <f t="shared" si="43"/>
        <v/>
      </c>
      <c r="L153" s="1182" t="str">
        <f t="shared" si="44"/>
        <v/>
      </c>
      <c r="M153" s="1182" t="str">
        <f t="shared" si="45"/>
        <v/>
      </c>
      <c r="N153" s="1182"/>
      <c r="O153" s="1182"/>
      <c r="P153" s="1182"/>
      <c r="Q153" s="1182"/>
      <c r="R153" s="1182"/>
      <c r="S153" s="1182">
        <f t="shared" si="46"/>
        <v>13326.276000000002</v>
      </c>
      <c r="T153" s="1182">
        <v>480000</v>
      </c>
    </row>
    <row r="154" spans="1:20" ht="18" x14ac:dyDescent="0.4">
      <c r="A154" s="121">
        <v>11</v>
      </c>
      <c r="B154" s="121" t="s">
        <v>2625</v>
      </c>
      <c r="C154" s="121">
        <v>6</v>
      </c>
      <c r="D154" s="121">
        <v>1</v>
      </c>
      <c r="E154" s="1181">
        <f>VLOOKUP(C154, '[1]SALARY SCALE '!$A$2:$P$18,D154+1, FALSE)</f>
        <v>133262.76</v>
      </c>
      <c r="F154" s="1182">
        <f t="shared" si="38"/>
        <v>46641.966</v>
      </c>
      <c r="G154" s="1182">
        <f t="shared" si="39"/>
        <v>26652.552000000003</v>
      </c>
      <c r="H154" s="1182">
        <f t="shared" si="40"/>
        <v>6663.1380000000008</v>
      </c>
      <c r="I154" s="1183">
        <f t="shared" si="41"/>
        <v>5400</v>
      </c>
      <c r="J154" s="1182">
        <f t="shared" si="42"/>
        <v>71578.817999999999</v>
      </c>
      <c r="K154" s="1182" t="str">
        <f t="shared" si="43"/>
        <v/>
      </c>
      <c r="L154" s="1182" t="str">
        <f t="shared" si="44"/>
        <v/>
      </c>
      <c r="M154" s="1182" t="str">
        <f t="shared" si="45"/>
        <v/>
      </c>
      <c r="N154" s="1182"/>
      <c r="O154" s="1182"/>
      <c r="P154" s="1182"/>
      <c r="Q154" s="1182"/>
      <c r="R154" s="1182"/>
      <c r="S154" s="1182">
        <f t="shared" si="46"/>
        <v>13326.276000000002</v>
      </c>
      <c r="T154" s="1182">
        <v>480000</v>
      </c>
    </row>
    <row r="155" spans="1:20" ht="18" x14ac:dyDescent="0.4">
      <c r="A155" s="121">
        <v>12</v>
      </c>
      <c r="B155" s="121" t="s">
        <v>2629</v>
      </c>
      <c r="C155" s="121">
        <v>6</v>
      </c>
      <c r="D155" s="121">
        <v>10</v>
      </c>
      <c r="E155" s="1181">
        <f>VLOOKUP(C155, '[1]SALARY SCALE '!$A$2:$P$18,D155+1, FALSE)</f>
        <v>182442.12</v>
      </c>
      <c r="F155" s="1182">
        <f t="shared" si="38"/>
        <v>63854.741999999991</v>
      </c>
      <c r="G155" s="1182">
        <f t="shared" si="39"/>
        <v>36488.423999999999</v>
      </c>
      <c r="H155" s="1182">
        <f t="shared" si="40"/>
        <v>9122.1059999999998</v>
      </c>
      <c r="I155" s="1183">
        <f t="shared" si="41"/>
        <v>5400</v>
      </c>
      <c r="J155" s="1182">
        <f t="shared" si="42"/>
        <v>74037.785999999993</v>
      </c>
      <c r="K155" s="1182" t="str">
        <f t="shared" si="43"/>
        <v/>
      </c>
      <c r="L155" s="1182" t="str">
        <f t="shared" si="44"/>
        <v/>
      </c>
      <c r="M155" s="1182" t="str">
        <f t="shared" si="45"/>
        <v/>
      </c>
      <c r="N155" s="1182"/>
      <c r="O155" s="1182"/>
      <c r="P155" s="1182"/>
      <c r="Q155" s="1182"/>
      <c r="R155" s="1182"/>
      <c r="S155" s="1182">
        <f t="shared" si="46"/>
        <v>18244.212</v>
      </c>
      <c r="T155" s="1182">
        <v>480000</v>
      </c>
    </row>
    <row r="156" spans="1:20" ht="18.5" thickBot="1" x14ac:dyDescent="0.45">
      <c r="A156" s="121">
        <v>13</v>
      </c>
      <c r="B156" s="121" t="s">
        <v>2630</v>
      </c>
      <c r="C156" s="121">
        <v>6</v>
      </c>
      <c r="D156" s="121">
        <v>10</v>
      </c>
      <c r="E156" s="1181">
        <f>VLOOKUP(C156, '[1]SALARY SCALE '!$A$2:$P$18,D156+1, FALSE)</f>
        <v>182442.12</v>
      </c>
      <c r="F156" s="1182">
        <f t="shared" si="38"/>
        <v>63854.741999999991</v>
      </c>
      <c r="G156" s="1182">
        <f t="shared" si="39"/>
        <v>36488.423999999999</v>
      </c>
      <c r="H156" s="1182">
        <f t="shared" si="40"/>
        <v>9122.1059999999998</v>
      </c>
      <c r="I156" s="1183">
        <f t="shared" si="41"/>
        <v>5400</v>
      </c>
      <c r="J156" s="1182">
        <f t="shared" si="42"/>
        <v>74037.785999999993</v>
      </c>
      <c r="K156" s="1182" t="str">
        <f t="shared" si="43"/>
        <v/>
      </c>
      <c r="L156" s="1182" t="str">
        <f t="shared" si="44"/>
        <v/>
      </c>
      <c r="M156" s="1182" t="str">
        <f t="shared" si="45"/>
        <v/>
      </c>
      <c r="N156" s="1182"/>
      <c r="O156" s="1182"/>
      <c r="P156" s="1182"/>
      <c r="Q156" s="1182"/>
      <c r="R156" s="1182"/>
      <c r="S156" s="1182">
        <f t="shared" si="46"/>
        <v>18244.212</v>
      </c>
      <c r="T156" s="1182">
        <v>480000</v>
      </c>
    </row>
    <row r="157" spans="1:20" ht="18.5" thickBot="1" x14ac:dyDescent="0.45">
      <c r="A157" s="1352" t="s">
        <v>2502</v>
      </c>
      <c r="B157" s="1353"/>
      <c r="C157" s="1353"/>
      <c r="D157" s="1354"/>
      <c r="E157" s="1192">
        <f t="shared" ref="E157:T157" si="47">SUM(E144:E156)</f>
        <v>1627997.1600000001</v>
      </c>
      <c r="F157" s="1192">
        <f t="shared" si="47"/>
        <v>569799.00599999994</v>
      </c>
      <c r="G157" s="1192">
        <f t="shared" si="47"/>
        <v>325599.43200000003</v>
      </c>
      <c r="H157" s="1192">
        <f t="shared" si="47"/>
        <v>81399.858000000007</v>
      </c>
      <c r="I157" s="1192">
        <f t="shared" si="47"/>
        <v>70200</v>
      </c>
      <c r="J157" s="1192">
        <f t="shared" si="47"/>
        <v>925303.69799999986</v>
      </c>
      <c r="K157" s="1192">
        <f t="shared" si="47"/>
        <v>0</v>
      </c>
      <c r="L157" s="1192">
        <f t="shared" si="47"/>
        <v>0</v>
      </c>
      <c r="M157" s="1192">
        <f t="shared" si="47"/>
        <v>0</v>
      </c>
      <c r="N157" s="1192">
        <f t="shared" si="47"/>
        <v>0</v>
      </c>
      <c r="O157" s="1192">
        <f t="shared" si="47"/>
        <v>0</v>
      </c>
      <c r="P157" s="1192">
        <f t="shared" si="47"/>
        <v>0</v>
      </c>
      <c r="Q157" s="1192">
        <f t="shared" si="47"/>
        <v>0</v>
      </c>
      <c r="R157" s="1192">
        <f t="shared" si="47"/>
        <v>0</v>
      </c>
      <c r="S157" s="1192">
        <f t="shared" si="47"/>
        <v>162799.71600000001</v>
      </c>
      <c r="T157" s="1192">
        <f t="shared" si="47"/>
        <v>6240000</v>
      </c>
    </row>
    <row r="158" spans="1:20" ht="18" x14ac:dyDescent="0.4">
      <c r="A158" s="1193"/>
      <c r="B158" s="1193" t="s">
        <v>2631</v>
      </c>
      <c r="C158" s="1193">
        <v>7</v>
      </c>
      <c r="D158" s="1193">
        <v>15</v>
      </c>
      <c r="E158" s="1181">
        <f>VLOOKUP(C158, '[1]SALARY SCALE '!$A$2:$P$18,D158+1, FALSE)</f>
        <v>313230.24</v>
      </c>
      <c r="F158" s="1182">
        <f>E158*35%</f>
        <v>109630.58399999999</v>
      </c>
      <c r="G158" s="1182">
        <f>E158*20%</f>
        <v>62646.048000000003</v>
      </c>
      <c r="H158" s="1182">
        <f>E158*5%</f>
        <v>15661.512000000001</v>
      </c>
      <c r="I158" s="1183">
        <f>IF(C158&lt;=6,5400, IF(AND(C158&gt;=7,C158&lt;=10),7560,IF(AND(C158&gt;10,C158&lt;=14),8640,IF(C158&gt;14,9720,""))))</f>
        <v>7560</v>
      </c>
      <c r="J158" s="1182">
        <f>IF(C158&lt;7,0.05*E158+64915.68,0.05*E158+24000)</f>
        <v>39661.512000000002</v>
      </c>
      <c r="K158" s="1182" t="str">
        <f>IF(C158&gt;=15, 630, "")</f>
        <v/>
      </c>
      <c r="L158" s="1182" t="str">
        <f>IF(C158&gt;=15, 11469.09, "")</f>
        <v/>
      </c>
      <c r="M158" s="1182" t="str">
        <f>IF(C158&gt;=15, 11469.09, "")</f>
        <v/>
      </c>
      <c r="N158" s="1182"/>
      <c r="O158" s="1182"/>
      <c r="P158" s="1182"/>
      <c r="Q158" s="1182"/>
      <c r="R158" s="1182"/>
      <c r="S158" s="1182">
        <f>E158*10%</f>
        <v>31323.024000000001</v>
      </c>
      <c r="T158" s="1182">
        <v>480000</v>
      </c>
    </row>
    <row r="159" spans="1:20" ht="18.5" thickBot="1" x14ac:dyDescent="0.45">
      <c r="A159" s="121"/>
      <c r="B159" s="121" t="s">
        <v>2632</v>
      </c>
      <c r="C159" s="121">
        <v>7</v>
      </c>
      <c r="D159" s="121">
        <v>15</v>
      </c>
      <c r="E159" s="1181">
        <f>VLOOKUP(C159, '[1]SALARY SCALE '!$A$2:$P$18,D159+1, FALSE)</f>
        <v>313230.24</v>
      </c>
      <c r="F159" s="1182">
        <f>E159*35%</f>
        <v>109630.58399999999</v>
      </c>
      <c r="G159" s="1182">
        <f>E159*20%</f>
        <v>62646.048000000003</v>
      </c>
      <c r="H159" s="1182">
        <f>E159*5%</f>
        <v>15661.512000000001</v>
      </c>
      <c r="I159" s="1183">
        <f>IF(C159&lt;=6,5400, IF(AND(C159&gt;=7,C159&lt;=10),7560,IF(AND(C159&gt;10,C159&lt;=14),8640,IF(C159&gt;14,9720,""))))</f>
        <v>7560</v>
      </c>
      <c r="J159" s="1182">
        <f>IF(C159&lt;7,0.05*E159+64915.68,0.05*E159+24000)</f>
        <v>39661.512000000002</v>
      </c>
      <c r="K159" s="1182" t="str">
        <f>IF(C159&gt;=15, 630, "")</f>
        <v/>
      </c>
      <c r="L159" s="1182" t="str">
        <f>IF(C159&gt;=15, 11469.09, "")</f>
        <v/>
      </c>
      <c r="M159" s="1182" t="str">
        <f>IF(C159&gt;=15, 11469.09, "")</f>
        <v/>
      </c>
      <c r="N159" s="1182"/>
      <c r="O159" s="1182"/>
      <c r="P159" s="1182"/>
      <c r="Q159" s="1182"/>
      <c r="R159" s="1182"/>
      <c r="S159" s="1182">
        <f>E159*10%</f>
        <v>31323.024000000001</v>
      </c>
      <c r="T159" s="1182">
        <v>480000</v>
      </c>
    </row>
    <row r="160" spans="1:20" ht="18.5" thickBot="1" x14ac:dyDescent="0.45">
      <c r="A160" s="1352" t="s">
        <v>2170</v>
      </c>
      <c r="B160" s="1353"/>
      <c r="C160" s="1353"/>
      <c r="D160" s="1354"/>
      <c r="E160" s="1195">
        <f t="shared" ref="E160:T160" si="48">SUM(E158:E159)</f>
        <v>626460.48</v>
      </c>
      <c r="F160" s="1195">
        <f t="shared" si="48"/>
        <v>219261.16799999998</v>
      </c>
      <c r="G160" s="1195">
        <f t="shared" si="48"/>
        <v>125292.09600000001</v>
      </c>
      <c r="H160" s="1195">
        <f t="shared" si="48"/>
        <v>31323.024000000001</v>
      </c>
      <c r="I160" s="1195">
        <f t="shared" si="48"/>
        <v>15120</v>
      </c>
      <c r="J160" s="1195">
        <f t="shared" si="48"/>
        <v>79323.024000000005</v>
      </c>
      <c r="K160" s="1195">
        <f t="shared" si="48"/>
        <v>0</v>
      </c>
      <c r="L160" s="1195">
        <f t="shared" si="48"/>
        <v>0</v>
      </c>
      <c r="M160" s="1195">
        <f t="shared" si="48"/>
        <v>0</v>
      </c>
      <c r="N160" s="1195">
        <f t="shared" si="48"/>
        <v>0</v>
      </c>
      <c r="O160" s="1195">
        <f t="shared" si="48"/>
        <v>0</v>
      </c>
      <c r="P160" s="1195">
        <f t="shared" si="48"/>
        <v>0</v>
      </c>
      <c r="Q160" s="1195">
        <f t="shared" si="48"/>
        <v>0</v>
      </c>
      <c r="R160" s="1195">
        <f t="shared" si="48"/>
        <v>0</v>
      </c>
      <c r="S160" s="1195">
        <f t="shared" si="48"/>
        <v>62646.048000000003</v>
      </c>
      <c r="T160" s="1196">
        <f t="shared" si="48"/>
        <v>960000</v>
      </c>
    </row>
    <row r="161" spans="1:20" ht="18" x14ac:dyDescent="0.4">
      <c r="A161" s="1176"/>
      <c r="B161" s="1176"/>
      <c r="C161" s="121">
        <v>12</v>
      </c>
      <c r="D161" s="121">
        <v>10</v>
      </c>
      <c r="E161" s="1194">
        <v>673187</v>
      </c>
      <c r="F161" s="1183">
        <f>E161*35%</f>
        <v>235615.44999999998</v>
      </c>
      <c r="G161" s="1183">
        <f>E161*20%</f>
        <v>134637.4</v>
      </c>
      <c r="H161" s="1183">
        <f>E161*5%</f>
        <v>33659.35</v>
      </c>
      <c r="I161" s="1183">
        <f>IF(C161&lt;=6,5400, IF(AND(C161&gt;=7,C161&lt;=10),7560,IF(AND(C161&gt;10,C161&lt;=14),8640,IF(C161&gt;14,9720,""))))</f>
        <v>8640</v>
      </c>
      <c r="J161" s="1183">
        <f>IF(C161&lt;7,0.05*E161+64915.68,0.05*E161+24000)</f>
        <v>57659.35</v>
      </c>
      <c r="K161" s="1183" t="str">
        <f>IF(C161&gt;=15, 630, "")</f>
        <v/>
      </c>
      <c r="L161" s="1183" t="str">
        <f>IF(C161&gt;=15, 11469.09, "")</f>
        <v/>
      </c>
      <c r="M161" s="1183" t="str">
        <f>IF(C161&gt;=15, 11469.09, "")</f>
        <v/>
      </c>
      <c r="N161" s="1183"/>
      <c r="O161" s="1183"/>
      <c r="P161" s="1183"/>
      <c r="Q161" s="1183"/>
      <c r="R161" s="1183"/>
      <c r="S161" s="1183">
        <f>E161*10%</f>
        <v>67318.7</v>
      </c>
      <c r="T161" s="1182">
        <v>480000</v>
      </c>
    </row>
    <row r="162" spans="1:20" ht="18" x14ac:dyDescent="0.4">
      <c r="A162" s="1193"/>
      <c r="B162" s="1193" t="s">
        <v>2633</v>
      </c>
      <c r="C162" s="1193">
        <v>14</v>
      </c>
      <c r="D162" s="1193">
        <v>11</v>
      </c>
      <c r="E162" s="1194">
        <v>788238</v>
      </c>
      <c r="F162" s="1183">
        <f>E162*35%</f>
        <v>275883.3</v>
      </c>
      <c r="G162" s="1183">
        <f>E162*20%</f>
        <v>157647.6</v>
      </c>
      <c r="H162" s="1183">
        <f>E162*5%</f>
        <v>39411.9</v>
      </c>
      <c r="I162" s="1183">
        <f>IF(C162&lt;=6,5400, IF(AND(C162&gt;=7,C162&lt;=10),7560,IF(AND(C162&gt;10,C162&lt;=14),8640,IF(C162&gt;14,9720,""))))</f>
        <v>8640</v>
      </c>
      <c r="J162" s="1183">
        <f>IF(C162&lt;7,0.05*E162+64915.68,0.05*E162+24000)</f>
        <v>63411.9</v>
      </c>
      <c r="K162" s="1183" t="str">
        <f>IF(C162&gt;=15, 630, "")</f>
        <v/>
      </c>
      <c r="L162" s="1183" t="str">
        <f>IF(C162&gt;=15, 11469.09, "")</f>
        <v/>
      </c>
      <c r="M162" s="1183" t="str">
        <f>IF(C162&gt;=15, 11469.09, "")</f>
        <v/>
      </c>
      <c r="N162" s="1183"/>
      <c r="O162" s="1183"/>
      <c r="P162" s="1183"/>
      <c r="Q162" s="1183"/>
      <c r="R162" s="1183"/>
      <c r="S162" s="1183">
        <f>E162*10%</f>
        <v>78823.8</v>
      </c>
      <c r="T162" s="1182">
        <v>480000</v>
      </c>
    </row>
    <row r="163" spans="1:20" ht="18" x14ac:dyDescent="0.4">
      <c r="A163" s="1362" t="s">
        <v>2248</v>
      </c>
      <c r="B163" s="1363"/>
      <c r="C163" s="1363"/>
      <c r="D163" s="1364"/>
      <c r="E163" s="304">
        <f>SUM(E161:E162)</f>
        <v>1461425</v>
      </c>
      <c r="F163" s="304">
        <f t="shared" ref="F163:T163" si="49">SUM(F161:F162)</f>
        <v>511498.75</v>
      </c>
      <c r="G163" s="304">
        <f t="shared" si="49"/>
        <v>292285</v>
      </c>
      <c r="H163" s="304">
        <f t="shared" si="49"/>
        <v>73071.25</v>
      </c>
      <c r="I163" s="304">
        <f t="shared" si="49"/>
        <v>17280</v>
      </c>
      <c r="J163" s="304">
        <f t="shared" si="49"/>
        <v>121071.25</v>
      </c>
      <c r="K163" s="304">
        <f t="shared" si="49"/>
        <v>0</v>
      </c>
      <c r="L163" s="304">
        <f t="shared" si="49"/>
        <v>0</v>
      </c>
      <c r="M163" s="304">
        <f t="shared" si="49"/>
        <v>0</v>
      </c>
      <c r="N163" s="304">
        <f t="shared" si="49"/>
        <v>0</v>
      </c>
      <c r="O163" s="304">
        <f t="shared" si="49"/>
        <v>0</v>
      </c>
      <c r="P163" s="304">
        <f t="shared" si="49"/>
        <v>0</v>
      </c>
      <c r="Q163" s="304">
        <f t="shared" si="49"/>
        <v>0</v>
      </c>
      <c r="R163" s="304">
        <f t="shared" si="49"/>
        <v>0</v>
      </c>
      <c r="S163" s="304">
        <f t="shared" si="49"/>
        <v>146142.5</v>
      </c>
      <c r="T163" s="304">
        <f t="shared" si="49"/>
        <v>960000</v>
      </c>
    </row>
    <row r="164" spans="1:20" ht="18" x14ac:dyDescent="0.4">
      <c r="A164" s="1362" t="s">
        <v>2634</v>
      </c>
      <c r="B164" s="1363"/>
      <c r="C164" s="1363"/>
      <c r="D164" s="1363"/>
      <c r="E164" s="1364"/>
      <c r="F164" s="1362" t="s">
        <v>2483</v>
      </c>
      <c r="G164" s="1363"/>
      <c r="H164" s="1363"/>
      <c r="I164" s="1363"/>
      <c r="J164" s="1363"/>
      <c r="K164" s="1363"/>
      <c r="L164" s="1363"/>
      <c r="M164" s="1364"/>
      <c r="N164" s="1362" t="s">
        <v>2484</v>
      </c>
      <c r="O164" s="1363"/>
      <c r="P164" s="1363"/>
      <c r="Q164" s="1363"/>
      <c r="R164" s="1364"/>
      <c r="S164" s="1362" t="s">
        <v>2485</v>
      </c>
      <c r="T164" s="1364"/>
    </row>
    <row r="165" spans="1:20" ht="54" x14ac:dyDescent="0.4">
      <c r="A165" s="1199" t="s">
        <v>2252</v>
      </c>
      <c r="B165" s="1199" t="s">
        <v>1848</v>
      </c>
      <c r="C165" s="1199" t="s">
        <v>2486</v>
      </c>
      <c r="D165" s="1199" t="s">
        <v>2487</v>
      </c>
      <c r="E165" s="1199" t="s">
        <v>2488</v>
      </c>
      <c r="F165" s="1199" t="s">
        <v>2489</v>
      </c>
      <c r="G165" s="1199" t="s">
        <v>2490</v>
      </c>
      <c r="H165" s="1199" t="s">
        <v>2491</v>
      </c>
      <c r="I165" s="1199" t="s">
        <v>2492</v>
      </c>
      <c r="J165" s="1199" t="s">
        <v>2493</v>
      </c>
      <c r="K165" s="1199" t="s">
        <v>2494</v>
      </c>
      <c r="L165" s="1199" t="s">
        <v>2495</v>
      </c>
      <c r="M165" s="1199" t="s">
        <v>2496</v>
      </c>
      <c r="N165" s="1199" t="s">
        <v>2497</v>
      </c>
      <c r="O165" s="1199" t="s">
        <v>2498</v>
      </c>
      <c r="P165" s="1199" t="s">
        <v>2499</v>
      </c>
      <c r="Q165" s="1199" t="s">
        <v>2306</v>
      </c>
      <c r="R165" s="1199"/>
      <c r="S165" s="1199" t="s">
        <v>2500</v>
      </c>
      <c r="T165" s="1199" t="s">
        <v>2501</v>
      </c>
    </row>
    <row r="166" spans="1:20" ht="18" x14ac:dyDescent="0.4">
      <c r="A166" s="121">
        <v>1</v>
      </c>
      <c r="B166" s="121" t="s">
        <v>2625</v>
      </c>
      <c r="C166" s="121">
        <v>3</v>
      </c>
      <c r="D166" s="121">
        <v>1</v>
      </c>
      <c r="E166" s="1181">
        <f>VLOOKUP(C166, '[1]SALARY SCALE '!$A$2:$P$18,D166+1, FALSE)</f>
        <v>91053</v>
      </c>
      <c r="F166" s="1182">
        <f t="shared" ref="F166:F176" si="50">E166*35%</f>
        <v>31868.55</v>
      </c>
      <c r="G166" s="1182">
        <f>E166*20%</f>
        <v>18210.600000000002</v>
      </c>
      <c r="H166" s="1182">
        <f>E166*5%</f>
        <v>4552.6500000000005</v>
      </c>
      <c r="I166" s="1183">
        <f>IF(C166&lt;=6,5400, IF(AND(C166&gt;=7,C166&lt;=10),7560,IF(AND(C166&gt;10,C166&lt;=14),8640,IF(C166&gt;14,9720,""))))</f>
        <v>5400</v>
      </c>
      <c r="J166" s="1182">
        <f>IF(C166&lt;7,0.05*E166+64915.68,0.05*E166+24000)</f>
        <v>69468.33</v>
      </c>
      <c r="K166" s="1182" t="str">
        <f>IF(C166&gt;=15, 630, "")</f>
        <v/>
      </c>
      <c r="L166" s="1182" t="str">
        <f>IF(C166&gt;=15, 11469.09, "")</f>
        <v/>
      </c>
      <c r="M166" s="1182" t="str">
        <f>IF(C166&gt;=15, 11469.09, "")</f>
        <v/>
      </c>
      <c r="N166" s="1182"/>
      <c r="O166" s="1182"/>
      <c r="P166" s="1182"/>
      <c r="Q166" s="1182"/>
      <c r="R166" s="1182"/>
      <c r="S166" s="1182">
        <f>E166*10%</f>
        <v>9105.3000000000011</v>
      </c>
      <c r="T166" s="1182">
        <v>480000</v>
      </c>
    </row>
    <row r="167" spans="1:20" ht="18" x14ac:dyDescent="0.4">
      <c r="A167" s="121">
        <v>2</v>
      </c>
      <c r="B167" s="121" t="s">
        <v>2625</v>
      </c>
      <c r="C167" s="121">
        <v>3</v>
      </c>
      <c r="D167" s="121">
        <v>1</v>
      </c>
      <c r="E167" s="1181">
        <f>VLOOKUP(C167, '[1]SALARY SCALE '!$A$2:$P$18,D167+1, FALSE)</f>
        <v>91053</v>
      </c>
      <c r="F167" s="1182">
        <f t="shared" si="50"/>
        <v>31868.55</v>
      </c>
      <c r="G167" s="1182">
        <f t="shared" ref="G167:G176" si="51">E167*20%</f>
        <v>18210.600000000002</v>
      </c>
      <c r="H167" s="1182">
        <f t="shared" ref="H167:H176" si="52">E167*5%</f>
        <v>4552.6500000000005</v>
      </c>
      <c r="I167" s="1183">
        <f t="shared" ref="I167:I176" si="53">IF(C167&lt;=6,5400, IF(AND(C167&gt;=7,C167&lt;=10),7560,IF(AND(C167&gt;10,C167&lt;=14),8640,IF(C167&gt;14,9720,""))))</f>
        <v>5400</v>
      </c>
      <c r="J167" s="1182">
        <f t="shared" ref="J167:J176" si="54">IF(C167&lt;7,0.05*E167+64915.68,0.05*E167+24000)</f>
        <v>69468.33</v>
      </c>
      <c r="K167" s="1182" t="str">
        <f t="shared" ref="K167:K176" si="55">IF(C167&gt;=15, 630, "")</f>
        <v/>
      </c>
      <c r="L167" s="1182" t="str">
        <f t="shared" ref="L167:L176" si="56">IF(C167&gt;=15, 11469.09, "")</f>
        <v/>
      </c>
      <c r="M167" s="1182" t="str">
        <f t="shared" ref="M167:M176" si="57">IF(C167&gt;=15, 11469.09, "")</f>
        <v/>
      </c>
      <c r="N167" s="1182"/>
      <c r="O167" s="1182"/>
      <c r="P167" s="1182"/>
      <c r="Q167" s="1182"/>
      <c r="R167" s="1182"/>
      <c r="S167" s="1182">
        <f t="shared" ref="S167:S176" si="58">E167*10%</f>
        <v>9105.3000000000011</v>
      </c>
      <c r="T167" s="1182">
        <v>480000</v>
      </c>
    </row>
    <row r="168" spans="1:20" ht="18" x14ac:dyDescent="0.4">
      <c r="A168" s="121">
        <v>3</v>
      </c>
      <c r="B168" s="121" t="s">
        <v>2625</v>
      </c>
      <c r="C168" s="121">
        <v>3</v>
      </c>
      <c r="D168" s="121">
        <v>1</v>
      </c>
      <c r="E168" s="1181">
        <f>VLOOKUP(C168, '[1]SALARY SCALE '!$A$2:$P$18,D168+1, FALSE)</f>
        <v>91053</v>
      </c>
      <c r="F168" s="1182">
        <f t="shared" si="50"/>
        <v>31868.55</v>
      </c>
      <c r="G168" s="1182">
        <f t="shared" si="51"/>
        <v>18210.600000000002</v>
      </c>
      <c r="H168" s="1182">
        <f t="shared" si="52"/>
        <v>4552.6500000000005</v>
      </c>
      <c r="I168" s="1183">
        <f t="shared" si="53"/>
        <v>5400</v>
      </c>
      <c r="J168" s="1182">
        <f t="shared" si="54"/>
        <v>69468.33</v>
      </c>
      <c r="K168" s="1182" t="str">
        <f t="shared" si="55"/>
        <v/>
      </c>
      <c r="L168" s="1182" t="str">
        <f t="shared" si="56"/>
        <v/>
      </c>
      <c r="M168" s="1182" t="str">
        <f t="shared" si="57"/>
        <v/>
      </c>
      <c r="N168" s="1182"/>
      <c r="O168" s="1182"/>
      <c r="P168" s="1182"/>
      <c r="Q168" s="1182"/>
      <c r="R168" s="1182"/>
      <c r="S168" s="1182">
        <f t="shared" si="58"/>
        <v>9105.3000000000011</v>
      </c>
      <c r="T168" s="1182">
        <v>480000</v>
      </c>
    </row>
    <row r="169" spans="1:20" ht="18" x14ac:dyDescent="0.4">
      <c r="A169" s="121">
        <v>4</v>
      </c>
      <c r="B169" s="121" t="s">
        <v>2625</v>
      </c>
      <c r="C169" s="121">
        <v>3</v>
      </c>
      <c r="D169" s="121">
        <v>1</v>
      </c>
      <c r="E169" s="1181">
        <f>VLOOKUP(C169, '[1]SALARY SCALE '!$A$2:$P$18,D169+1, FALSE)</f>
        <v>91053</v>
      </c>
      <c r="F169" s="1182">
        <f t="shared" si="50"/>
        <v>31868.55</v>
      </c>
      <c r="G169" s="1182">
        <f t="shared" si="51"/>
        <v>18210.600000000002</v>
      </c>
      <c r="H169" s="1182">
        <f t="shared" si="52"/>
        <v>4552.6500000000005</v>
      </c>
      <c r="I169" s="1183">
        <f t="shared" si="53"/>
        <v>5400</v>
      </c>
      <c r="J169" s="1182">
        <f t="shared" si="54"/>
        <v>69468.33</v>
      </c>
      <c r="K169" s="1182" t="str">
        <f t="shared" si="55"/>
        <v/>
      </c>
      <c r="L169" s="1182" t="str">
        <f t="shared" si="56"/>
        <v/>
      </c>
      <c r="M169" s="1182" t="str">
        <f t="shared" si="57"/>
        <v/>
      </c>
      <c r="N169" s="1182"/>
      <c r="O169" s="1182"/>
      <c r="P169" s="1182"/>
      <c r="Q169" s="1182"/>
      <c r="R169" s="1182"/>
      <c r="S169" s="1182">
        <f t="shared" si="58"/>
        <v>9105.3000000000011</v>
      </c>
      <c r="T169" s="1182">
        <v>480000</v>
      </c>
    </row>
    <row r="170" spans="1:20" ht="18" x14ac:dyDescent="0.4">
      <c r="A170" s="121">
        <v>5</v>
      </c>
      <c r="B170" s="121" t="s">
        <v>2625</v>
      </c>
      <c r="C170" s="121">
        <v>3</v>
      </c>
      <c r="D170" s="121">
        <v>1</v>
      </c>
      <c r="E170" s="1181">
        <f>VLOOKUP(C170, '[1]SALARY SCALE '!$A$2:$P$18,D170+1, FALSE)</f>
        <v>91053</v>
      </c>
      <c r="F170" s="1182">
        <f t="shared" si="50"/>
        <v>31868.55</v>
      </c>
      <c r="G170" s="1182">
        <f t="shared" si="51"/>
        <v>18210.600000000002</v>
      </c>
      <c r="H170" s="1182">
        <f t="shared" si="52"/>
        <v>4552.6500000000005</v>
      </c>
      <c r="I170" s="1183">
        <f t="shared" si="53"/>
        <v>5400</v>
      </c>
      <c r="J170" s="1182">
        <f t="shared" si="54"/>
        <v>69468.33</v>
      </c>
      <c r="K170" s="1182" t="str">
        <f t="shared" si="55"/>
        <v/>
      </c>
      <c r="L170" s="1182" t="str">
        <f t="shared" si="56"/>
        <v/>
      </c>
      <c r="M170" s="1182" t="str">
        <f t="shared" si="57"/>
        <v/>
      </c>
      <c r="N170" s="1182"/>
      <c r="O170" s="1182"/>
      <c r="P170" s="1182"/>
      <c r="Q170" s="1182"/>
      <c r="R170" s="1182"/>
      <c r="S170" s="1182">
        <f t="shared" si="58"/>
        <v>9105.3000000000011</v>
      </c>
      <c r="T170" s="1182">
        <v>480000</v>
      </c>
    </row>
    <row r="171" spans="1:20" ht="18" x14ac:dyDescent="0.4">
      <c r="A171" s="121">
        <v>6</v>
      </c>
      <c r="B171" s="121" t="s">
        <v>2635</v>
      </c>
      <c r="C171" s="121">
        <v>3</v>
      </c>
      <c r="D171" s="121">
        <v>15</v>
      </c>
      <c r="E171" s="1181">
        <f>VLOOKUP(C171, '[1]SALARY SCALE '!$A$2:$P$18,D171+1, FALSE)</f>
        <v>136019.88</v>
      </c>
      <c r="F171" s="1182">
        <f t="shared" si="50"/>
        <v>47606.957999999999</v>
      </c>
      <c r="G171" s="1182">
        <f t="shared" si="51"/>
        <v>27203.976000000002</v>
      </c>
      <c r="H171" s="1182">
        <f t="shared" si="52"/>
        <v>6800.9940000000006</v>
      </c>
      <c r="I171" s="1183">
        <f t="shared" si="53"/>
        <v>5400</v>
      </c>
      <c r="J171" s="1182">
        <f t="shared" si="54"/>
        <v>71716.673999999999</v>
      </c>
      <c r="K171" s="1182" t="str">
        <f t="shared" si="55"/>
        <v/>
      </c>
      <c r="L171" s="1182" t="str">
        <f t="shared" si="56"/>
        <v/>
      </c>
      <c r="M171" s="1182" t="str">
        <f t="shared" si="57"/>
        <v/>
      </c>
      <c r="N171" s="1182"/>
      <c r="O171" s="1182"/>
      <c r="P171" s="1182"/>
      <c r="Q171" s="1182"/>
      <c r="R171" s="1182"/>
      <c r="S171" s="1182">
        <f t="shared" si="58"/>
        <v>13601.988000000001</v>
      </c>
      <c r="T171" s="1182">
        <v>480000</v>
      </c>
    </row>
    <row r="172" spans="1:20" ht="18" x14ac:dyDescent="0.4">
      <c r="A172" s="121">
        <v>7</v>
      </c>
      <c r="B172" s="121" t="s">
        <v>2636</v>
      </c>
      <c r="C172" s="121">
        <v>3</v>
      </c>
      <c r="D172" s="121">
        <v>15</v>
      </c>
      <c r="E172" s="1181">
        <f>VLOOKUP(C172, '[1]SALARY SCALE '!$A$2:$P$18,D172+1, FALSE)</f>
        <v>136019.88</v>
      </c>
      <c r="F172" s="1182">
        <f t="shared" si="50"/>
        <v>47606.957999999999</v>
      </c>
      <c r="G172" s="1182">
        <f t="shared" si="51"/>
        <v>27203.976000000002</v>
      </c>
      <c r="H172" s="1182">
        <f t="shared" si="52"/>
        <v>6800.9940000000006</v>
      </c>
      <c r="I172" s="1183">
        <f t="shared" si="53"/>
        <v>5400</v>
      </c>
      <c r="J172" s="1182">
        <f t="shared" si="54"/>
        <v>71716.673999999999</v>
      </c>
      <c r="K172" s="1182" t="str">
        <f t="shared" si="55"/>
        <v/>
      </c>
      <c r="L172" s="1182" t="str">
        <f t="shared" si="56"/>
        <v/>
      </c>
      <c r="M172" s="1182" t="str">
        <f t="shared" si="57"/>
        <v/>
      </c>
      <c r="N172" s="1182"/>
      <c r="O172" s="1182"/>
      <c r="P172" s="1182"/>
      <c r="Q172" s="1182"/>
      <c r="R172" s="1182"/>
      <c r="S172" s="1182">
        <f t="shared" si="58"/>
        <v>13601.988000000001</v>
      </c>
      <c r="T172" s="1182">
        <v>480000</v>
      </c>
    </row>
    <row r="173" spans="1:20" ht="18" x14ac:dyDescent="0.4">
      <c r="A173" s="121">
        <v>8</v>
      </c>
      <c r="B173" s="121" t="s">
        <v>2625</v>
      </c>
      <c r="C173" s="121">
        <v>3</v>
      </c>
      <c r="D173" s="121">
        <v>15</v>
      </c>
      <c r="E173" s="1181">
        <f>VLOOKUP(C173, '[1]SALARY SCALE '!$A$2:$P$18,D173+1, FALSE)</f>
        <v>136019.88</v>
      </c>
      <c r="F173" s="1182">
        <f t="shared" si="50"/>
        <v>47606.957999999999</v>
      </c>
      <c r="G173" s="1182">
        <f t="shared" si="51"/>
        <v>27203.976000000002</v>
      </c>
      <c r="H173" s="1182">
        <f t="shared" si="52"/>
        <v>6800.9940000000006</v>
      </c>
      <c r="I173" s="1183">
        <f t="shared" si="53"/>
        <v>5400</v>
      </c>
      <c r="J173" s="1182">
        <f t="shared" si="54"/>
        <v>71716.673999999999</v>
      </c>
      <c r="K173" s="1182" t="str">
        <f t="shared" si="55"/>
        <v/>
      </c>
      <c r="L173" s="1182" t="str">
        <f t="shared" si="56"/>
        <v/>
      </c>
      <c r="M173" s="1182" t="str">
        <f t="shared" si="57"/>
        <v/>
      </c>
      <c r="N173" s="1182"/>
      <c r="O173" s="1182"/>
      <c r="P173" s="1182"/>
      <c r="Q173" s="1182"/>
      <c r="R173" s="1182"/>
      <c r="S173" s="1182">
        <f t="shared" si="58"/>
        <v>13601.988000000001</v>
      </c>
      <c r="T173" s="1182">
        <v>480000</v>
      </c>
    </row>
    <row r="174" spans="1:20" ht="18" x14ac:dyDescent="0.4">
      <c r="A174" s="121"/>
      <c r="B174" s="121" t="s">
        <v>2625</v>
      </c>
      <c r="C174" s="121">
        <v>6</v>
      </c>
      <c r="D174" s="121">
        <v>1</v>
      </c>
      <c r="E174" s="1181">
        <f>VLOOKUP(C174, '[1]SALARY SCALE '!$A$2:$P$18,D174+1, FALSE)</f>
        <v>133262.76</v>
      </c>
      <c r="F174" s="1182">
        <f>E174*35%</f>
        <v>46641.966</v>
      </c>
      <c r="G174" s="1182">
        <f>E174*20%</f>
        <v>26652.552000000003</v>
      </c>
      <c r="H174" s="1182">
        <f>E174*5%</f>
        <v>6663.1380000000008</v>
      </c>
      <c r="I174" s="1183">
        <f>IF(C174&lt;=6,5400, IF(AND(C174&gt;=7,C174&lt;=10),7560,IF(AND(C174&gt;10,C174&lt;=14),8640,IF(C174&gt;14,9720,""))))</f>
        <v>5400</v>
      </c>
      <c r="J174" s="1182">
        <f>IF(C174&lt;7,0.05*E174+64915.68,0.05*E174+24000)</f>
        <v>71578.817999999999</v>
      </c>
      <c r="K174" s="1182" t="str">
        <f>IF(C174&gt;=15, 630, "")</f>
        <v/>
      </c>
      <c r="L174" s="1182" t="str">
        <f>IF(C174&gt;=15, 11469.09, "")</f>
        <v/>
      </c>
      <c r="M174" s="1182" t="str">
        <f>IF(C174&gt;=15, 11469.09, "")</f>
        <v/>
      </c>
      <c r="N174" s="1182"/>
      <c r="O174" s="1182"/>
      <c r="P174" s="1182"/>
      <c r="Q174" s="1182"/>
      <c r="R174" s="1182"/>
      <c r="S174" s="1182">
        <f>E174*10%</f>
        <v>13326.276000000002</v>
      </c>
      <c r="T174" s="1182">
        <v>480000</v>
      </c>
    </row>
    <row r="175" spans="1:20" ht="18" x14ac:dyDescent="0.4">
      <c r="A175" s="121">
        <v>9</v>
      </c>
      <c r="B175" s="121" t="s">
        <v>2625</v>
      </c>
      <c r="C175" s="121">
        <v>6</v>
      </c>
      <c r="D175" s="121">
        <v>1</v>
      </c>
      <c r="E175" s="1181">
        <f>VLOOKUP(C175, '[1]SALARY SCALE '!$A$2:$P$18,D175+1, FALSE)</f>
        <v>133262.76</v>
      </c>
      <c r="F175" s="1182">
        <f t="shared" si="50"/>
        <v>46641.966</v>
      </c>
      <c r="G175" s="1182">
        <f t="shared" si="51"/>
        <v>26652.552000000003</v>
      </c>
      <c r="H175" s="1182">
        <f t="shared" si="52"/>
        <v>6663.1380000000008</v>
      </c>
      <c r="I175" s="1183">
        <f t="shared" si="53"/>
        <v>5400</v>
      </c>
      <c r="J175" s="1182">
        <f t="shared" si="54"/>
        <v>71578.817999999999</v>
      </c>
      <c r="K175" s="1182" t="str">
        <f t="shared" si="55"/>
        <v/>
      </c>
      <c r="L175" s="1182" t="str">
        <f t="shared" si="56"/>
        <v/>
      </c>
      <c r="M175" s="1182" t="str">
        <f t="shared" si="57"/>
        <v/>
      </c>
      <c r="N175" s="1182"/>
      <c r="O175" s="1182"/>
      <c r="P175" s="1182"/>
      <c r="Q175" s="1182"/>
      <c r="R175" s="1182"/>
      <c r="S175" s="1182">
        <f t="shared" si="58"/>
        <v>13326.276000000002</v>
      </c>
      <c r="T175" s="1182">
        <v>480000</v>
      </c>
    </row>
    <row r="176" spans="1:20" ht="18.5" thickBot="1" x14ac:dyDescent="0.45">
      <c r="A176" s="121">
        <v>10</v>
      </c>
      <c r="B176" s="121" t="s">
        <v>2625</v>
      </c>
      <c r="C176" s="121">
        <v>6</v>
      </c>
      <c r="D176" s="121">
        <v>15</v>
      </c>
      <c r="E176" s="1181">
        <f>VLOOKUP(C176, '[1]SALARY SCALE '!$A$2:$P$18,D176+1, FALSE)</f>
        <v>209763.96000000002</v>
      </c>
      <c r="F176" s="1182">
        <f t="shared" si="50"/>
        <v>73417.385999999999</v>
      </c>
      <c r="G176" s="1182">
        <f t="shared" si="51"/>
        <v>41952.792000000009</v>
      </c>
      <c r="H176" s="1182">
        <f t="shared" si="52"/>
        <v>10488.198000000002</v>
      </c>
      <c r="I176" s="1183">
        <f t="shared" si="53"/>
        <v>5400</v>
      </c>
      <c r="J176" s="1182">
        <f t="shared" si="54"/>
        <v>75403.877999999997</v>
      </c>
      <c r="K176" s="1182" t="str">
        <f t="shared" si="55"/>
        <v/>
      </c>
      <c r="L176" s="1182" t="str">
        <f t="shared" si="56"/>
        <v/>
      </c>
      <c r="M176" s="1182" t="str">
        <f t="shared" si="57"/>
        <v/>
      </c>
      <c r="N176" s="1182"/>
      <c r="O176" s="1182"/>
      <c r="P176" s="1182"/>
      <c r="Q176" s="1182"/>
      <c r="R176" s="1182"/>
      <c r="S176" s="1182">
        <f t="shared" si="58"/>
        <v>20976.396000000004</v>
      </c>
      <c r="T176" s="1182">
        <v>480000</v>
      </c>
    </row>
    <row r="177" spans="1:20" ht="18.5" thickBot="1" x14ac:dyDescent="0.45">
      <c r="A177" s="1352" t="s">
        <v>2502</v>
      </c>
      <c r="B177" s="1353"/>
      <c r="C177" s="1353"/>
      <c r="D177" s="1354"/>
      <c r="E177" s="1192">
        <f t="shared" ref="E177:T177" si="59">SUM(E166:E176)</f>
        <v>1339614.1200000001</v>
      </c>
      <c r="F177" s="1192">
        <f t="shared" si="59"/>
        <v>468864.94199999998</v>
      </c>
      <c r="G177" s="1192">
        <f t="shared" si="59"/>
        <v>267922.82400000002</v>
      </c>
      <c r="H177" s="1192">
        <f t="shared" si="59"/>
        <v>66980.706000000006</v>
      </c>
      <c r="I177" s="1192">
        <f t="shared" si="59"/>
        <v>59400</v>
      </c>
      <c r="J177" s="1192">
        <f t="shared" si="59"/>
        <v>781053.18599999999</v>
      </c>
      <c r="K177" s="1192">
        <f t="shared" si="59"/>
        <v>0</v>
      </c>
      <c r="L177" s="1192">
        <f t="shared" si="59"/>
        <v>0</v>
      </c>
      <c r="M177" s="1192">
        <f t="shared" si="59"/>
        <v>0</v>
      </c>
      <c r="N177" s="1192">
        <f t="shared" si="59"/>
        <v>0</v>
      </c>
      <c r="O177" s="1192">
        <f t="shared" si="59"/>
        <v>0</v>
      </c>
      <c r="P177" s="1192">
        <f t="shared" si="59"/>
        <v>0</v>
      </c>
      <c r="Q177" s="1192">
        <f t="shared" si="59"/>
        <v>0</v>
      </c>
      <c r="R177" s="1192">
        <f t="shared" si="59"/>
        <v>0</v>
      </c>
      <c r="S177" s="1192">
        <f t="shared" si="59"/>
        <v>133961.41200000001</v>
      </c>
      <c r="T177" s="1192">
        <f t="shared" si="59"/>
        <v>5280000</v>
      </c>
    </row>
    <row r="178" spans="1:20" ht="18" x14ac:dyDescent="0.4">
      <c r="A178" s="1193"/>
      <c r="B178" s="1193" t="s">
        <v>2625</v>
      </c>
      <c r="C178" s="1193">
        <v>8</v>
      </c>
      <c r="D178" s="1193">
        <v>1</v>
      </c>
      <c r="E178" s="1181">
        <f>VLOOKUP(C178, '[1]SALARY SCALE '!$A$2:$P$18,D178+1, FALSE)</f>
        <v>266091.24</v>
      </c>
      <c r="F178" s="1182">
        <f t="shared" ref="F178:F183" si="60">E178*35%</f>
        <v>93131.933999999994</v>
      </c>
      <c r="G178" s="1182">
        <f t="shared" ref="G178:G183" si="61">E178*20%</f>
        <v>53218.248</v>
      </c>
      <c r="H178" s="1182">
        <f t="shared" ref="H178:H183" si="62">E178*5%</f>
        <v>13304.562</v>
      </c>
      <c r="I178" s="1183">
        <f t="shared" ref="I178:I183" si="63">IF(C178&lt;=6,5400, IF(AND(C178&gt;=7,C178&lt;=10),7560,IF(AND(C178&gt;10,C178&lt;=14),8640,IF(C178&gt;14,9720,""))))</f>
        <v>7560</v>
      </c>
      <c r="J178" s="1182">
        <f t="shared" ref="J178:J183" si="64">IF(C178&lt;7,0.05*E178+64915.68,0.05*E178+24000)</f>
        <v>37304.561999999998</v>
      </c>
      <c r="K178" s="1182" t="str">
        <f t="shared" ref="K178:K183" si="65">IF(C178&gt;=15, 630, "")</f>
        <v/>
      </c>
      <c r="L178" s="1182" t="str">
        <f t="shared" ref="L178:L183" si="66">IF(C178&gt;=15, 11469.09, "")</f>
        <v/>
      </c>
      <c r="M178" s="1182" t="str">
        <f t="shared" ref="M178:M183" si="67">IF(C178&gt;=15, 11469.09, "")</f>
        <v/>
      </c>
      <c r="N178" s="1182"/>
      <c r="O178" s="1182"/>
      <c r="P178" s="1182"/>
      <c r="Q178" s="1182"/>
      <c r="R178" s="1182"/>
      <c r="S178" s="1182">
        <f t="shared" ref="S178:S183" si="68">E178*10%</f>
        <v>26609.124</v>
      </c>
      <c r="T178" s="1182">
        <v>480000</v>
      </c>
    </row>
    <row r="179" spans="1:20" ht="18" x14ac:dyDescent="0.4">
      <c r="A179" s="1193"/>
      <c r="B179" s="1193" t="s">
        <v>2625</v>
      </c>
      <c r="C179" s="1193">
        <v>8</v>
      </c>
      <c r="D179" s="1193">
        <v>1</v>
      </c>
      <c r="E179" s="1181">
        <f>VLOOKUP(C179, '[1]SALARY SCALE '!$A$2:$P$18,D179+1, FALSE)</f>
        <v>266091.24</v>
      </c>
      <c r="F179" s="1182">
        <f t="shared" si="60"/>
        <v>93131.933999999994</v>
      </c>
      <c r="G179" s="1182">
        <f t="shared" si="61"/>
        <v>53218.248</v>
      </c>
      <c r="H179" s="1182">
        <f t="shared" si="62"/>
        <v>13304.562</v>
      </c>
      <c r="I179" s="1183">
        <f t="shared" si="63"/>
        <v>7560</v>
      </c>
      <c r="J179" s="1182">
        <f t="shared" si="64"/>
        <v>37304.561999999998</v>
      </c>
      <c r="K179" s="1182" t="str">
        <f t="shared" si="65"/>
        <v/>
      </c>
      <c r="L179" s="1182" t="str">
        <f t="shared" si="66"/>
        <v/>
      </c>
      <c r="M179" s="1182" t="str">
        <f t="shared" si="67"/>
        <v/>
      </c>
      <c r="N179" s="1182"/>
      <c r="O179" s="1182"/>
      <c r="P179" s="1182"/>
      <c r="Q179" s="1182"/>
      <c r="R179" s="1182"/>
      <c r="S179" s="1182">
        <f t="shared" si="68"/>
        <v>26609.124</v>
      </c>
      <c r="T179" s="1182">
        <v>480000</v>
      </c>
    </row>
    <row r="180" spans="1:20" ht="18" x14ac:dyDescent="0.4">
      <c r="A180" s="1193"/>
      <c r="B180" s="1193" t="s">
        <v>2625</v>
      </c>
      <c r="C180" s="1193">
        <v>8</v>
      </c>
      <c r="D180" s="1193">
        <v>1</v>
      </c>
      <c r="E180" s="1181">
        <f>VLOOKUP(C180, '[1]SALARY SCALE '!$A$2:$P$18,D180+1, FALSE)</f>
        <v>266091.24</v>
      </c>
      <c r="F180" s="1182">
        <f t="shared" si="60"/>
        <v>93131.933999999994</v>
      </c>
      <c r="G180" s="1182">
        <f t="shared" si="61"/>
        <v>53218.248</v>
      </c>
      <c r="H180" s="1182">
        <f t="shared" si="62"/>
        <v>13304.562</v>
      </c>
      <c r="I180" s="1183">
        <f t="shared" si="63"/>
        <v>7560</v>
      </c>
      <c r="J180" s="1182">
        <f t="shared" si="64"/>
        <v>37304.561999999998</v>
      </c>
      <c r="K180" s="1182" t="str">
        <f t="shared" si="65"/>
        <v/>
      </c>
      <c r="L180" s="1182" t="str">
        <f t="shared" si="66"/>
        <v/>
      </c>
      <c r="M180" s="1182" t="str">
        <f t="shared" si="67"/>
        <v/>
      </c>
      <c r="N180" s="1182"/>
      <c r="O180" s="1182"/>
      <c r="P180" s="1182"/>
      <c r="Q180" s="1182"/>
      <c r="R180" s="1182"/>
      <c r="S180" s="1182">
        <f t="shared" si="68"/>
        <v>26609.124</v>
      </c>
      <c r="T180" s="1182">
        <v>480000</v>
      </c>
    </row>
    <row r="181" spans="1:20" ht="18" x14ac:dyDescent="0.4">
      <c r="A181" s="1193"/>
      <c r="B181" s="1193" t="s">
        <v>2637</v>
      </c>
      <c r="C181" s="1193">
        <v>9</v>
      </c>
      <c r="D181" s="1193">
        <v>5</v>
      </c>
      <c r="E181" s="1181">
        <f>VLOOKUP(C181, '[1]SALARY SCALE '!$A$2:$P$18,D181+1, FALSE)</f>
        <v>357123.72000000003</v>
      </c>
      <c r="F181" s="1182">
        <f t="shared" si="60"/>
        <v>124993.302</v>
      </c>
      <c r="G181" s="1182">
        <f t="shared" si="61"/>
        <v>71424.744000000006</v>
      </c>
      <c r="H181" s="1182">
        <f t="shared" si="62"/>
        <v>17856.186000000002</v>
      </c>
      <c r="I181" s="1183">
        <f t="shared" si="63"/>
        <v>7560</v>
      </c>
      <c r="J181" s="1182">
        <f t="shared" si="64"/>
        <v>41856.186000000002</v>
      </c>
      <c r="K181" s="1182" t="str">
        <f t="shared" si="65"/>
        <v/>
      </c>
      <c r="L181" s="1182" t="str">
        <f t="shared" si="66"/>
        <v/>
      </c>
      <c r="M181" s="1182" t="str">
        <f t="shared" si="67"/>
        <v/>
      </c>
      <c r="N181" s="1182"/>
      <c r="O181" s="1182"/>
      <c r="P181" s="1182"/>
      <c r="Q181" s="1182"/>
      <c r="R181" s="1182"/>
      <c r="S181" s="1182">
        <f t="shared" si="68"/>
        <v>35712.372000000003</v>
      </c>
      <c r="T181" s="1182">
        <v>480000</v>
      </c>
    </row>
    <row r="182" spans="1:20" ht="18" x14ac:dyDescent="0.4">
      <c r="A182" s="1193"/>
      <c r="B182" s="1193" t="s">
        <v>2638</v>
      </c>
      <c r="C182" s="1193">
        <v>10</v>
      </c>
      <c r="D182" s="1193">
        <v>9</v>
      </c>
      <c r="E182" s="1181">
        <f>VLOOKUP(C182, '[1]SALARY SCALE '!$A$2:$P$18,D182+1, FALSE)</f>
        <v>464883</v>
      </c>
      <c r="F182" s="1182">
        <f t="shared" si="60"/>
        <v>162709.04999999999</v>
      </c>
      <c r="G182" s="1182">
        <f t="shared" si="61"/>
        <v>92976.6</v>
      </c>
      <c r="H182" s="1182">
        <f t="shared" si="62"/>
        <v>23244.15</v>
      </c>
      <c r="I182" s="1183">
        <f t="shared" si="63"/>
        <v>7560</v>
      </c>
      <c r="J182" s="1182">
        <f t="shared" si="64"/>
        <v>47244.15</v>
      </c>
      <c r="K182" s="1182" t="str">
        <f t="shared" si="65"/>
        <v/>
      </c>
      <c r="L182" s="1182" t="str">
        <f t="shared" si="66"/>
        <v/>
      </c>
      <c r="M182" s="1182" t="str">
        <f t="shared" si="67"/>
        <v/>
      </c>
      <c r="N182" s="1182"/>
      <c r="O182" s="1182"/>
      <c r="P182" s="1182"/>
      <c r="Q182" s="1182"/>
      <c r="R182" s="1182"/>
      <c r="S182" s="1182">
        <f t="shared" si="68"/>
        <v>46488.3</v>
      </c>
      <c r="T182" s="1182">
        <v>480000</v>
      </c>
    </row>
    <row r="183" spans="1:20" ht="18.5" thickBot="1" x14ac:dyDescent="0.45">
      <c r="A183" s="1193"/>
      <c r="B183" s="1193" t="s">
        <v>2639</v>
      </c>
      <c r="C183" s="1193">
        <v>10</v>
      </c>
      <c r="D183" s="1193">
        <v>9</v>
      </c>
      <c r="E183" s="1181">
        <f>VLOOKUP(C183, '[1]SALARY SCALE '!$A$2:$P$18,D183+1, FALSE)</f>
        <v>464883</v>
      </c>
      <c r="F183" s="1182">
        <f t="shared" si="60"/>
        <v>162709.04999999999</v>
      </c>
      <c r="G183" s="1182">
        <f t="shared" si="61"/>
        <v>92976.6</v>
      </c>
      <c r="H183" s="1182">
        <f t="shared" si="62"/>
        <v>23244.15</v>
      </c>
      <c r="I183" s="1183">
        <f t="shared" si="63"/>
        <v>7560</v>
      </c>
      <c r="J183" s="1182">
        <f t="shared" si="64"/>
        <v>47244.15</v>
      </c>
      <c r="K183" s="1182" t="str">
        <f t="shared" si="65"/>
        <v/>
      </c>
      <c r="L183" s="1182" t="str">
        <f t="shared" si="66"/>
        <v/>
      </c>
      <c r="M183" s="1182" t="str">
        <f t="shared" si="67"/>
        <v/>
      </c>
      <c r="N183" s="1182"/>
      <c r="O183" s="1182"/>
      <c r="P183" s="1182"/>
      <c r="Q183" s="1182"/>
      <c r="R183" s="1182"/>
      <c r="S183" s="1182">
        <f t="shared" si="68"/>
        <v>46488.3</v>
      </c>
      <c r="T183" s="1182">
        <v>480000</v>
      </c>
    </row>
    <row r="184" spans="1:20" ht="18.5" thickBot="1" x14ac:dyDescent="0.45">
      <c r="A184" s="1352" t="s">
        <v>2170</v>
      </c>
      <c r="B184" s="1353"/>
      <c r="C184" s="1353"/>
      <c r="D184" s="1354"/>
      <c r="E184" s="1195">
        <f t="shared" ref="E184:T184" si="69">SUM(E178:E183)</f>
        <v>2085163.44</v>
      </c>
      <c r="F184" s="1195">
        <f t="shared" si="69"/>
        <v>729807.20399999991</v>
      </c>
      <c r="G184" s="1195">
        <f t="shared" si="69"/>
        <v>417032.68799999997</v>
      </c>
      <c r="H184" s="1195">
        <f t="shared" si="69"/>
        <v>104258.17199999999</v>
      </c>
      <c r="I184" s="1195">
        <f t="shared" si="69"/>
        <v>45360</v>
      </c>
      <c r="J184" s="1195">
        <f t="shared" si="69"/>
        <v>248258.17199999996</v>
      </c>
      <c r="K184" s="1195">
        <f t="shared" si="69"/>
        <v>0</v>
      </c>
      <c r="L184" s="1195">
        <f t="shared" si="69"/>
        <v>0</v>
      </c>
      <c r="M184" s="1195">
        <f t="shared" si="69"/>
        <v>0</v>
      </c>
      <c r="N184" s="1195">
        <f t="shared" si="69"/>
        <v>0</v>
      </c>
      <c r="O184" s="1195">
        <f t="shared" si="69"/>
        <v>0</v>
      </c>
      <c r="P184" s="1195">
        <f t="shared" si="69"/>
        <v>0</v>
      </c>
      <c r="Q184" s="1195">
        <f t="shared" si="69"/>
        <v>0</v>
      </c>
      <c r="R184" s="1195">
        <f t="shared" si="69"/>
        <v>0</v>
      </c>
      <c r="S184" s="1195">
        <f t="shared" si="69"/>
        <v>208516.34399999998</v>
      </c>
      <c r="T184" s="1196">
        <f t="shared" si="69"/>
        <v>2880000</v>
      </c>
    </row>
    <row r="185" spans="1:20" ht="18" x14ac:dyDescent="0.4">
      <c r="A185" s="1176"/>
      <c r="B185" s="1200" t="s">
        <v>2640</v>
      </c>
      <c r="C185" s="121">
        <v>13</v>
      </c>
      <c r="D185" s="121">
        <v>11</v>
      </c>
      <c r="E185" s="1194">
        <v>737853</v>
      </c>
      <c r="F185" s="1183">
        <f>E185*35%</f>
        <v>258248.55</v>
      </c>
      <c r="G185" s="1183">
        <f>E185*20%</f>
        <v>147570.6</v>
      </c>
      <c r="H185" s="1183">
        <f>E185*5%</f>
        <v>36892.65</v>
      </c>
      <c r="I185" s="1183">
        <f>IF(C185&lt;=6,5400, IF(AND(C185&gt;=7,C185&lt;=10),7560,IF(AND(C185&gt;10,C185&lt;=14),8640,IF(C185&gt;14,9720,""))))</f>
        <v>8640</v>
      </c>
      <c r="J185" s="1183">
        <f>IF(C185&lt;7,0.05*E185+64915.68,0.05*E185+24000)</f>
        <v>60892.65</v>
      </c>
      <c r="K185" s="1183" t="str">
        <f>IF(C185&gt;=15, 630, "")</f>
        <v/>
      </c>
      <c r="L185" s="1183" t="str">
        <f>IF(C185&gt;=15, 11469.09, "")</f>
        <v/>
      </c>
      <c r="M185" s="1183" t="str">
        <f>IF(C185&gt;=15, 11469.09, "")</f>
        <v/>
      </c>
      <c r="N185" s="1183"/>
      <c r="O185" s="1183"/>
      <c r="P185" s="1183"/>
      <c r="Q185" s="1183"/>
      <c r="R185" s="1183"/>
      <c r="S185" s="1183">
        <f>E185*10%</f>
        <v>73785.3</v>
      </c>
      <c r="T185" s="1182">
        <v>480000</v>
      </c>
    </row>
    <row r="186" spans="1:20" ht="18" x14ac:dyDescent="0.4">
      <c r="A186" s="1176"/>
      <c r="B186" s="1200" t="s">
        <v>2641</v>
      </c>
      <c r="C186" s="1193">
        <v>14</v>
      </c>
      <c r="D186" s="1193">
        <v>9</v>
      </c>
      <c r="E186" s="1194">
        <v>871787</v>
      </c>
      <c r="F186" s="1183">
        <f t="shared" ref="F186:F192" si="70">E186*35%</f>
        <v>305125.44999999995</v>
      </c>
      <c r="G186" s="1183">
        <f t="shared" ref="G186:G192" si="71">E186*20%</f>
        <v>174357.40000000002</v>
      </c>
      <c r="H186" s="1183">
        <f t="shared" ref="H186:H192" si="72">E186*5%</f>
        <v>43589.350000000006</v>
      </c>
      <c r="I186" s="1183">
        <f t="shared" ref="I186:I192" si="73">IF(C186&lt;=6,5400, IF(AND(C186&gt;=7,C186&lt;=10),7560,IF(AND(C186&gt;10,C186&lt;=14),8640,IF(C186&gt;14,9720,""))))</f>
        <v>8640</v>
      </c>
      <c r="J186" s="1183">
        <f t="shared" ref="J186:J192" si="74">IF(C186&lt;7,0.05*E186+64915.68,0.05*E186+24000)</f>
        <v>67589.350000000006</v>
      </c>
      <c r="K186" s="1183" t="str">
        <f t="shared" ref="K186:K192" si="75">IF(C186&gt;=15, 630, "")</f>
        <v/>
      </c>
      <c r="L186" s="1183" t="str">
        <f t="shared" ref="L186:L192" si="76">IF(C186&gt;=15, 11469.09, "")</f>
        <v/>
      </c>
      <c r="M186" s="1183" t="str">
        <f t="shared" ref="M186:M192" si="77">IF(C186&gt;=15, 11469.09, "")</f>
        <v/>
      </c>
      <c r="N186" s="1183"/>
      <c r="O186" s="1183"/>
      <c r="P186" s="1183"/>
      <c r="Q186" s="1183"/>
      <c r="R186" s="1183"/>
      <c r="S186" s="1183">
        <f t="shared" ref="S186:S192" si="78">E186*10%</f>
        <v>87178.700000000012</v>
      </c>
      <c r="T186" s="1182">
        <v>480000</v>
      </c>
    </row>
    <row r="187" spans="1:20" ht="18" x14ac:dyDescent="0.4">
      <c r="A187" s="1176"/>
      <c r="B187" s="1200" t="s">
        <v>2642</v>
      </c>
      <c r="C187" s="1193">
        <v>14</v>
      </c>
      <c r="D187" s="1193">
        <v>9</v>
      </c>
      <c r="E187" s="1194">
        <v>871787</v>
      </c>
      <c r="F187" s="1183">
        <f t="shared" si="70"/>
        <v>305125.44999999995</v>
      </c>
      <c r="G187" s="1183">
        <f t="shared" si="71"/>
        <v>174357.40000000002</v>
      </c>
      <c r="H187" s="1183">
        <f t="shared" si="72"/>
        <v>43589.350000000006</v>
      </c>
      <c r="I187" s="1183">
        <f t="shared" si="73"/>
        <v>8640</v>
      </c>
      <c r="J187" s="1183">
        <f t="shared" si="74"/>
        <v>67589.350000000006</v>
      </c>
      <c r="K187" s="1183" t="str">
        <f t="shared" si="75"/>
        <v/>
      </c>
      <c r="L187" s="1183" t="str">
        <f t="shared" si="76"/>
        <v/>
      </c>
      <c r="M187" s="1183" t="str">
        <f t="shared" si="77"/>
        <v/>
      </c>
      <c r="N187" s="1183"/>
      <c r="O187" s="1183"/>
      <c r="P187" s="1183"/>
      <c r="Q187" s="1183"/>
      <c r="R187" s="1183"/>
      <c r="S187" s="1183">
        <f t="shared" si="78"/>
        <v>87178.700000000012</v>
      </c>
      <c r="T187" s="1182">
        <v>480000</v>
      </c>
    </row>
    <row r="188" spans="1:20" ht="18" x14ac:dyDescent="0.4">
      <c r="A188" s="1176"/>
      <c r="B188" s="1200" t="s">
        <v>2643</v>
      </c>
      <c r="C188" s="1193">
        <v>14</v>
      </c>
      <c r="D188" s="1193">
        <v>9</v>
      </c>
      <c r="E188" s="1194">
        <v>871787</v>
      </c>
      <c r="F188" s="1183">
        <f t="shared" si="70"/>
        <v>305125.44999999995</v>
      </c>
      <c r="G188" s="1183">
        <f t="shared" si="71"/>
        <v>174357.40000000002</v>
      </c>
      <c r="H188" s="1183">
        <f t="shared" si="72"/>
        <v>43589.350000000006</v>
      </c>
      <c r="I188" s="1183">
        <f t="shared" si="73"/>
        <v>8640</v>
      </c>
      <c r="J188" s="1183">
        <f t="shared" si="74"/>
        <v>67589.350000000006</v>
      </c>
      <c r="K188" s="1183" t="str">
        <f t="shared" si="75"/>
        <v/>
      </c>
      <c r="L188" s="1183" t="str">
        <f t="shared" si="76"/>
        <v/>
      </c>
      <c r="M188" s="1183" t="str">
        <f t="shared" si="77"/>
        <v/>
      </c>
      <c r="N188" s="1183"/>
      <c r="O188" s="1183"/>
      <c r="P188" s="1183"/>
      <c r="Q188" s="1183"/>
      <c r="R188" s="1183"/>
      <c r="S188" s="1183">
        <f t="shared" si="78"/>
        <v>87178.700000000012</v>
      </c>
      <c r="T188" s="1182">
        <v>480000</v>
      </c>
    </row>
    <row r="189" spans="1:20" ht="18" x14ac:dyDescent="0.4">
      <c r="A189" s="1176"/>
      <c r="B189" s="1200" t="s">
        <v>2644</v>
      </c>
      <c r="C189" s="1193">
        <v>14</v>
      </c>
      <c r="D189" s="1193">
        <v>9</v>
      </c>
      <c r="E189" s="1194">
        <v>871787</v>
      </c>
      <c r="F189" s="1183">
        <f t="shared" si="70"/>
        <v>305125.44999999995</v>
      </c>
      <c r="G189" s="1183">
        <f t="shared" si="71"/>
        <v>174357.40000000002</v>
      </c>
      <c r="H189" s="1183">
        <f t="shared" si="72"/>
        <v>43589.350000000006</v>
      </c>
      <c r="I189" s="1183">
        <f t="shared" si="73"/>
        <v>8640</v>
      </c>
      <c r="J189" s="1183">
        <f t="shared" si="74"/>
        <v>67589.350000000006</v>
      </c>
      <c r="K189" s="1183" t="str">
        <f t="shared" si="75"/>
        <v/>
      </c>
      <c r="L189" s="1183" t="str">
        <f t="shared" si="76"/>
        <v/>
      </c>
      <c r="M189" s="1183" t="str">
        <f t="shared" si="77"/>
        <v/>
      </c>
      <c r="N189" s="1183"/>
      <c r="O189" s="1183"/>
      <c r="P189" s="1183"/>
      <c r="Q189" s="1183"/>
      <c r="R189" s="1183"/>
      <c r="S189" s="1183">
        <f t="shared" si="78"/>
        <v>87178.700000000012</v>
      </c>
      <c r="T189" s="1182">
        <v>480000</v>
      </c>
    </row>
    <row r="190" spans="1:20" ht="18" x14ac:dyDescent="0.4">
      <c r="A190" s="1176"/>
      <c r="B190" s="1200" t="s">
        <v>2645</v>
      </c>
      <c r="C190" s="1193">
        <v>14</v>
      </c>
      <c r="D190" s="1193">
        <v>9</v>
      </c>
      <c r="E190" s="1194">
        <v>871787</v>
      </c>
      <c r="F190" s="1183">
        <f t="shared" si="70"/>
        <v>305125.44999999995</v>
      </c>
      <c r="G190" s="1183">
        <f t="shared" si="71"/>
        <v>174357.40000000002</v>
      </c>
      <c r="H190" s="1183">
        <f t="shared" si="72"/>
        <v>43589.350000000006</v>
      </c>
      <c r="I190" s="1183">
        <f t="shared" si="73"/>
        <v>8640</v>
      </c>
      <c r="J190" s="1183">
        <f t="shared" si="74"/>
        <v>67589.350000000006</v>
      </c>
      <c r="K190" s="1183" t="str">
        <f t="shared" si="75"/>
        <v/>
      </c>
      <c r="L190" s="1183" t="str">
        <f t="shared" si="76"/>
        <v/>
      </c>
      <c r="M190" s="1183" t="str">
        <f t="shared" si="77"/>
        <v/>
      </c>
      <c r="N190" s="1183"/>
      <c r="O190" s="1183"/>
      <c r="P190" s="1183"/>
      <c r="Q190" s="1183"/>
      <c r="R190" s="1183"/>
      <c r="S190" s="1183">
        <f t="shared" si="78"/>
        <v>87178.700000000012</v>
      </c>
      <c r="T190" s="1182">
        <v>480000</v>
      </c>
    </row>
    <row r="191" spans="1:20" ht="18" x14ac:dyDescent="0.4">
      <c r="A191" s="1176"/>
      <c r="B191" s="1200" t="s">
        <v>2646</v>
      </c>
      <c r="C191" s="1193">
        <v>15</v>
      </c>
      <c r="D191" s="1193">
        <v>9</v>
      </c>
      <c r="E191" s="1194">
        <v>1056137</v>
      </c>
      <c r="F191" s="1183">
        <f t="shared" si="70"/>
        <v>369647.94999999995</v>
      </c>
      <c r="G191" s="1183">
        <f t="shared" si="71"/>
        <v>211227.40000000002</v>
      </c>
      <c r="H191" s="1183">
        <f t="shared" si="72"/>
        <v>52806.850000000006</v>
      </c>
      <c r="I191" s="1183">
        <f t="shared" si="73"/>
        <v>9720</v>
      </c>
      <c r="J191" s="1183">
        <f t="shared" si="74"/>
        <v>76806.850000000006</v>
      </c>
      <c r="K191" s="1183">
        <f t="shared" si="75"/>
        <v>630</v>
      </c>
      <c r="L191" s="1183">
        <f t="shared" si="76"/>
        <v>11469.09</v>
      </c>
      <c r="M191" s="1183">
        <f t="shared" si="77"/>
        <v>11469.09</v>
      </c>
      <c r="N191" s="1183"/>
      <c r="O191" s="1183"/>
      <c r="P191" s="1183"/>
      <c r="Q191" s="1183"/>
      <c r="R191" s="1183"/>
      <c r="S191" s="1183">
        <f t="shared" si="78"/>
        <v>105613.70000000001</v>
      </c>
      <c r="T191" s="1182">
        <v>480000</v>
      </c>
    </row>
    <row r="192" spans="1:20" ht="18" x14ac:dyDescent="0.4">
      <c r="A192" s="1193"/>
      <c r="B192" s="1201" t="s">
        <v>2647</v>
      </c>
      <c r="C192" s="1193">
        <v>15</v>
      </c>
      <c r="D192" s="1193">
        <v>9</v>
      </c>
      <c r="E192" s="1194">
        <v>1056137</v>
      </c>
      <c r="F192" s="1183">
        <f t="shared" si="70"/>
        <v>369647.94999999995</v>
      </c>
      <c r="G192" s="1183">
        <f t="shared" si="71"/>
        <v>211227.40000000002</v>
      </c>
      <c r="H192" s="1183">
        <f t="shared" si="72"/>
        <v>52806.850000000006</v>
      </c>
      <c r="I192" s="1183">
        <f t="shared" si="73"/>
        <v>9720</v>
      </c>
      <c r="J192" s="1183">
        <f t="shared" si="74"/>
        <v>76806.850000000006</v>
      </c>
      <c r="K192" s="1183">
        <f t="shared" si="75"/>
        <v>630</v>
      </c>
      <c r="L192" s="1183">
        <f t="shared" si="76"/>
        <v>11469.09</v>
      </c>
      <c r="M192" s="1183">
        <f t="shared" si="77"/>
        <v>11469.09</v>
      </c>
      <c r="N192" s="1183"/>
      <c r="O192" s="1183"/>
      <c r="P192" s="1183"/>
      <c r="Q192" s="1183"/>
      <c r="R192" s="1183"/>
      <c r="S192" s="1183">
        <f t="shared" si="78"/>
        <v>105613.70000000001</v>
      </c>
      <c r="T192" s="1182">
        <v>480000</v>
      </c>
    </row>
    <row r="193" spans="1:20" ht="18" x14ac:dyDescent="0.4">
      <c r="A193" s="1362" t="s">
        <v>2248</v>
      </c>
      <c r="B193" s="1363"/>
      <c r="C193" s="1363"/>
      <c r="D193" s="1364"/>
      <c r="E193" s="304">
        <f>SUM(E185:E192)</f>
        <v>7209062</v>
      </c>
      <c r="F193" s="304">
        <f t="shared" ref="F193:T193" si="79">SUM(F185:F192)</f>
        <v>2523171.7000000002</v>
      </c>
      <c r="G193" s="304">
        <f t="shared" si="79"/>
        <v>1441812.4</v>
      </c>
      <c r="H193" s="304">
        <f t="shared" si="79"/>
        <v>360453.1</v>
      </c>
      <c r="I193" s="304">
        <f t="shared" si="79"/>
        <v>71280</v>
      </c>
      <c r="J193" s="304">
        <f t="shared" si="79"/>
        <v>552453.1</v>
      </c>
      <c r="K193" s="304">
        <f t="shared" si="79"/>
        <v>1260</v>
      </c>
      <c r="L193" s="304">
        <f t="shared" si="79"/>
        <v>22938.18</v>
      </c>
      <c r="M193" s="304">
        <f t="shared" si="79"/>
        <v>22938.18</v>
      </c>
      <c r="N193" s="304">
        <f t="shared" si="79"/>
        <v>0</v>
      </c>
      <c r="O193" s="304">
        <f t="shared" si="79"/>
        <v>0</v>
      </c>
      <c r="P193" s="304">
        <f t="shared" si="79"/>
        <v>0</v>
      </c>
      <c r="Q193" s="304">
        <f t="shared" si="79"/>
        <v>0</v>
      </c>
      <c r="R193" s="304">
        <f t="shared" si="79"/>
        <v>0</v>
      </c>
      <c r="S193" s="304">
        <f t="shared" si="79"/>
        <v>720906.2</v>
      </c>
      <c r="T193" s="304">
        <f t="shared" si="79"/>
        <v>3840000</v>
      </c>
    </row>
    <row r="194" spans="1:20" ht="18" x14ac:dyDescent="0.4">
      <c r="A194" s="1362" t="s">
        <v>2648</v>
      </c>
      <c r="B194" s="1363"/>
      <c r="C194" s="1363"/>
      <c r="D194" s="1363"/>
      <c r="E194" s="1364"/>
      <c r="F194" s="1362" t="s">
        <v>2483</v>
      </c>
      <c r="G194" s="1363"/>
      <c r="H194" s="1363"/>
      <c r="I194" s="1363"/>
      <c r="J194" s="1363"/>
      <c r="K194" s="1363"/>
      <c r="L194" s="1363"/>
      <c r="M194" s="1364"/>
      <c r="N194" s="1362" t="s">
        <v>2484</v>
      </c>
      <c r="O194" s="1363"/>
      <c r="P194" s="1363"/>
      <c r="Q194" s="1363"/>
      <c r="R194" s="1364"/>
      <c r="S194" s="1362" t="s">
        <v>2485</v>
      </c>
      <c r="T194" s="1364"/>
    </row>
    <row r="195" spans="1:20" ht="54" x14ac:dyDescent="0.4">
      <c r="A195" s="1199" t="s">
        <v>2252</v>
      </c>
      <c r="B195" s="1199" t="s">
        <v>1848</v>
      </c>
      <c r="C195" s="1199" t="s">
        <v>2486</v>
      </c>
      <c r="D195" s="1199" t="s">
        <v>2487</v>
      </c>
      <c r="E195" s="1199" t="s">
        <v>2488</v>
      </c>
      <c r="F195" s="1199" t="s">
        <v>2489</v>
      </c>
      <c r="G195" s="1199" t="s">
        <v>2490</v>
      </c>
      <c r="H195" s="1199" t="s">
        <v>2491</v>
      </c>
      <c r="I195" s="1199" t="s">
        <v>2492</v>
      </c>
      <c r="J195" s="1199" t="s">
        <v>2493</v>
      </c>
      <c r="K195" s="1199" t="s">
        <v>2494</v>
      </c>
      <c r="L195" s="1199" t="s">
        <v>2495</v>
      </c>
      <c r="M195" s="1199" t="s">
        <v>2496</v>
      </c>
      <c r="N195" s="1199" t="s">
        <v>2497</v>
      </c>
      <c r="O195" s="1199" t="s">
        <v>2498</v>
      </c>
      <c r="P195" s="1199" t="s">
        <v>2499</v>
      </c>
      <c r="Q195" s="1199" t="s">
        <v>2306</v>
      </c>
      <c r="R195" s="1199"/>
      <c r="S195" s="1199" t="s">
        <v>2500</v>
      </c>
      <c r="T195" s="1199" t="s">
        <v>2501</v>
      </c>
    </row>
    <row r="196" spans="1:20" ht="18" x14ac:dyDescent="0.4">
      <c r="A196" s="121">
        <v>1</v>
      </c>
      <c r="B196" s="121" t="s">
        <v>2625</v>
      </c>
      <c r="C196" s="121">
        <v>3</v>
      </c>
      <c r="D196" s="121">
        <v>1</v>
      </c>
      <c r="E196" s="1181">
        <f>VLOOKUP(C196, '[1]SALARY SCALE '!$A$2:$P$18,D196+1, FALSE)</f>
        <v>91053</v>
      </c>
      <c r="F196" s="1182">
        <f t="shared" ref="F196:F203" si="80">E196*35%</f>
        <v>31868.55</v>
      </c>
      <c r="G196" s="1182">
        <f>E196*20%</f>
        <v>18210.600000000002</v>
      </c>
      <c r="H196" s="1182">
        <f>E196*5%</f>
        <v>4552.6500000000005</v>
      </c>
      <c r="I196" s="1183">
        <f>IF(C196&lt;=6,5400, IF(AND(C196&gt;=7,C196&lt;=10),7560,IF(AND(C196&gt;10,C196&lt;=14),8640,IF(C196&gt;14,9720,""))))</f>
        <v>5400</v>
      </c>
      <c r="J196" s="1182">
        <f>IF(C196&lt;7,0.05*E196+64915.68,0.05*E196+24000)</f>
        <v>69468.33</v>
      </c>
      <c r="K196" s="1182" t="str">
        <f>IF(C196&gt;=15, 630, "")</f>
        <v/>
      </c>
      <c r="L196" s="1182" t="str">
        <f>IF(C196&gt;=15, 11469.09, "")</f>
        <v/>
      </c>
      <c r="M196" s="1182" t="str">
        <f>IF(C196&gt;=15, 11469.09, "")</f>
        <v/>
      </c>
      <c r="N196" s="1182"/>
      <c r="O196" s="1182"/>
      <c r="P196" s="1182"/>
      <c r="Q196" s="1182"/>
      <c r="R196" s="1182"/>
      <c r="S196" s="1182">
        <f>E196*10%</f>
        <v>9105.3000000000011</v>
      </c>
      <c r="T196" s="1182">
        <v>480000</v>
      </c>
    </row>
    <row r="197" spans="1:20" ht="18" x14ac:dyDescent="0.4">
      <c r="A197" s="121">
        <v>2</v>
      </c>
      <c r="B197" s="121" t="s">
        <v>2625</v>
      </c>
      <c r="C197" s="121">
        <v>3</v>
      </c>
      <c r="D197" s="121">
        <v>1</v>
      </c>
      <c r="E197" s="1181">
        <f>VLOOKUP(C197, '[1]SALARY SCALE '!$A$2:$P$18,D197+1, FALSE)</f>
        <v>91053</v>
      </c>
      <c r="F197" s="1182">
        <f t="shared" si="80"/>
        <v>31868.55</v>
      </c>
      <c r="G197" s="1182">
        <f t="shared" ref="G197:G203" si="81">E197*20%</f>
        <v>18210.600000000002</v>
      </c>
      <c r="H197" s="1182">
        <f t="shared" ref="H197:H203" si="82">E197*5%</f>
        <v>4552.6500000000005</v>
      </c>
      <c r="I197" s="1183">
        <f t="shared" ref="I197:I203" si="83">IF(C197&lt;=6,5400, IF(AND(C197&gt;=7,C197&lt;=10),7560,IF(AND(C197&gt;10,C197&lt;=14),8640,IF(C197&gt;14,9720,""))))</f>
        <v>5400</v>
      </c>
      <c r="J197" s="1182">
        <f t="shared" ref="J197:J203" si="84">IF(C197&lt;7,0.05*E197+64915.68,0.05*E197+24000)</f>
        <v>69468.33</v>
      </c>
      <c r="K197" s="1182" t="str">
        <f t="shared" ref="K197:K203" si="85">IF(C197&gt;=15, 630, "")</f>
        <v/>
      </c>
      <c r="L197" s="1182" t="str">
        <f t="shared" ref="L197:L203" si="86">IF(C197&gt;=15, 11469.09, "")</f>
        <v/>
      </c>
      <c r="M197" s="1182" t="str">
        <f t="shared" ref="M197:M203" si="87">IF(C197&gt;=15, 11469.09, "")</f>
        <v/>
      </c>
      <c r="N197" s="1182"/>
      <c r="O197" s="1182"/>
      <c r="P197" s="1182"/>
      <c r="Q197" s="1182"/>
      <c r="R197" s="1182"/>
      <c r="S197" s="1182">
        <f t="shared" ref="S197:S203" si="88">E197*10%</f>
        <v>9105.3000000000011</v>
      </c>
      <c r="T197" s="1182">
        <v>480000</v>
      </c>
    </row>
    <row r="198" spans="1:20" ht="18" x14ac:dyDescent="0.4">
      <c r="A198" s="121">
        <v>3</v>
      </c>
      <c r="B198" s="121" t="s">
        <v>2625</v>
      </c>
      <c r="C198" s="121">
        <v>3</v>
      </c>
      <c r="D198" s="121">
        <v>1</v>
      </c>
      <c r="E198" s="1181">
        <f>VLOOKUP(C198, '[1]SALARY SCALE '!$A$2:$P$18,D198+1, FALSE)</f>
        <v>91053</v>
      </c>
      <c r="F198" s="1182">
        <f t="shared" si="80"/>
        <v>31868.55</v>
      </c>
      <c r="G198" s="1182">
        <f t="shared" si="81"/>
        <v>18210.600000000002</v>
      </c>
      <c r="H198" s="1182">
        <f t="shared" si="82"/>
        <v>4552.6500000000005</v>
      </c>
      <c r="I198" s="1183">
        <f t="shared" si="83"/>
        <v>5400</v>
      </c>
      <c r="J198" s="1182">
        <f t="shared" si="84"/>
        <v>69468.33</v>
      </c>
      <c r="K198" s="1182" t="str">
        <f t="shared" si="85"/>
        <v/>
      </c>
      <c r="L198" s="1182" t="str">
        <f t="shared" si="86"/>
        <v/>
      </c>
      <c r="M198" s="1182" t="str">
        <f t="shared" si="87"/>
        <v/>
      </c>
      <c r="N198" s="1182"/>
      <c r="O198" s="1182"/>
      <c r="P198" s="1182"/>
      <c r="Q198" s="1182"/>
      <c r="R198" s="1182"/>
      <c r="S198" s="1182">
        <f t="shared" si="88"/>
        <v>9105.3000000000011</v>
      </c>
      <c r="T198" s="1182">
        <v>480000</v>
      </c>
    </row>
    <row r="199" spans="1:20" ht="18" x14ac:dyDescent="0.4">
      <c r="A199" s="121">
        <v>4</v>
      </c>
      <c r="B199" s="121" t="s">
        <v>2625</v>
      </c>
      <c r="C199" s="121">
        <v>3</v>
      </c>
      <c r="D199" s="121">
        <v>1</v>
      </c>
      <c r="E199" s="1181">
        <f>VLOOKUP(C199, '[1]SALARY SCALE '!$A$2:$P$18,D199+1, FALSE)</f>
        <v>91053</v>
      </c>
      <c r="F199" s="1182">
        <f t="shared" si="80"/>
        <v>31868.55</v>
      </c>
      <c r="G199" s="1182">
        <f t="shared" si="81"/>
        <v>18210.600000000002</v>
      </c>
      <c r="H199" s="1182">
        <f t="shared" si="82"/>
        <v>4552.6500000000005</v>
      </c>
      <c r="I199" s="1183">
        <f t="shared" si="83"/>
        <v>5400</v>
      </c>
      <c r="J199" s="1182">
        <f t="shared" si="84"/>
        <v>69468.33</v>
      </c>
      <c r="K199" s="1182" t="str">
        <f t="shared" si="85"/>
        <v/>
      </c>
      <c r="L199" s="1182" t="str">
        <f t="shared" si="86"/>
        <v/>
      </c>
      <c r="M199" s="1182" t="str">
        <f t="shared" si="87"/>
        <v/>
      </c>
      <c r="N199" s="1182"/>
      <c r="O199" s="1182"/>
      <c r="P199" s="1182"/>
      <c r="Q199" s="1182"/>
      <c r="R199" s="1182"/>
      <c r="S199" s="1182">
        <f t="shared" si="88"/>
        <v>9105.3000000000011</v>
      </c>
      <c r="T199" s="1182">
        <v>480000</v>
      </c>
    </row>
    <row r="200" spans="1:20" ht="18" x14ac:dyDescent="0.4">
      <c r="A200" s="121">
        <v>5</v>
      </c>
      <c r="B200" s="121" t="s">
        <v>2625</v>
      </c>
      <c r="C200" s="121">
        <v>3</v>
      </c>
      <c r="D200" s="121">
        <v>1</v>
      </c>
      <c r="E200" s="1181">
        <f>VLOOKUP(C200, '[1]SALARY SCALE '!$A$2:$P$18,D200+1, FALSE)</f>
        <v>91053</v>
      </c>
      <c r="F200" s="1182">
        <f t="shared" si="80"/>
        <v>31868.55</v>
      </c>
      <c r="G200" s="1182">
        <f t="shared" si="81"/>
        <v>18210.600000000002</v>
      </c>
      <c r="H200" s="1182">
        <f t="shared" si="82"/>
        <v>4552.6500000000005</v>
      </c>
      <c r="I200" s="1183">
        <f t="shared" si="83"/>
        <v>5400</v>
      </c>
      <c r="J200" s="1182">
        <f t="shared" si="84"/>
        <v>69468.33</v>
      </c>
      <c r="K200" s="1182" t="str">
        <f t="shared" si="85"/>
        <v/>
      </c>
      <c r="L200" s="1182" t="str">
        <f t="shared" si="86"/>
        <v/>
      </c>
      <c r="M200" s="1182" t="str">
        <f t="shared" si="87"/>
        <v/>
      </c>
      <c r="N200" s="1182"/>
      <c r="O200" s="1182"/>
      <c r="P200" s="1182"/>
      <c r="Q200" s="1182"/>
      <c r="R200" s="1182"/>
      <c r="S200" s="1182">
        <f t="shared" si="88"/>
        <v>9105.3000000000011</v>
      </c>
      <c r="T200" s="1182">
        <v>480000</v>
      </c>
    </row>
    <row r="201" spans="1:20" ht="18" x14ac:dyDescent="0.4">
      <c r="A201" s="121">
        <v>6</v>
      </c>
      <c r="B201" s="121" t="s">
        <v>2649</v>
      </c>
      <c r="C201" s="121">
        <v>5</v>
      </c>
      <c r="D201" s="121">
        <v>1</v>
      </c>
      <c r="E201" s="1181">
        <f>VLOOKUP(C201, '[1]SALARY SCALE '!$A$2:$P$18,D201+1, FALSE)</f>
        <v>108696.12</v>
      </c>
      <c r="F201" s="1182">
        <f t="shared" si="80"/>
        <v>38043.641999999993</v>
      </c>
      <c r="G201" s="1182">
        <f t="shared" si="81"/>
        <v>21739.224000000002</v>
      </c>
      <c r="H201" s="1182">
        <f t="shared" si="82"/>
        <v>5434.8060000000005</v>
      </c>
      <c r="I201" s="1183">
        <f t="shared" si="83"/>
        <v>5400</v>
      </c>
      <c r="J201" s="1182">
        <f t="shared" si="84"/>
        <v>70350.486000000004</v>
      </c>
      <c r="K201" s="1182" t="str">
        <f t="shared" si="85"/>
        <v/>
      </c>
      <c r="L201" s="1182" t="str">
        <f t="shared" si="86"/>
        <v/>
      </c>
      <c r="M201" s="1182" t="str">
        <f t="shared" si="87"/>
        <v/>
      </c>
      <c r="N201" s="1182"/>
      <c r="O201" s="1182"/>
      <c r="P201" s="1182"/>
      <c r="Q201" s="1182"/>
      <c r="R201" s="1182"/>
      <c r="S201" s="1182">
        <f t="shared" si="88"/>
        <v>10869.612000000001</v>
      </c>
      <c r="T201" s="1182">
        <v>480000</v>
      </c>
    </row>
    <row r="202" spans="1:20" ht="18" x14ac:dyDescent="0.4">
      <c r="A202" s="121">
        <v>7</v>
      </c>
      <c r="B202" s="121" t="s">
        <v>2650</v>
      </c>
      <c r="C202" s="121">
        <v>5</v>
      </c>
      <c r="D202" s="121">
        <v>1</v>
      </c>
      <c r="E202" s="1181">
        <f>VLOOKUP(C202, '[1]SALARY SCALE '!$A$2:$P$18,D202+1, FALSE)</f>
        <v>108696.12</v>
      </c>
      <c r="F202" s="1182">
        <f t="shared" si="80"/>
        <v>38043.641999999993</v>
      </c>
      <c r="G202" s="1182">
        <f t="shared" si="81"/>
        <v>21739.224000000002</v>
      </c>
      <c r="H202" s="1182">
        <f t="shared" si="82"/>
        <v>5434.8060000000005</v>
      </c>
      <c r="I202" s="1183">
        <f t="shared" si="83"/>
        <v>5400</v>
      </c>
      <c r="J202" s="1182">
        <f t="shared" si="84"/>
        <v>70350.486000000004</v>
      </c>
      <c r="K202" s="1182" t="str">
        <f t="shared" si="85"/>
        <v/>
      </c>
      <c r="L202" s="1182" t="str">
        <f t="shared" si="86"/>
        <v/>
      </c>
      <c r="M202" s="1182" t="str">
        <f t="shared" si="87"/>
        <v/>
      </c>
      <c r="N202" s="1182"/>
      <c r="O202" s="1182"/>
      <c r="P202" s="1182"/>
      <c r="Q202" s="1182"/>
      <c r="R202" s="1182"/>
      <c r="S202" s="1182">
        <f t="shared" si="88"/>
        <v>10869.612000000001</v>
      </c>
      <c r="T202" s="1182">
        <v>480000</v>
      </c>
    </row>
    <row r="203" spans="1:20" ht="18.5" thickBot="1" x14ac:dyDescent="0.45">
      <c r="A203" s="121">
        <v>8</v>
      </c>
      <c r="B203" s="121" t="s">
        <v>2651</v>
      </c>
      <c r="C203" s="121">
        <v>5</v>
      </c>
      <c r="D203" s="121">
        <v>1</v>
      </c>
      <c r="E203" s="1181">
        <f>VLOOKUP(C203, '[1]SALARY SCALE '!$A$2:$P$18,D203+1, FALSE)</f>
        <v>108696.12</v>
      </c>
      <c r="F203" s="1182">
        <f t="shared" si="80"/>
        <v>38043.641999999993</v>
      </c>
      <c r="G203" s="1182">
        <f t="shared" si="81"/>
        <v>21739.224000000002</v>
      </c>
      <c r="H203" s="1182">
        <f t="shared" si="82"/>
        <v>5434.8060000000005</v>
      </c>
      <c r="I203" s="1183">
        <f t="shared" si="83"/>
        <v>5400</v>
      </c>
      <c r="J203" s="1182">
        <f t="shared" si="84"/>
        <v>70350.486000000004</v>
      </c>
      <c r="K203" s="1182" t="str">
        <f t="shared" si="85"/>
        <v/>
      </c>
      <c r="L203" s="1182" t="str">
        <f t="shared" si="86"/>
        <v/>
      </c>
      <c r="M203" s="1182" t="str">
        <f t="shared" si="87"/>
        <v/>
      </c>
      <c r="N203" s="1182"/>
      <c r="O203" s="1182"/>
      <c r="P203" s="1182"/>
      <c r="Q203" s="1182"/>
      <c r="R203" s="1182"/>
      <c r="S203" s="1182">
        <f t="shared" si="88"/>
        <v>10869.612000000001</v>
      </c>
      <c r="T203" s="1182">
        <v>480000</v>
      </c>
    </row>
    <row r="204" spans="1:20" ht="18.5" thickBot="1" x14ac:dyDescent="0.45">
      <c r="A204" s="1352" t="s">
        <v>2502</v>
      </c>
      <c r="B204" s="1353"/>
      <c r="C204" s="1353"/>
      <c r="D204" s="1354"/>
      <c r="E204" s="1192">
        <f t="shared" ref="E204:T204" si="89">SUM(E196:E203)</f>
        <v>781353.36</v>
      </c>
      <c r="F204" s="1192">
        <f t="shared" si="89"/>
        <v>273473.67599999998</v>
      </c>
      <c r="G204" s="1192">
        <f t="shared" si="89"/>
        <v>156270.67200000002</v>
      </c>
      <c r="H204" s="1192">
        <f t="shared" si="89"/>
        <v>39067.668000000005</v>
      </c>
      <c r="I204" s="1192">
        <f t="shared" si="89"/>
        <v>43200</v>
      </c>
      <c r="J204" s="1192">
        <f t="shared" si="89"/>
        <v>558393.10800000012</v>
      </c>
      <c r="K204" s="1192">
        <f t="shared" si="89"/>
        <v>0</v>
      </c>
      <c r="L204" s="1192">
        <f t="shared" si="89"/>
        <v>0</v>
      </c>
      <c r="M204" s="1192">
        <f t="shared" si="89"/>
        <v>0</v>
      </c>
      <c r="N204" s="1192">
        <f t="shared" si="89"/>
        <v>0</v>
      </c>
      <c r="O204" s="1192">
        <f t="shared" si="89"/>
        <v>0</v>
      </c>
      <c r="P204" s="1192">
        <f t="shared" si="89"/>
        <v>0</v>
      </c>
      <c r="Q204" s="1192">
        <f t="shared" si="89"/>
        <v>0</v>
      </c>
      <c r="R204" s="1192">
        <f t="shared" si="89"/>
        <v>0</v>
      </c>
      <c r="S204" s="1192">
        <f t="shared" si="89"/>
        <v>78135.33600000001</v>
      </c>
      <c r="T204" s="1192">
        <f t="shared" si="89"/>
        <v>3840000</v>
      </c>
    </row>
    <row r="205" spans="1:20" ht="18" x14ac:dyDescent="0.4">
      <c r="A205" s="1193"/>
      <c r="B205" s="1193" t="s">
        <v>2652</v>
      </c>
      <c r="C205" s="1193">
        <v>8</v>
      </c>
      <c r="D205" s="1193">
        <v>2</v>
      </c>
      <c r="E205" s="1181">
        <f>VLOOKUP(C205, '[1]SALARY SCALE '!$A$2:$P$18,D205+1, FALSE)</f>
        <v>275294.52</v>
      </c>
      <c r="F205" s="1182">
        <f>E205*35%</f>
        <v>96353.081999999995</v>
      </c>
      <c r="G205" s="1182">
        <f>E205*20%</f>
        <v>55058.90400000001</v>
      </c>
      <c r="H205" s="1182">
        <f>E205*5%</f>
        <v>13764.726000000002</v>
      </c>
      <c r="I205" s="1183">
        <f>IF(C205&lt;=6,5400, IF(AND(C205&gt;=7,C205&lt;=10),7560,IF(AND(C205&gt;10,C205&lt;=14),8640,IF(C205&gt;14,9720,""))))</f>
        <v>7560</v>
      </c>
      <c r="J205" s="1182">
        <f>IF(C205&lt;7,0.05*E205+64915.68,0.05*E205+24000)</f>
        <v>37764.726000000002</v>
      </c>
      <c r="K205" s="1182" t="str">
        <f>IF(C205&gt;=15, 630, "")</f>
        <v/>
      </c>
      <c r="L205" s="1182" t="str">
        <f>IF(C205&gt;=15, 11469.09, "")</f>
        <v/>
      </c>
      <c r="M205" s="1182" t="str">
        <f>IF(C205&gt;=15, 11469.09, "")</f>
        <v/>
      </c>
      <c r="N205" s="1182"/>
      <c r="O205" s="1182"/>
      <c r="P205" s="1182"/>
      <c r="Q205" s="1182"/>
      <c r="R205" s="1182"/>
      <c r="S205" s="1182">
        <f>E205*10%</f>
        <v>27529.452000000005</v>
      </c>
      <c r="T205" s="1182">
        <v>480000</v>
      </c>
    </row>
    <row r="206" spans="1:20" ht="18" x14ac:dyDescent="0.4">
      <c r="A206" s="1193"/>
      <c r="B206" s="1193" t="s">
        <v>2653</v>
      </c>
      <c r="C206" s="1193">
        <v>8</v>
      </c>
      <c r="D206" s="1193">
        <v>9</v>
      </c>
      <c r="E206" s="1181">
        <f>VLOOKUP(C206, '[1]SALARY SCALE '!$A$2:$P$18,D206+1, FALSE)</f>
        <v>339716.88</v>
      </c>
      <c r="F206" s="1182">
        <f>E206*35%</f>
        <v>118900.908</v>
      </c>
      <c r="G206" s="1182">
        <f>E206*20%</f>
        <v>67943.376000000004</v>
      </c>
      <c r="H206" s="1182">
        <f>E206*5%</f>
        <v>16985.844000000001</v>
      </c>
      <c r="I206" s="1183">
        <f>IF(C206&lt;=6,5400, IF(AND(C206&gt;=7,C206&lt;=10),7560,IF(AND(C206&gt;10,C206&lt;=14),8640,IF(C206&gt;14,9720,""))))</f>
        <v>7560</v>
      </c>
      <c r="J206" s="1182">
        <f>IF(C206&lt;7,0.05*E206+64915.68,0.05*E206+24000)</f>
        <v>40985.843999999997</v>
      </c>
      <c r="K206" s="1182" t="str">
        <f>IF(C206&gt;=15, 630, "")</f>
        <v/>
      </c>
      <c r="L206" s="1182" t="str">
        <f>IF(C206&gt;=15, 11469.09, "")</f>
        <v/>
      </c>
      <c r="M206" s="1182" t="str">
        <f>IF(C206&gt;=15, 11469.09, "")</f>
        <v/>
      </c>
      <c r="N206" s="1182"/>
      <c r="O206" s="1182"/>
      <c r="P206" s="1182"/>
      <c r="Q206" s="1182"/>
      <c r="R206" s="1182"/>
      <c r="S206" s="1182">
        <f>E206*10%</f>
        <v>33971.688000000002</v>
      </c>
      <c r="T206" s="1182">
        <v>480000</v>
      </c>
    </row>
    <row r="207" spans="1:20" ht="18" x14ac:dyDescent="0.4">
      <c r="A207" s="1193"/>
      <c r="B207" s="1193" t="s">
        <v>2654</v>
      </c>
      <c r="C207" s="1193">
        <v>8</v>
      </c>
      <c r="D207" s="1193">
        <v>9</v>
      </c>
      <c r="E207" s="1181">
        <f>VLOOKUP(C207, '[1]SALARY SCALE '!$A$2:$P$18,D207+1, FALSE)</f>
        <v>339716.88</v>
      </c>
      <c r="F207" s="1182">
        <f>E207*35%</f>
        <v>118900.908</v>
      </c>
      <c r="G207" s="1182">
        <f>E207*20%</f>
        <v>67943.376000000004</v>
      </c>
      <c r="H207" s="1182">
        <f>E207*5%</f>
        <v>16985.844000000001</v>
      </c>
      <c r="I207" s="1183">
        <f>IF(C207&lt;=6,5400, IF(AND(C207&gt;=7,C207&lt;=10),7560,IF(AND(C207&gt;10,C207&lt;=14),8640,IF(C207&gt;14,9720,""))))</f>
        <v>7560</v>
      </c>
      <c r="J207" s="1182">
        <f>IF(C207&lt;7,0.05*E207+64915.68,0.05*E207+24000)</f>
        <v>40985.843999999997</v>
      </c>
      <c r="K207" s="1182" t="str">
        <f>IF(C207&gt;=15, 630, "")</f>
        <v/>
      </c>
      <c r="L207" s="1182" t="str">
        <f>IF(C207&gt;=15, 11469.09, "")</f>
        <v/>
      </c>
      <c r="M207" s="1182" t="str">
        <f>IF(C207&gt;=15, 11469.09, "")</f>
        <v/>
      </c>
      <c r="N207" s="1182"/>
      <c r="O207" s="1182"/>
      <c r="P207" s="1182"/>
      <c r="Q207" s="1182"/>
      <c r="R207" s="1182"/>
      <c r="S207" s="1182">
        <f>E207*10%</f>
        <v>33971.688000000002</v>
      </c>
      <c r="T207" s="1182">
        <v>480000</v>
      </c>
    </row>
    <row r="208" spans="1:20" ht="18.5" thickBot="1" x14ac:dyDescent="0.45">
      <c r="A208" s="1202"/>
      <c r="B208" s="1202" t="s">
        <v>2655</v>
      </c>
      <c r="C208" s="1193">
        <v>10</v>
      </c>
      <c r="D208" s="1193">
        <v>6</v>
      </c>
      <c r="E208" s="1181">
        <f>VLOOKUP(C208, '[1]SALARY SCALE '!$A$2:$P$18,D208+1, FALSE)</f>
        <v>428734.19999999995</v>
      </c>
      <c r="F208" s="1182">
        <f>E208*35%</f>
        <v>150056.96999999997</v>
      </c>
      <c r="G208" s="1182">
        <f>E208*20%</f>
        <v>85746.84</v>
      </c>
      <c r="H208" s="1182">
        <f>E208*5%</f>
        <v>21436.71</v>
      </c>
      <c r="I208" s="1183">
        <f>IF(C208&lt;=6,5400, IF(AND(C208&gt;=7,C208&lt;=10),7560,IF(AND(C208&gt;10,C208&lt;=14),8640,IF(C208&gt;14,9720,""))))</f>
        <v>7560</v>
      </c>
      <c r="J208" s="1182">
        <f>IF(C208&lt;7,0.05*E208+64915.68,0.05*E208+24000)</f>
        <v>45436.71</v>
      </c>
      <c r="K208" s="1182" t="str">
        <f>IF(C208&gt;=15, 630, "")</f>
        <v/>
      </c>
      <c r="L208" s="1182" t="str">
        <f>IF(C208&gt;=15, 11469.09, "")</f>
        <v/>
      </c>
      <c r="M208" s="1182" t="str">
        <f>IF(C208&gt;=15, 11469.09, "")</f>
        <v/>
      </c>
      <c r="N208" s="1182"/>
      <c r="O208" s="1182"/>
      <c r="P208" s="1182"/>
      <c r="Q208" s="1182"/>
      <c r="R208" s="1182"/>
      <c r="S208" s="1182">
        <f>E208*10%</f>
        <v>42873.42</v>
      </c>
      <c r="T208" s="1182">
        <v>480000</v>
      </c>
    </row>
    <row r="209" spans="1:20" s="347" customFormat="1" ht="18.5" thickBot="1" x14ac:dyDescent="0.45">
      <c r="A209" s="1352" t="s">
        <v>2170</v>
      </c>
      <c r="B209" s="1353"/>
      <c r="C209" s="1353"/>
      <c r="D209" s="1354"/>
      <c r="E209" s="1234">
        <f>SUM(E205:E208)</f>
        <v>1383462.48</v>
      </c>
      <c r="F209" s="1234">
        <f t="shared" ref="F209:T209" si="90">SUM(F205:F208)</f>
        <v>484211.86799999996</v>
      </c>
      <c r="G209" s="1234">
        <f t="shared" si="90"/>
        <v>276692.49600000004</v>
      </c>
      <c r="H209" s="1234">
        <f t="shared" si="90"/>
        <v>69173.124000000011</v>
      </c>
      <c r="I209" s="1234">
        <f t="shared" si="90"/>
        <v>30240</v>
      </c>
      <c r="J209" s="1234">
        <f t="shared" si="90"/>
        <v>165173.12400000001</v>
      </c>
      <c r="K209" s="1234">
        <f t="shared" si="90"/>
        <v>0</v>
      </c>
      <c r="L209" s="1234">
        <f t="shared" si="90"/>
        <v>0</v>
      </c>
      <c r="M209" s="1234">
        <f t="shared" si="90"/>
        <v>0</v>
      </c>
      <c r="N209" s="1234">
        <f t="shared" si="90"/>
        <v>0</v>
      </c>
      <c r="O209" s="1234">
        <f t="shared" si="90"/>
        <v>0</v>
      </c>
      <c r="P209" s="1234">
        <f t="shared" si="90"/>
        <v>0</v>
      </c>
      <c r="Q209" s="1234">
        <f t="shared" si="90"/>
        <v>0</v>
      </c>
      <c r="R209" s="1234">
        <f t="shared" si="90"/>
        <v>0</v>
      </c>
      <c r="S209" s="1234">
        <f t="shared" si="90"/>
        <v>138346.24800000002</v>
      </c>
      <c r="T209" s="1234">
        <f t="shared" si="90"/>
        <v>1920000</v>
      </c>
    </row>
    <row r="210" spans="1:20" ht="18" x14ac:dyDescent="0.4">
      <c r="A210" s="1359" t="s">
        <v>1795</v>
      </c>
      <c r="B210" s="1359"/>
      <c r="C210" s="1359"/>
      <c r="D210" s="1359"/>
      <c r="E210" s="1359"/>
      <c r="F210" s="1359"/>
      <c r="G210" s="1359"/>
      <c r="H210" s="1359"/>
      <c r="I210" s="1359"/>
      <c r="J210" s="1359"/>
      <c r="K210" s="1359"/>
      <c r="L210" s="1359"/>
      <c r="M210" s="1359"/>
      <c r="N210" s="1359"/>
      <c r="O210" s="1359"/>
      <c r="P210" s="1359"/>
      <c r="Q210" s="1359"/>
      <c r="R210" s="1359"/>
      <c r="S210" s="1359"/>
      <c r="T210" s="1359"/>
    </row>
    <row r="211" spans="1:20" ht="18" x14ac:dyDescent="0.4">
      <c r="A211" s="1359" t="s">
        <v>2656</v>
      </c>
      <c r="B211" s="1359"/>
      <c r="C211" s="1359"/>
      <c r="D211" s="1359"/>
      <c r="E211" s="1359"/>
      <c r="F211" s="1359"/>
      <c r="G211" s="1359"/>
      <c r="H211" s="1359"/>
      <c r="I211" s="1359"/>
      <c r="J211" s="1359"/>
      <c r="K211" s="1359"/>
      <c r="L211" s="1359"/>
      <c r="M211" s="1359"/>
      <c r="N211" s="1359"/>
      <c r="O211" s="1359"/>
      <c r="P211" s="1359"/>
      <c r="Q211" s="1359"/>
      <c r="R211" s="1359"/>
      <c r="S211" s="1359"/>
      <c r="T211" s="1359"/>
    </row>
    <row r="212" spans="1:20" ht="18" x14ac:dyDescent="0.4">
      <c r="A212" s="1365" t="s">
        <v>2482</v>
      </c>
      <c r="B212" s="1365"/>
      <c r="C212" s="1365"/>
      <c r="D212" s="1365"/>
      <c r="E212" s="1365"/>
      <c r="F212" s="1365"/>
      <c r="G212" s="1365"/>
      <c r="H212" s="1365"/>
      <c r="I212" s="1365"/>
      <c r="J212" s="1365"/>
      <c r="K212" s="1365"/>
      <c r="L212" s="1365"/>
      <c r="M212" s="1365"/>
      <c r="N212" s="1365"/>
      <c r="O212" s="1365"/>
      <c r="P212" s="1365"/>
      <c r="Q212" s="1365"/>
      <c r="R212" s="1365"/>
      <c r="S212" s="1365"/>
      <c r="T212" s="1365"/>
    </row>
    <row r="213" spans="1:20" ht="18" x14ac:dyDescent="0.4">
      <c r="A213" s="1362" t="s">
        <v>2657</v>
      </c>
      <c r="B213" s="1363"/>
      <c r="C213" s="1363"/>
      <c r="D213" s="1363"/>
      <c r="E213" s="1364"/>
      <c r="F213" s="1362" t="s">
        <v>2483</v>
      </c>
      <c r="G213" s="1363"/>
      <c r="H213" s="1363"/>
      <c r="I213" s="1363"/>
      <c r="J213" s="1363"/>
      <c r="K213" s="1363"/>
      <c r="L213" s="1363"/>
      <c r="M213" s="1364"/>
      <c r="N213" s="1362" t="s">
        <v>2484</v>
      </c>
      <c r="O213" s="1363"/>
      <c r="P213" s="1363"/>
      <c r="Q213" s="1363"/>
      <c r="R213" s="1364"/>
      <c r="S213" s="1362" t="s">
        <v>2485</v>
      </c>
      <c r="T213" s="1364"/>
    </row>
    <row r="214" spans="1:20" ht="54" x14ac:dyDescent="0.4">
      <c r="A214" s="1199" t="s">
        <v>2252</v>
      </c>
      <c r="B214" s="1199" t="s">
        <v>1848</v>
      </c>
      <c r="C214" s="1199" t="s">
        <v>2486</v>
      </c>
      <c r="D214" s="1199" t="s">
        <v>2487</v>
      </c>
      <c r="E214" s="1199" t="s">
        <v>2488</v>
      </c>
      <c r="F214" s="1199" t="s">
        <v>2489</v>
      </c>
      <c r="G214" s="1199" t="s">
        <v>2490</v>
      </c>
      <c r="H214" s="1199" t="s">
        <v>2491</v>
      </c>
      <c r="I214" s="1199" t="s">
        <v>2492</v>
      </c>
      <c r="J214" s="1199" t="s">
        <v>2493</v>
      </c>
      <c r="K214" s="1199" t="s">
        <v>2494</v>
      </c>
      <c r="L214" s="1199" t="s">
        <v>2495</v>
      </c>
      <c r="M214" s="1199" t="s">
        <v>2496</v>
      </c>
      <c r="N214" s="1199" t="s">
        <v>2497</v>
      </c>
      <c r="O214" s="1199" t="s">
        <v>2498</v>
      </c>
      <c r="P214" s="1199" t="s">
        <v>2499</v>
      </c>
      <c r="Q214" s="1199" t="s">
        <v>2306</v>
      </c>
      <c r="R214" s="1199"/>
      <c r="S214" s="1199" t="s">
        <v>2500</v>
      </c>
      <c r="T214" s="1199" t="s">
        <v>2501</v>
      </c>
    </row>
    <row r="215" spans="1:20" ht="18" x14ac:dyDescent="0.4">
      <c r="A215" s="121">
        <v>1</v>
      </c>
      <c r="B215" s="121" t="s">
        <v>2625</v>
      </c>
      <c r="C215" s="121">
        <v>4</v>
      </c>
      <c r="D215" s="121">
        <v>2</v>
      </c>
      <c r="E215" s="1181">
        <f>VLOOKUP(C215, '[1]SALARY SCALE '!$A$2:$P$18,D215+1, FALSE)</f>
        <v>99395.040000000008</v>
      </c>
      <c r="F215" s="1182">
        <f t="shared" ref="F215:F226" si="91">E215*35%</f>
        <v>34788.264000000003</v>
      </c>
      <c r="G215" s="1182">
        <f>E215*20%</f>
        <v>19879.008000000002</v>
      </c>
      <c r="H215" s="1182">
        <f>E215*5%</f>
        <v>4969.7520000000004</v>
      </c>
      <c r="I215" s="1183">
        <f>IF(C215&lt;=6,5400, IF(AND(C215&gt;=7,C215&lt;=10),7560,IF(AND(C215&gt;10,C215&lt;=14),8640,IF(C215&gt;14,9720,""))))</f>
        <v>5400</v>
      </c>
      <c r="J215" s="1182">
        <f>IF(C215&lt;7,0.05*E215+64915.68,0.05*E215+24000)</f>
        <v>69885.432000000001</v>
      </c>
      <c r="K215" s="1182" t="str">
        <f>IF(C215&gt;=15, 630, "")</f>
        <v/>
      </c>
      <c r="L215" s="1182" t="str">
        <f>IF(C215&gt;=15, 11469.09, "")</f>
        <v/>
      </c>
      <c r="M215" s="1182" t="str">
        <f>IF(C215&gt;=15, 11469.09, "")</f>
        <v/>
      </c>
      <c r="N215" s="1182"/>
      <c r="O215" s="1182"/>
      <c r="P215" s="1182"/>
      <c r="Q215" s="1182"/>
      <c r="R215" s="1182"/>
      <c r="S215" s="1182">
        <f>E215*10%</f>
        <v>9939.5040000000008</v>
      </c>
      <c r="T215" s="1182">
        <v>480000</v>
      </c>
    </row>
    <row r="216" spans="1:20" ht="18" x14ac:dyDescent="0.4">
      <c r="A216" s="121">
        <v>2</v>
      </c>
      <c r="B216" s="121" t="s">
        <v>2625</v>
      </c>
      <c r="C216" s="121">
        <v>4</v>
      </c>
      <c r="D216" s="121">
        <v>2</v>
      </c>
      <c r="E216" s="1181">
        <f>VLOOKUP(C216, '[1]SALARY SCALE '!$A$2:$P$18,D216+1, FALSE)</f>
        <v>99395.040000000008</v>
      </c>
      <c r="F216" s="1182">
        <f t="shared" si="91"/>
        <v>34788.264000000003</v>
      </c>
      <c r="G216" s="1182">
        <f t="shared" ref="G216:G226" si="92">E216*20%</f>
        <v>19879.008000000002</v>
      </c>
      <c r="H216" s="1182">
        <f t="shared" ref="H216:H226" si="93">E216*5%</f>
        <v>4969.7520000000004</v>
      </c>
      <c r="I216" s="1183">
        <f t="shared" ref="I216:I226" si="94">IF(C216&lt;=6,5400, IF(AND(C216&gt;=7,C216&lt;=10),7560,IF(AND(C216&gt;10,C216&lt;=14),8640,IF(C216&gt;14,9720,""))))</f>
        <v>5400</v>
      </c>
      <c r="J216" s="1182">
        <f t="shared" ref="J216:J226" si="95">IF(C216&lt;7,0.05*E216+64915.68,0.05*E216+24000)</f>
        <v>69885.432000000001</v>
      </c>
      <c r="K216" s="1182" t="str">
        <f t="shared" ref="K216:K226" si="96">IF(C216&gt;=15, 630, "")</f>
        <v/>
      </c>
      <c r="L216" s="1182" t="str">
        <f t="shared" ref="L216:L226" si="97">IF(C216&gt;=15, 11469.09, "")</f>
        <v/>
      </c>
      <c r="M216" s="1182" t="str">
        <f t="shared" ref="M216:M226" si="98">IF(C216&gt;=15, 11469.09, "")</f>
        <v/>
      </c>
      <c r="N216" s="1182"/>
      <c r="O216" s="1182"/>
      <c r="P216" s="1182"/>
      <c r="Q216" s="1182"/>
      <c r="R216" s="1182"/>
      <c r="S216" s="1182">
        <f t="shared" ref="S216:S226" si="99">E216*10%</f>
        <v>9939.5040000000008</v>
      </c>
      <c r="T216" s="1182">
        <v>480000</v>
      </c>
    </row>
    <row r="217" spans="1:20" ht="18" x14ac:dyDescent="0.4">
      <c r="A217" s="121">
        <v>3</v>
      </c>
      <c r="B217" s="121" t="s">
        <v>2625</v>
      </c>
      <c r="C217" s="121">
        <v>4</v>
      </c>
      <c r="D217" s="121">
        <v>2</v>
      </c>
      <c r="E217" s="1181">
        <f>VLOOKUP(C217, '[1]SALARY SCALE '!$A$2:$P$18,D217+1, FALSE)</f>
        <v>99395.040000000008</v>
      </c>
      <c r="F217" s="1182">
        <f t="shared" si="91"/>
        <v>34788.264000000003</v>
      </c>
      <c r="G217" s="1182">
        <f t="shared" si="92"/>
        <v>19879.008000000002</v>
      </c>
      <c r="H217" s="1182">
        <f t="shared" si="93"/>
        <v>4969.7520000000004</v>
      </c>
      <c r="I217" s="1183">
        <f t="shared" si="94"/>
        <v>5400</v>
      </c>
      <c r="J217" s="1182">
        <f t="shared" si="95"/>
        <v>69885.432000000001</v>
      </c>
      <c r="K217" s="1182" t="str">
        <f t="shared" si="96"/>
        <v/>
      </c>
      <c r="L217" s="1182" t="str">
        <f t="shared" si="97"/>
        <v/>
      </c>
      <c r="M217" s="1182" t="str">
        <f t="shared" si="98"/>
        <v/>
      </c>
      <c r="N217" s="1182"/>
      <c r="O217" s="1182"/>
      <c r="P217" s="1182"/>
      <c r="Q217" s="1182"/>
      <c r="R217" s="1182"/>
      <c r="S217" s="1182">
        <f t="shared" si="99"/>
        <v>9939.5040000000008</v>
      </c>
      <c r="T217" s="1182">
        <v>480000</v>
      </c>
    </row>
    <row r="218" spans="1:20" ht="18" x14ac:dyDescent="0.4">
      <c r="A218" s="121">
        <v>4</v>
      </c>
      <c r="B218" s="121" t="s">
        <v>2625</v>
      </c>
      <c r="C218" s="121">
        <v>4</v>
      </c>
      <c r="D218" s="121">
        <v>2</v>
      </c>
      <c r="E218" s="1181">
        <f>VLOOKUP(C218, '[1]SALARY SCALE '!$A$2:$P$18,D218+1, FALSE)</f>
        <v>99395.040000000008</v>
      </c>
      <c r="F218" s="1182">
        <f t="shared" si="91"/>
        <v>34788.264000000003</v>
      </c>
      <c r="G218" s="1182">
        <f t="shared" si="92"/>
        <v>19879.008000000002</v>
      </c>
      <c r="H218" s="1182">
        <f t="shared" si="93"/>
        <v>4969.7520000000004</v>
      </c>
      <c r="I218" s="1183">
        <f t="shared" si="94"/>
        <v>5400</v>
      </c>
      <c r="J218" s="1182">
        <f t="shared" si="95"/>
        <v>69885.432000000001</v>
      </c>
      <c r="K218" s="1182" t="str">
        <f t="shared" si="96"/>
        <v/>
      </c>
      <c r="L218" s="1182" t="str">
        <f t="shared" si="97"/>
        <v/>
      </c>
      <c r="M218" s="1182" t="str">
        <f t="shared" si="98"/>
        <v/>
      </c>
      <c r="N218" s="1182"/>
      <c r="O218" s="1182"/>
      <c r="P218" s="1182"/>
      <c r="Q218" s="1182"/>
      <c r="R218" s="1182"/>
      <c r="S218" s="1182">
        <f t="shared" si="99"/>
        <v>9939.5040000000008</v>
      </c>
      <c r="T218" s="1182">
        <v>480000</v>
      </c>
    </row>
    <row r="219" spans="1:20" ht="18" x14ac:dyDescent="0.4">
      <c r="A219" s="121">
        <v>5</v>
      </c>
      <c r="B219" s="121" t="s">
        <v>2625</v>
      </c>
      <c r="C219" s="121">
        <v>4</v>
      </c>
      <c r="D219" s="121">
        <v>2</v>
      </c>
      <c r="E219" s="1181">
        <f>VLOOKUP(C219, '[1]SALARY SCALE '!$A$2:$P$18,D219+1, FALSE)</f>
        <v>99395.040000000008</v>
      </c>
      <c r="F219" s="1182">
        <f t="shared" si="91"/>
        <v>34788.264000000003</v>
      </c>
      <c r="G219" s="1182">
        <f t="shared" si="92"/>
        <v>19879.008000000002</v>
      </c>
      <c r="H219" s="1182">
        <f t="shared" si="93"/>
        <v>4969.7520000000004</v>
      </c>
      <c r="I219" s="1183">
        <f t="shared" si="94"/>
        <v>5400</v>
      </c>
      <c r="J219" s="1182">
        <f t="shared" si="95"/>
        <v>69885.432000000001</v>
      </c>
      <c r="K219" s="1182" t="str">
        <f t="shared" si="96"/>
        <v/>
      </c>
      <c r="L219" s="1182" t="str">
        <f t="shared" si="97"/>
        <v/>
      </c>
      <c r="M219" s="1182" t="str">
        <f t="shared" si="98"/>
        <v/>
      </c>
      <c r="N219" s="1182"/>
      <c r="O219" s="1182"/>
      <c r="P219" s="1182"/>
      <c r="Q219" s="1182"/>
      <c r="R219" s="1182"/>
      <c r="S219" s="1182">
        <f t="shared" si="99"/>
        <v>9939.5040000000008</v>
      </c>
      <c r="T219" s="1182">
        <v>480000</v>
      </c>
    </row>
    <row r="220" spans="1:20" ht="18" x14ac:dyDescent="0.4">
      <c r="A220" s="121">
        <v>6</v>
      </c>
      <c r="B220" s="121" t="s">
        <v>2658</v>
      </c>
      <c r="C220" s="121">
        <v>4</v>
      </c>
      <c r="D220" s="121">
        <v>3</v>
      </c>
      <c r="E220" s="1181">
        <f>VLOOKUP(C220, '[1]SALARY SCALE '!$A$2:$P$18,D220+1, FALSE)</f>
        <v>103253.51999999999</v>
      </c>
      <c r="F220" s="1182">
        <f t="shared" si="91"/>
        <v>36138.731999999996</v>
      </c>
      <c r="G220" s="1182">
        <f t="shared" si="92"/>
        <v>20650.703999999998</v>
      </c>
      <c r="H220" s="1182">
        <f t="shared" si="93"/>
        <v>5162.6759999999995</v>
      </c>
      <c r="I220" s="1183">
        <f t="shared" si="94"/>
        <v>5400</v>
      </c>
      <c r="J220" s="1182">
        <f t="shared" si="95"/>
        <v>70078.356</v>
      </c>
      <c r="K220" s="1182" t="str">
        <f t="shared" si="96"/>
        <v/>
      </c>
      <c r="L220" s="1182" t="str">
        <f t="shared" si="97"/>
        <v/>
      </c>
      <c r="M220" s="1182" t="str">
        <f t="shared" si="98"/>
        <v/>
      </c>
      <c r="N220" s="1182"/>
      <c r="O220" s="1182"/>
      <c r="P220" s="1182"/>
      <c r="Q220" s="1182"/>
      <c r="R220" s="1182"/>
      <c r="S220" s="1182">
        <f t="shared" si="99"/>
        <v>10325.351999999999</v>
      </c>
      <c r="T220" s="1182">
        <v>480000</v>
      </c>
    </row>
    <row r="221" spans="1:20" ht="18" x14ac:dyDescent="0.4">
      <c r="A221" s="121">
        <v>7</v>
      </c>
      <c r="B221" s="121" t="s">
        <v>2659</v>
      </c>
      <c r="C221" s="121">
        <v>6</v>
      </c>
      <c r="D221" s="121">
        <v>3</v>
      </c>
      <c r="E221" s="1181">
        <f>VLOOKUP(C221, '[1]SALARY SCALE '!$A$2:$P$18,D221+1, FALSE)</f>
        <v>144191.51999999999</v>
      </c>
      <c r="F221" s="1182">
        <f t="shared" si="91"/>
        <v>50467.031999999992</v>
      </c>
      <c r="G221" s="1182">
        <f t="shared" si="92"/>
        <v>28838.304</v>
      </c>
      <c r="H221" s="1182">
        <f t="shared" si="93"/>
        <v>7209.576</v>
      </c>
      <c r="I221" s="1183">
        <f t="shared" si="94"/>
        <v>5400</v>
      </c>
      <c r="J221" s="1182">
        <f t="shared" si="95"/>
        <v>72125.255999999994</v>
      </c>
      <c r="K221" s="1182" t="str">
        <f t="shared" si="96"/>
        <v/>
      </c>
      <c r="L221" s="1182" t="str">
        <f t="shared" si="97"/>
        <v/>
      </c>
      <c r="M221" s="1182" t="str">
        <f t="shared" si="98"/>
        <v/>
      </c>
      <c r="N221" s="1182"/>
      <c r="O221" s="1182"/>
      <c r="P221" s="1182"/>
      <c r="Q221" s="1182"/>
      <c r="R221" s="1182"/>
      <c r="S221" s="1182">
        <f t="shared" si="99"/>
        <v>14419.152</v>
      </c>
      <c r="T221" s="1182">
        <v>480000</v>
      </c>
    </row>
    <row r="222" spans="1:20" ht="18" x14ac:dyDescent="0.4">
      <c r="A222" s="121">
        <v>8</v>
      </c>
      <c r="B222" s="121" t="s">
        <v>2660</v>
      </c>
      <c r="C222" s="121">
        <v>6</v>
      </c>
      <c r="D222" s="121">
        <v>3</v>
      </c>
      <c r="E222" s="1181">
        <f>VLOOKUP(C222, '[1]SALARY SCALE '!$A$2:$P$18,D222+1, FALSE)</f>
        <v>144191.51999999999</v>
      </c>
      <c r="F222" s="1182">
        <f t="shared" si="91"/>
        <v>50467.031999999992</v>
      </c>
      <c r="G222" s="1182">
        <f t="shared" si="92"/>
        <v>28838.304</v>
      </c>
      <c r="H222" s="1182">
        <f t="shared" si="93"/>
        <v>7209.576</v>
      </c>
      <c r="I222" s="1183">
        <f t="shared" si="94"/>
        <v>5400</v>
      </c>
      <c r="J222" s="1182">
        <f t="shared" si="95"/>
        <v>72125.255999999994</v>
      </c>
      <c r="K222" s="1182" t="str">
        <f t="shared" si="96"/>
        <v/>
      </c>
      <c r="L222" s="1182" t="str">
        <f t="shared" si="97"/>
        <v/>
      </c>
      <c r="M222" s="1182" t="str">
        <f t="shared" si="98"/>
        <v/>
      </c>
      <c r="N222" s="1182"/>
      <c r="O222" s="1182"/>
      <c r="P222" s="1182"/>
      <c r="Q222" s="1182"/>
      <c r="R222" s="1182"/>
      <c r="S222" s="1182">
        <f t="shared" si="99"/>
        <v>14419.152</v>
      </c>
      <c r="T222" s="1182">
        <v>480000</v>
      </c>
    </row>
    <row r="223" spans="1:20" ht="18" x14ac:dyDescent="0.4">
      <c r="A223" s="121"/>
      <c r="B223" s="121" t="s">
        <v>2661</v>
      </c>
      <c r="C223" s="121">
        <v>6</v>
      </c>
      <c r="D223" s="121">
        <v>3</v>
      </c>
      <c r="E223" s="1181">
        <f>VLOOKUP(C223, '[1]SALARY SCALE '!$A$2:$P$18,D223+1, FALSE)</f>
        <v>144191.51999999999</v>
      </c>
      <c r="F223" s="1182">
        <f>E223*35%</f>
        <v>50467.031999999992</v>
      </c>
      <c r="G223" s="1182">
        <f>E223*20%</f>
        <v>28838.304</v>
      </c>
      <c r="H223" s="1182">
        <f>E223*5%</f>
        <v>7209.576</v>
      </c>
      <c r="I223" s="1183">
        <f>IF(C223&lt;=6,5400, IF(AND(C223&gt;=7,C223&lt;=10),7560,IF(AND(C223&gt;10,C223&lt;=14),8640,IF(C223&gt;14,9720,""))))</f>
        <v>5400</v>
      </c>
      <c r="J223" s="1182">
        <f>IF(C223&lt;7,0.05*E223+64915.68,0.05*E223+24000)</f>
        <v>72125.255999999994</v>
      </c>
      <c r="K223" s="1182"/>
      <c r="L223" s="1182"/>
      <c r="M223" s="1182"/>
      <c r="N223" s="1182"/>
      <c r="O223" s="1182"/>
      <c r="P223" s="1182"/>
      <c r="Q223" s="1182"/>
      <c r="R223" s="1182"/>
      <c r="S223" s="1182">
        <f t="shared" si="99"/>
        <v>14419.152</v>
      </c>
      <c r="T223" s="1182">
        <v>480000</v>
      </c>
    </row>
    <row r="224" spans="1:20" ht="18" x14ac:dyDescent="0.4">
      <c r="A224" s="121"/>
      <c r="B224" s="121" t="s">
        <v>2662</v>
      </c>
      <c r="C224" s="121">
        <v>6</v>
      </c>
      <c r="D224" s="121">
        <v>3</v>
      </c>
      <c r="E224" s="1181">
        <f>VLOOKUP(C224, '[1]SALARY SCALE '!$A$2:$P$18,D224+1, FALSE)</f>
        <v>144191.51999999999</v>
      </c>
      <c r="F224" s="1182">
        <f>E224*35%</f>
        <v>50467.031999999992</v>
      </c>
      <c r="G224" s="1182">
        <f>E224*20%</f>
        <v>28838.304</v>
      </c>
      <c r="H224" s="1182">
        <f>E224*5%</f>
        <v>7209.576</v>
      </c>
      <c r="I224" s="1183">
        <f>IF(C224&lt;=6,5400, IF(AND(C224&gt;=7,C224&lt;=10),7560,IF(AND(C224&gt;10,C224&lt;=14),8640,IF(C224&gt;14,9720,""))))</f>
        <v>5400</v>
      </c>
      <c r="J224" s="1182">
        <f>IF(C224&lt;7,0.05*E224+64915.68,0.05*E224+24000)</f>
        <v>72125.255999999994</v>
      </c>
      <c r="K224" s="1182"/>
      <c r="L224" s="1182"/>
      <c r="M224" s="1182"/>
      <c r="N224" s="1182"/>
      <c r="O224" s="1182"/>
      <c r="P224" s="1182"/>
      <c r="Q224" s="1182"/>
      <c r="R224" s="1182"/>
      <c r="S224" s="1182">
        <f t="shared" si="99"/>
        <v>14419.152</v>
      </c>
      <c r="T224" s="1182">
        <v>480000</v>
      </c>
    </row>
    <row r="225" spans="1:20" ht="18" x14ac:dyDescent="0.4">
      <c r="A225" s="121">
        <v>9</v>
      </c>
      <c r="B225" s="121" t="s">
        <v>2663</v>
      </c>
      <c r="C225" s="121">
        <v>6</v>
      </c>
      <c r="D225" s="121">
        <v>3</v>
      </c>
      <c r="E225" s="1181">
        <f>VLOOKUP(C225, '[1]SALARY SCALE '!$A$2:$P$18,D225+1, FALSE)</f>
        <v>144191.51999999999</v>
      </c>
      <c r="F225" s="1182">
        <f t="shared" si="91"/>
        <v>50467.031999999992</v>
      </c>
      <c r="G225" s="1182">
        <f t="shared" si="92"/>
        <v>28838.304</v>
      </c>
      <c r="H225" s="1182">
        <f t="shared" si="93"/>
        <v>7209.576</v>
      </c>
      <c r="I225" s="1183">
        <f t="shared" si="94"/>
        <v>5400</v>
      </c>
      <c r="J225" s="1182">
        <f t="shared" si="95"/>
        <v>72125.255999999994</v>
      </c>
      <c r="K225" s="1182" t="str">
        <f t="shared" si="96"/>
        <v/>
      </c>
      <c r="L225" s="1182" t="str">
        <f t="shared" si="97"/>
        <v/>
      </c>
      <c r="M225" s="1182" t="str">
        <f t="shared" si="98"/>
        <v/>
      </c>
      <c r="N225" s="1182"/>
      <c r="O225" s="1182"/>
      <c r="P225" s="1182"/>
      <c r="Q225" s="1182"/>
      <c r="R225" s="1182"/>
      <c r="S225" s="1182">
        <f t="shared" si="99"/>
        <v>14419.152</v>
      </c>
      <c r="T225" s="1182">
        <v>480000</v>
      </c>
    </row>
    <row r="226" spans="1:20" ht="18.5" thickBot="1" x14ac:dyDescent="0.45">
      <c r="A226" s="121">
        <v>10</v>
      </c>
      <c r="B226" s="121" t="s">
        <v>2664</v>
      </c>
      <c r="C226" s="121">
        <v>6</v>
      </c>
      <c r="D226" s="121">
        <v>8</v>
      </c>
      <c r="E226" s="1181">
        <f>VLOOKUP(C226, '[1]SALARY SCALE '!$A$2:$P$18,D226+1, FALSE)</f>
        <v>171513.36000000002</v>
      </c>
      <c r="F226" s="1182">
        <f t="shared" si="91"/>
        <v>60029.675999999999</v>
      </c>
      <c r="G226" s="1182">
        <f t="shared" si="92"/>
        <v>34302.672000000006</v>
      </c>
      <c r="H226" s="1182">
        <f t="shared" si="93"/>
        <v>8575.6680000000015</v>
      </c>
      <c r="I226" s="1183">
        <f t="shared" si="94"/>
        <v>5400</v>
      </c>
      <c r="J226" s="1182">
        <f t="shared" si="95"/>
        <v>73491.347999999998</v>
      </c>
      <c r="K226" s="1182" t="str">
        <f t="shared" si="96"/>
        <v/>
      </c>
      <c r="L226" s="1182" t="str">
        <f t="shared" si="97"/>
        <v/>
      </c>
      <c r="M226" s="1182" t="str">
        <f t="shared" si="98"/>
        <v/>
      </c>
      <c r="N226" s="1182"/>
      <c r="O226" s="1182"/>
      <c r="P226" s="1182"/>
      <c r="Q226" s="1182"/>
      <c r="R226" s="1182"/>
      <c r="S226" s="1182">
        <f t="shared" si="99"/>
        <v>17151.336000000003</v>
      </c>
      <c r="T226" s="1182">
        <v>480000</v>
      </c>
    </row>
    <row r="227" spans="1:20" ht="18.5" thickBot="1" x14ac:dyDescent="0.45">
      <c r="A227" s="1352" t="s">
        <v>2502</v>
      </c>
      <c r="B227" s="1353"/>
      <c r="C227" s="1353"/>
      <c r="D227" s="1354"/>
      <c r="E227" s="1192">
        <f t="shared" ref="E227:T227" si="100">SUM(E215:E226)</f>
        <v>1492699.6800000002</v>
      </c>
      <c r="F227" s="1192">
        <f t="shared" si="100"/>
        <v>522444.88799999998</v>
      </c>
      <c r="G227" s="1192">
        <f t="shared" si="100"/>
        <v>298539.93600000005</v>
      </c>
      <c r="H227" s="1192">
        <f t="shared" si="100"/>
        <v>74634.984000000011</v>
      </c>
      <c r="I227" s="1192">
        <f t="shared" si="100"/>
        <v>64800</v>
      </c>
      <c r="J227" s="1192">
        <f t="shared" si="100"/>
        <v>853623.14400000009</v>
      </c>
      <c r="K227" s="1192">
        <f t="shared" si="100"/>
        <v>0</v>
      </c>
      <c r="L227" s="1192">
        <f t="shared" si="100"/>
        <v>0</v>
      </c>
      <c r="M227" s="1192">
        <f t="shared" si="100"/>
        <v>0</v>
      </c>
      <c r="N227" s="1192">
        <f t="shared" si="100"/>
        <v>0</v>
      </c>
      <c r="O227" s="1192">
        <f t="shared" si="100"/>
        <v>0</v>
      </c>
      <c r="P227" s="1192">
        <f t="shared" si="100"/>
        <v>0</v>
      </c>
      <c r="Q227" s="1192">
        <f t="shared" si="100"/>
        <v>0</v>
      </c>
      <c r="R227" s="1192">
        <f t="shared" si="100"/>
        <v>0</v>
      </c>
      <c r="S227" s="1192">
        <f t="shared" si="100"/>
        <v>149269.96800000002</v>
      </c>
      <c r="T227" s="1192">
        <f t="shared" si="100"/>
        <v>5760000</v>
      </c>
    </row>
    <row r="228" spans="1:20" ht="18" x14ac:dyDescent="0.4">
      <c r="A228" s="1193"/>
      <c r="B228" s="1193" t="s">
        <v>2665</v>
      </c>
      <c r="C228" s="1193">
        <v>7</v>
      </c>
      <c r="D228" s="1193">
        <v>8</v>
      </c>
      <c r="E228" s="1181">
        <f>VLOOKUP(C228, '[1]SALARY SCALE '!$A$2:$P$18,D228+1, FALSE)</f>
        <v>259102.19999999998</v>
      </c>
      <c r="F228" s="1182">
        <f>E228*35%</f>
        <v>90685.76999999999</v>
      </c>
      <c r="G228" s="1182">
        <f>E228*20%</f>
        <v>51820.44</v>
      </c>
      <c r="H228" s="1182">
        <f>E228*5%</f>
        <v>12955.11</v>
      </c>
      <c r="I228" s="1183">
        <f>IF(C228&lt;=6,5400, IF(AND(C228&gt;=7,C228&lt;=10),7560,IF(AND(C228&gt;10,C228&lt;=14),8640,IF(C228&gt;14,9720,""))))</f>
        <v>7560</v>
      </c>
      <c r="J228" s="1182">
        <f>IF(C228&lt;7,0.05*E228+64915.68,0.05*E228+24000)</f>
        <v>36955.11</v>
      </c>
      <c r="K228" s="1182" t="str">
        <f>IF(C228&gt;=15, 630, "")</f>
        <v/>
      </c>
      <c r="L228" s="1182" t="str">
        <f>IF(C228&gt;=15, 11469.09, "")</f>
        <v/>
      </c>
      <c r="M228" s="1182" t="str">
        <f>IF(C228&gt;=15, 11469.09, "")</f>
        <v/>
      </c>
      <c r="N228" s="1182"/>
      <c r="O228" s="1182"/>
      <c r="P228" s="1182"/>
      <c r="Q228" s="1182"/>
      <c r="R228" s="1182"/>
      <c r="S228" s="1182">
        <f>E228*10%</f>
        <v>25910.22</v>
      </c>
      <c r="T228" s="1182">
        <v>480000</v>
      </c>
    </row>
    <row r="229" spans="1:20" ht="18" x14ac:dyDescent="0.4">
      <c r="A229" s="121"/>
      <c r="B229" s="121" t="s">
        <v>2666</v>
      </c>
      <c r="C229" s="121">
        <v>7</v>
      </c>
      <c r="D229" s="121">
        <v>6</v>
      </c>
      <c r="E229" s="1181">
        <f>VLOOKUP(C229, '[1]SALARY SCALE '!$A$2:$P$18,D229+1, FALSE)</f>
        <v>243637.19999999998</v>
      </c>
      <c r="F229" s="1182">
        <f>E229*35%</f>
        <v>85273.01999999999</v>
      </c>
      <c r="G229" s="1182">
        <f>E229*20%</f>
        <v>48727.44</v>
      </c>
      <c r="H229" s="1182">
        <f>E229*5%</f>
        <v>12181.86</v>
      </c>
      <c r="I229" s="1183">
        <f>IF(C229&lt;=6,5400, IF(AND(C229&gt;=7,C229&lt;=10),7560,IF(AND(C229&gt;10,C229&lt;=14),8640,IF(C229&gt;14,9720,""))))</f>
        <v>7560</v>
      </c>
      <c r="J229" s="1182">
        <f>IF(C229&lt;7,0.05*E229+64915.68,0.05*E229+24000)</f>
        <v>36181.86</v>
      </c>
      <c r="K229" s="1182" t="str">
        <f>IF(C229&gt;=15, 630, "")</f>
        <v/>
      </c>
      <c r="L229" s="1182" t="str">
        <f>IF(C229&gt;=15, 11469.09, "")</f>
        <v/>
      </c>
      <c r="M229" s="1182" t="str">
        <f>IF(C229&gt;=15, 11469.09, "")</f>
        <v/>
      </c>
      <c r="N229" s="1182"/>
      <c r="O229" s="1182"/>
      <c r="P229" s="1182"/>
      <c r="Q229" s="1182"/>
      <c r="R229" s="1182"/>
      <c r="S229" s="1182">
        <f>E229*10%</f>
        <v>24363.72</v>
      </c>
      <c r="T229" s="1182">
        <v>480000</v>
      </c>
    </row>
    <row r="230" spans="1:20" ht="18" x14ac:dyDescent="0.4">
      <c r="A230" s="121"/>
      <c r="B230" s="121" t="s">
        <v>2667</v>
      </c>
      <c r="C230" s="121">
        <v>7</v>
      </c>
      <c r="D230" s="121">
        <v>6</v>
      </c>
      <c r="E230" s="1181">
        <f>VLOOKUP(C230, '[1]SALARY SCALE '!$A$2:$P$18,D230+1, FALSE)</f>
        <v>243637.19999999998</v>
      </c>
      <c r="F230" s="1182">
        <f>E230*35%</f>
        <v>85273.01999999999</v>
      </c>
      <c r="G230" s="1182">
        <f>E230*20%</f>
        <v>48727.44</v>
      </c>
      <c r="H230" s="1182">
        <f>E230*5%</f>
        <v>12181.86</v>
      </c>
      <c r="I230" s="1183">
        <f>IF(C230&lt;=6,5400, IF(AND(C230&gt;=7,C230&lt;=10),7560,IF(AND(C230&gt;10,C230&lt;=14),8640,IF(C230&gt;14,9720,""))))</f>
        <v>7560</v>
      </c>
      <c r="J230" s="1182">
        <f>IF(C230&lt;7,0.05*E230+64915.68,0.05*E230+24000)</f>
        <v>36181.86</v>
      </c>
      <c r="K230" s="1182" t="str">
        <f>IF(C230&gt;=15, 630, "")</f>
        <v/>
      </c>
      <c r="L230" s="1182" t="str">
        <f>IF(C230&gt;=15, 11469.09, "")</f>
        <v/>
      </c>
      <c r="M230" s="1182" t="str">
        <f>IF(C230&gt;=15, 11469.09, "")</f>
        <v/>
      </c>
      <c r="N230" s="1182"/>
      <c r="O230" s="1182"/>
      <c r="P230" s="1182"/>
      <c r="Q230" s="1182"/>
      <c r="R230" s="1182"/>
      <c r="S230" s="1182">
        <f>E230*10%</f>
        <v>24363.72</v>
      </c>
      <c r="T230" s="1182">
        <v>480000</v>
      </c>
    </row>
    <row r="231" spans="1:20" ht="18" x14ac:dyDescent="0.4">
      <c r="A231" s="121"/>
      <c r="B231" s="121" t="s">
        <v>2668</v>
      </c>
      <c r="C231" s="121">
        <v>8</v>
      </c>
      <c r="D231" s="121">
        <v>6</v>
      </c>
      <c r="E231" s="1181">
        <f>VLOOKUP(C231, '[1]SALARY SCALE '!$A$2:$P$18,D231+1, FALSE)</f>
        <v>312107.16000000003</v>
      </c>
      <c r="F231" s="1182">
        <f>E231*35%</f>
        <v>109237.50600000001</v>
      </c>
      <c r="G231" s="1182">
        <f>E231*20%</f>
        <v>62421.432000000008</v>
      </c>
      <c r="H231" s="1182">
        <f>E231*5%</f>
        <v>15605.358000000002</v>
      </c>
      <c r="I231" s="1183">
        <f>IF(C231&lt;=6,5400, IF(AND(C231&gt;=7,C231&lt;=10),7560,IF(AND(C231&gt;10,C231&lt;=14),8640,IF(C231&gt;14,9720,""))))</f>
        <v>7560</v>
      </c>
      <c r="J231" s="1182">
        <f>IF(C231&lt;7,0.05*E231+64915.68,0.05*E231+24000)</f>
        <v>39605.358</v>
      </c>
      <c r="K231" s="1182" t="str">
        <f>IF(C231&gt;=15, 630, "")</f>
        <v/>
      </c>
      <c r="L231" s="1182" t="str">
        <f>IF(C231&gt;=15, 11469.09, "")</f>
        <v/>
      </c>
      <c r="M231" s="1182" t="str">
        <f>IF(C231&gt;=15, 11469.09, "")</f>
        <v/>
      </c>
      <c r="N231" s="1182"/>
      <c r="O231" s="1182"/>
      <c r="P231" s="1182"/>
      <c r="Q231" s="1182"/>
      <c r="R231" s="1182"/>
      <c r="S231" s="1182">
        <f>E231*10%</f>
        <v>31210.716000000004</v>
      </c>
      <c r="T231" s="1182">
        <v>480000</v>
      </c>
    </row>
    <row r="232" spans="1:20" ht="18.5" thickBot="1" x14ac:dyDescent="0.45">
      <c r="A232" s="121"/>
      <c r="B232" s="121" t="s">
        <v>2669</v>
      </c>
      <c r="C232" s="121">
        <v>7</v>
      </c>
      <c r="D232" s="121">
        <v>3</v>
      </c>
      <c r="E232" s="1181">
        <f>VLOOKUP(C232, '[1]SALARY SCALE '!$A$2:$P$18,D232+1, FALSE)</f>
        <v>220439.76</v>
      </c>
      <c r="F232" s="1182">
        <f>E232*35%</f>
        <v>77153.915999999997</v>
      </c>
      <c r="G232" s="1182">
        <f>E232*20%</f>
        <v>44087.952000000005</v>
      </c>
      <c r="H232" s="1182">
        <f>E232*5%</f>
        <v>11021.988000000001</v>
      </c>
      <c r="I232" s="1183">
        <f>IF(C232&lt;=6,5400, IF(AND(C232&gt;=7,C232&lt;=10),7560,IF(AND(C232&gt;10,C232&lt;=14),8640,IF(C232&gt;14,9720,""))))</f>
        <v>7560</v>
      </c>
      <c r="J232" s="1182">
        <f>IF(C232&lt;7,0.05*E232+64915.68,0.05*E232+24000)</f>
        <v>35021.987999999998</v>
      </c>
      <c r="K232" s="1182" t="str">
        <f>IF(C232&gt;=15, 630, "")</f>
        <v/>
      </c>
      <c r="L232" s="1182" t="str">
        <f>IF(C232&gt;=15, 11469.09, "")</f>
        <v/>
      </c>
      <c r="M232" s="1182" t="str">
        <f>IF(C232&gt;=15, 11469.09, "")</f>
        <v/>
      </c>
      <c r="N232" s="1182"/>
      <c r="O232" s="1182"/>
      <c r="P232" s="1182"/>
      <c r="Q232" s="1182"/>
      <c r="R232" s="1182"/>
      <c r="S232" s="1182">
        <f>E232*10%</f>
        <v>22043.976000000002</v>
      </c>
      <c r="T232" s="1182">
        <v>480000</v>
      </c>
    </row>
    <row r="233" spans="1:20" ht="18.5" thickBot="1" x14ac:dyDescent="0.45">
      <c r="A233" s="1352" t="s">
        <v>2170</v>
      </c>
      <c r="B233" s="1353"/>
      <c r="C233" s="1353"/>
      <c r="D233" s="1354"/>
      <c r="E233" s="1195">
        <f t="shared" ref="E233:T233" si="101">SUM(E228:E232)</f>
        <v>1278923.52</v>
      </c>
      <c r="F233" s="1195">
        <f t="shared" si="101"/>
        <v>447623.23199999996</v>
      </c>
      <c r="G233" s="1195">
        <f t="shared" si="101"/>
        <v>255784.70400000003</v>
      </c>
      <c r="H233" s="1195">
        <f t="shared" si="101"/>
        <v>63946.176000000007</v>
      </c>
      <c r="I233" s="1195">
        <f t="shared" si="101"/>
        <v>37800</v>
      </c>
      <c r="J233" s="1195">
        <f t="shared" si="101"/>
        <v>183946.17599999998</v>
      </c>
      <c r="K233" s="1195">
        <f t="shared" si="101"/>
        <v>0</v>
      </c>
      <c r="L233" s="1195">
        <f t="shared" si="101"/>
        <v>0</v>
      </c>
      <c r="M233" s="1195">
        <f t="shared" si="101"/>
        <v>0</v>
      </c>
      <c r="N233" s="1195">
        <f t="shared" si="101"/>
        <v>0</v>
      </c>
      <c r="O233" s="1195">
        <f t="shared" si="101"/>
        <v>0</v>
      </c>
      <c r="P233" s="1195">
        <f t="shared" si="101"/>
        <v>0</v>
      </c>
      <c r="Q233" s="1195">
        <f t="shared" si="101"/>
        <v>0</v>
      </c>
      <c r="R233" s="1195">
        <f t="shared" si="101"/>
        <v>0</v>
      </c>
      <c r="S233" s="1195">
        <f t="shared" si="101"/>
        <v>127892.35200000001</v>
      </c>
      <c r="T233" s="1196">
        <f t="shared" si="101"/>
        <v>2400000</v>
      </c>
    </row>
    <row r="234" spans="1:20" ht="18" x14ac:dyDescent="0.4">
      <c r="A234" s="1193"/>
      <c r="B234" s="1193" t="s">
        <v>2670</v>
      </c>
      <c r="C234" s="1193">
        <v>12</v>
      </c>
      <c r="D234" s="1193">
        <v>5</v>
      </c>
      <c r="E234" s="1194">
        <v>499846</v>
      </c>
      <c r="F234" s="1183">
        <f>E234*35%</f>
        <v>174946.09999999998</v>
      </c>
      <c r="G234" s="1183">
        <f>E234*20%</f>
        <v>99969.200000000012</v>
      </c>
      <c r="H234" s="1183">
        <f>E234*5%</f>
        <v>24992.300000000003</v>
      </c>
      <c r="I234" s="1183">
        <f>IF(C234&lt;=6,5400, IF(AND(C234&gt;=7,C234&lt;=10),7560,IF(AND(C234&gt;10,C234&lt;=14),8640,IF(C234&gt;14,9720,""))))</f>
        <v>8640</v>
      </c>
      <c r="J234" s="1183">
        <f>IF(C234&lt;7,0.05*E234+64915.68,0.05*E234+24000)</f>
        <v>48992.3</v>
      </c>
      <c r="K234" s="1183" t="str">
        <f>IF(C234&gt;=15, 630, "")</f>
        <v/>
      </c>
      <c r="L234" s="1183" t="str">
        <f>IF(C234&gt;=15, 11469.09, "")</f>
        <v/>
      </c>
      <c r="M234" s="1183" t="str">
        <f>IF(C234&gt;=15, 11469.09, "")</f>
        <v/>
      </c>
      <c r="N234" s="1183"/>
      <c r="O234" s="1183"/>
      <c r="P234" s="1183"/>
      <c r="Q234" s="1183"/>
      <c r="R234" s="1183"/>
      <c r="S234" s="1183">
        <f>E234*10%</f>
        <v>49984.600000000006</v>
      </c>
      <c r="T234" s="1182">
        <v>480000</v>
      </c>
    </row>
    <row r="235" spans="1:20" ht="18" x14ac:dyDescent="0.4">
      <c r="A235" s="121"/>
      <c r="B235" s="121" t="s">
        <v>2671</v>
      </c>
      <c r="C235" s="121">
        <v>13</v>
      </c>
      <c r="D235" s="121">
        <v>6</v>
      </c>
      <c r="E235" s="1194">
        <v>573789</v>
      </c>
      <c r="F235" s="1183">
        <f>E235*35%</f>
        <v>200826.15</v>
      </c>
      <c r="G235" s="1183">
        <f>E235*20%</f>
        <v>114757.8</v>
      </c>
      <c r="H235" s="1183">
        <f>E235*5%</f>
        <v>28689.45</v>
      </c>
      <c r="I235" s="1183">
        <f>IF(C235&lt;=6,5400, IF(AND(C235&gt;=7,C235&lt;=10),7560,IF(AND(C235&gt;10,C235&lt;=14),8640,IF(C235&gt;14,9720,""))))</f>
        <v>8640</v>
      </c>
      <c r="J235" s="1183">
        <f>IF(C235&lt;7,0.05*E235+64915.68,0.05*E235+24000)</f>
        <v>52689.45</v>
      </c>
      <c r="K235" s="1183" t="str">
        <f>IF(C235&gt;=15, 630, "")</f>
        <v/>
      </c>
      <c r="L235" s="1183" t="str">
        <f>IF(C235&gt;=15, 11469.09, "")</f>
        <v/>
      </c>
      <c r="M235" s="1183" t="str">
        <f>IF(C235&gt;=15, 11469.09, "")</f>
        <v/>
      </c>
      <c r="N235" s="1183"/>
      <c r="O235" s="1183"/>
      <c r="P235" s="1183"/>
      <c r="Q235" s="1183"/>
      <c r="R235" s="1183"/>
      <c r="S235" s="1183">
        <f>E235*10%</f>
        <v>57378.9</v>
      </c>
      <c r="T235" s="1182">
        <v>480000</v>
      </c>
    </row>
    <row r="236" spans="1:20" ht="18" x14ac:dyDescent="0.4">
      <c r="A236" s="121"/>
      <c r="B236" s="121" t="s">
        <v>2672</v>
      </c>
      <c r="C236" s="121">
        <v>14</v>
      </c>
      <c r="D236" s="121">
        <v>9</v>
      </c>
      <c r="E236" s="1194">
        <v>871787.04</v>
      </c>
      <c r="F236" s="1183">
        <f>E236*35%</f>
        <v>305125.46399999998</v>
      </c>
      <c r="G236" s="1183">
        <f>E236*20%</f>
        <v>174357.40800000002</v>
      </c>
      <c r="H236" s="1183">
        <f>E236*5%</f>
        <v>43589.352000000006</v>
      </c>
      <c r="I236" s="1183">
        <f>IF(C236&lt;=6,5400, IF(AND(C236&gt;=7,C236&lt;=10),7560,IF(AND(C236&gt;10,C236&lt;=14),8640,IF(C236&gt;14,9720,""))))</f>
        <v>8640</v>
      </c>
      <c r="J236" s="1183">
        <f>IF(C236&lt;7,0.05*E236+64915.68,0.05*E236+24000)</f>
        <v>67589.352000000014</v>
      </c>
      <c r="K236" s="1183" t="str">
        <f>IF(C236&gt;=15, 630, "")</f>
        <v/>
      </c>
      <c r="L236" s="1183" t="str">
        <f>IF(C236&gt;=15, 11469.09, "")</f>
        <v/>
      </c>
      <c r="M236" s="1183" t="str">
        <f>IF(C236&gt;=15, 11469.09, "")</f>
        <v/>
      </c>
      <c r="N236" s="1183"/>
      <c r="O236" s="1183"/>
      <c r="P236" s="1183"/>
      <c r="Q236" s="1183"/>
      <c r="R236" s="1183"/>
      <c r="S236" s="1183">
        <f>E236*10%</f>
        <v>87178.704000000012</v>
      </c>
      <c r="T236" s="1182">
        <v>480000</v>
      </c>
    </row>
    <row r="237" spans="1:20" ht="18" x14ac:dyDescent="0.4">
      <c r="A237" s="1362" t="s">
        <v>2248</v>
      </c>
      <c r="B237" s="1363"/>
      <c r="C237" s="1363"/>
      <c r="D237" s="1364"/>
      <c r="E237" s="304">
        <f t="shared" ref="E237:T237" si="102">SUM(E234:E236)</f>
        <v>1945422.04</v>
      </c>
      <c r="F237" s="304">
        <f t="shared" si="102"/>
        <v>680897.71399999992</v>
      </c>
      <c r="G237" s="304">
        <f t="shared" si="102"/>
        <v>389084.40800000005</v>
      </c>
      <c r="H237" s="304">
        <f t="shared" si="102"/>
        <v>97271.102000000014</v>
      </c>
      <c r="I237" s="304">
        <f t="shared" si="102"/>
        <v>25920</v>
      </c>
      <c r="J237" s="304">
        <f t="shared" si="102"/>
        <v>169271.10200000001</v>
      </c>
      <c r="K237" s="304">
        <f t="shared" si="102"/>
        <v>0</v>
      </c>
      <c r="L237" s="304">
        <f t="shared" si="102"/>
        <v>0</v>
      </c>
      <c r="M237" s="304">
        <f t="shared" si="102"/>
        <v>0</v>
      </c>
      <c r="N237" s="304">
        <f t="shared" si="102"/>
        <v>0</v>
      </c>
      <c r="O237" s="304">
        <f t="shared" si="102"/>
        <v>0</v>
      </c>
      <c r="P237" s="304">
        <f t="shared" si="102"/>
        <v>0</v>
      </c>
      <c r="Q237" s="304">
        <f t="shared" si="102"/>
        <v>0</v>
      </c>
      <c r="R237" s="304">
        <f t="shared" si="102"/>
        <v>0</v>
      </c>
      <c r="S237" s="304">
        <f t="shared" si="102"/>
        <v>194542.20400000003</v>
      </c>
      <c r="T237" s="304">
        <f t="shared" si="102"/>
        <v>1440000</v>
      </c>
    </row>
    <row r="238" spans="1:20" ht="18" x14ac:dyDescent="0.4">
      <c r="A238" s="1362" t="s">
        <v>2673</v>
      </c>
      <c r="B238" s="1363"/>
      <c r="C238" s="1363"/>
      <c r="D238" s="1363"/>
      <c r="E238" s="1364"/>
      <c r="F238" s="1362" t="s">
        <v>2483</v>
      </c>
      <c r="G238" s="1363"/>
      <c r="H238" s="1363"/>
      <c r="I238" s="1363"/>
      <c r="J238" s="1363"/>
      <c r="K238" s="1363"/>
      <c r="L238" s="1363"/>
      <c r="M238" s="1364"/>
      <c r="N238" s="1362" t="s">
        <v>2484</v>
      </c>
      <c r="O238" s="1363"/>
      <c r="P238" s="1363"/>
      <c r="Q238" s="1363"/>
      <c r="R238" s="1364"/>
      <c r="S238" s="1362" t="s">
        <v>2485</v>
      </c>
      <c r="T238" s="1364"/>
    </row>
    <row r="239" spans="1:20" ht="54" x14ac:dyDescent="0.4">
      <c r="A239" s="1199" t="s">
        <v>2252</v>
      </c>
      <c r="B239" s="1199" t="s">
        <v>1848</v>
      </c>
      <c r="C239" s="1199" t="s">
        <v>2486</v>
      </c>
      <c r="D239" s="1199" t="s">
        <v>2487</v>
      </c>
      <c r="E239" s="1199" t="s">
        <v>2488</v>
      </c>
      <c r="F239" s="1199" t="s">
        <v>2489</v>
      </c>
      <c r="G239" s="1199" t="s">
        <v>2490</v>
      </c>
      <c r="H239" s="1199" t="s">
        <v>2491</v>
      </c>
      <c r="I239" s="1199" t="s">
        <v>2492</v>
      </c>
      <c r="J239" s="1199" t="s">
        <v>2493</v>
      </c>
      <c r="K239" s="1199" t="s">
        <v>2494</v>
      </c>
      <c r="L239" s="1199" t="s">
        <v>2495</v>
      </c>
      <c r="M239" s="1199" t="s">
        <v>2496</v>
      </c>
      <c r="N239" s="1199" t="s">
        <v>2497</v>
      </c>
      <c r="O239" s="1199" t="s">
        <v>2498</v>
      </c>
      <c r="P239" s="1199" t="s">
        <v>2499</v>
      </c>
      <c r="Q239" s="1199" t="s">
        <v>2306</v>
      </c>
      <c r="R239" s="1199"/>
      <c r="S239" s="1199" t="s">
        <v>2500</v>
      </c>
      <c r="T239" s="1199" t="s">
        <v>2501</v>
      </c>
    </row>
    <row r="240" spans="1:20" ht="18" x14ac:dyDescent="0.4">
      <c r="A240" s="121">
        <v>1</v>
      </c>
      <c r="B240" s="121" t="s">
        <v>2625</v>
      </c>
      <c r="C240" s="121">
        <v>3</v>
      </c>
      <c r="D240" s="121">
        <v>1</v>
      </c>
      <c r="E240" s="1181">
        <f>VLOOKUP(C240, '[1]SALARY SCALE '!$A$2:$P$18,D240+1, FALSE)</f>
        <v>91053</v>
      </c>
      <c r="F240" s="1182">
        <f t="shared" ref="F240:F246" si="103">E240*35%</f>
        <v>31868.55</v>
      </c>
      <c r="G240" s="1182">
        <f t="shared" ref="G240:G246" si="104">E240*20%</f>
        <v>18210.600000000002</v>
      </c>
      <c r="H240" s="1182">
        <f t="shared" ref="H240:H246" si="105">E240*5%</f>
        <v>4552.6500000000005</v>
      </c>
      <c r="I240" s="1183">
        <f t="shared" ref="I240:I246" si="106">IF(C240&lt;=6,5400, IF(AND(C240&gt;=7,C240&lt;=10),7560,IF(AND(C240&gt;10,C240&lt;=14),8640,IF(C240&gt;14,9720,""))))</f>
        <v>5400</v>
      </c>
      <c r="J240" s="1182">
        <f t="shared" ref="J240:J246" si="107">IF(C240&lt;7,0.05*E240+64915.68,0.05*E240+24000)</f>
        <v>69468.33</v>
      </c>
      <c r="K240" s="1182" t="str">
        <f t="shared" ref="K240:K246" si="108">IF(C240&gt;=15, 630, "")</f>
        <v/>
      </c>
      <c r="L240" s="1182" t="str">
        <f t="shared" ref="L240:L246" si="109">IF(C240&gt;=15, 11469.09, "")</f>
        <v/>
      </c>
      <c r="M240" s="1182" t="str">
        <f t="shared" ref="M240:M246" si="110">IF(C240&gt;=15, 11469.09, "")</f>
        <v/>
      </c>
      <c r="N240" s="1182"/>
      <c r="O240" s="1182"/>
      <c r="P240" s="1182"/>
      <c r="Q240" s="1182"/>
      <c r="R240" s="1182"/>
      <c r="S240" s="1182">
        <f t="shared" ref="S240:S246" si="111">E240*10%</f>
        <v>9105.3000000000011</v>
      </c>
      <c r="T240" s="1182">
        <v>480000</v>
      </c>
    </row>
    <row r="241" spans="1:20" ht="18" x14ac:dyDescent="0.4">
      <c r="A241" s="121">
        <v>2</v>
      </c>
      <c r="B241" s="121" t="s">
        <v>2625</v>
      </c>
      <c r="C241" s="121">
        <v>3</v>
      </c>
      <c r="D241" s="121">
        <v>1</v>
      </c>
      <c r="E241" s="1181">
        <f>VLOOKUP(C241, '[1]SALARY SCALE '!$A$2:$P$18,D241+1, FALSE)</f>
        <v>91053</v>
      </c>
      <c r="F241" s="1182">
        <f t="shared" si="103"/>
        <v>31868.55</v>
      </c>
      <c r="G241" s="1182">
        <f t="shared" si="104"/>
        <v>18210.600000000002</v>
      </c>
      <c r="H241" s="1182">
        <f t="shared" si="105"/>
        <v>4552.6500000000005</v>
      </c>
      <c r="I241" s="1183">
        <f t="shared" si="106"/>
        <v>5400</v>
      </c>
      <c r="J241" s="1182">
        <f t="shared" si="107"/>
        <v>69468.33</v>
      </c>
      <c r="K241" s="1182" t="str">
        <f t="shared" si="108"/>
        <v/>
      </c>
      <c r="L241" s="1182" t="str">
        <f t="shared" si="109"/>
        <v/>
      </c>
      <c r="M241" s="1182" t="str">
        <f t="shared" si="110"/>
        <v/>
      </c>
      <c r="N241" s="1182"/>
      <c r="O241" s="1182"/>
      <c r="P241" s="1182"/>
      <c r="Q241" s="1182"/>
      <c r="R241" s="1182"/>
      <c r="S241" s="1182">
        <f t="shared" si="111"/>
        <v>9105.3000000000011</v>
      </c>
      <c r="T241" s="1182">
        <v>480000</v>
      </c>
    </row>
    <row r="242" spans="1:20" ht="18" x14ac:dyDescent="0.4">
      <c r="A242" s="121"/>
      <c r="B242" s="121" t="s">
        <v>2625</v>
      </c>
      <c r="C242" s="121">
        <v>3</v>
      </c>
      <c r="D242" s="121">
        <v>1</v>
      </c>
      <c r="E242" s="1181">
        <f>VLOOKUP(C242, '[1]SALARY SCALE '!$A$2:$P$18,D242+1, FALSE)</f>
        <v>91053</v>
      </c>
      <c r="F242" s="1182">
        <f t="shared" si="103"/>
        <v>31868.55</v>
      </c>
      <c r="G242" s="1182">
        <f t="shared" si="104"/>
        <v>18210.600000000002</v>
      </c>
      <c r="H242" s="1182">
        <f t="shared" si="105"/>
        <v>4552.6500000000005</v>
      </c>
      <c r="I242" s="1183">
        <f t="shared" si="106"/>
        <v>5400</v>
      </c>
      <c r="J242" s="1182">
        <f t="shared" si="107"/>
        <v>69468.33</v>
      </c>
      <c r="K242" s="1182" t="str">
        <f t="shared" si="108"/>
        <v/>
      </c>
      <c r="L242" s="1182" t="str">
        <f t="shared" si="109"/>
        <v/>
      </c>
      <c r="M242" s="1182" t="str">
        <f t="shared" si="110"/>
        <v/>
      </c>
      <c r="N242" s="1182"/>
      <c r="O242" s="1182"/>
      <c r="P242" s="1182"/>
      <c r="Q242" s="1182"/>
      <c r="R242" s="1182"/>
      <c r="S242" s="1182">
        <f t="shared" si="111"/>
        <v>9105.3000000000011</v>
      </c>
      <c r="T242" s="1182">
        <v>480000</v>
      </c>
    </row>
    <row r="243" spans="1:20" ht="18" x14ac:dyDescent="0.4">
      <c r="A243" s="121"/>
      <c r="B243" s="121" t="s">
        <v>2674</v>
      </c>
      <c r="C243" s="121">
        <v>4</v>
      </c>
      <c r="D243" s="121">
        <v>9</v>
      </c>
      <c r="E243" s="1181">
        <f>VLOOKUP(C243, '[1]SALARY SCALE '!$A$2:$P$18,D243+1, FALSE)</f>
        <v>126405.24</v>
      </c>
      <c r="F243" s="1182">
        <f t="shared" si="103"/>
        <v>44241.834000000003</v>
      </c>
      <c r="G243" s="1182">
        <f t="shared" si="104"/>
        <v>25281.048000000003</v>
      </c>
      <c r="H243" s="1182">
        <f t="shared" si="105"/>
        <v>6320.2620000000006</v>
      </c>
      <c r="I243" s="1183">
        <f t="shared" si="106"/>
        <v>5400</v>
      </c>
      <c r="J243" s="1182">
        <f t="shared" si="107"/>
        <v>71235.941999999995</v>
      </c>
      <c r="K243" s="1182" t="str">
        <f t="shared" si="108"/>
        <v/>
      </c>
      <c r="L243" s="1182" t="str">
        <f t="shared" si="109"/>
        <v/>
      </c>
      <c r="M243" s="1182" t="str">
        <f t="shared" si="110"/>
        <v/>
      </c>
      <c r="N243" s="1182"/>
      <c r="O243" s="1182"/>
      <c r="P243" s="1182"/>
      <c r="Q243" s="1182"/>
      <c r="R243" s="1182"/>
      <c r="S243" s="1182">
        <f t="shared" si="111"/>
        <v>12640.524000000001</v>
      </c>
      <c r="T243" s="1182">
        <v>480000</v>
      </c>
    </row>
    <row r="244" spans="1:20" ht="18" x14ac:dyDescent="0.4">
      <c r="A244" s="121">
        <v>3</v>
      </c>
      <c r="B244" s="121" t="s">
        <v>2675</v>
      </c>
      <c r="C244" s="121">
        <v>6</v>
      </c>
      <c r="D244" s="121">
        <v>8</v>
      </c>
      <c r="E244" s="1181">
        <f>VLOOKUP(C244, '[1]SALARY SCALE '!$A$2:$P$18,D244+1, FALSE)</f>
        <v>171513.36000000002</v>
      </c>
      <c r="F244" s="1182">
        <f t="shared" si="103"/>
        <v>60029.675999999999</v>
      </c>
      <c r="G244" s="1182">
        <f t="shared" si="104"/>
        <v>34302.672000000006</v>
      </c>
      <c r="H244" s="1182">
        <f t="shared" si="105"/>
        <v>8575.6680000000015</v>
      </c>
      <c r="I244" s="1183">
        <f t="shared" si="106"/>
        <v>5400</v>
      </c>
      <c r="J244" s="1182">
        <f t="shared" si="107"/>
        <v>73491.347999999998</v>
      </c>
      <c r="K244" s="1182" t="str">
        <f t="shared" si="108"/>
        <v/>
      </c>
      <c r="L244" s="1182" t="str">
        <f t="shared" si="109"/>
        <v/>
      </c>
      <c r="M244" s="1182" t="str">
        <f t="shared" si="110"/>
        <v/>
      </c>
      <c r="N244" s="1182"/>
      <c r="O244" s="1182"/>
      <c r="P244" s="1182"/>
      <c r="Q244" s="1182"/>
      <c r="R244" s="1182"/>
      <c r="S244" s="1182">
        <f t="shared" si="111"/>
        <v>17151.336000000003</v>
      </c>
      <c r="T244" s="1182">
        <v>480000</v>
      </c>
    </row>
    <row r="245" spans="1:20" ht="18" x14ac:dyDescent="0.4">
      <c r="A245" s="121">
        <v>4</v>
      </c>
      <c r="B245" s="121" t="s">
        <v>2676</v>
      </c>
      <c r="C245" s="121">
        <v>6</v>
      </c>
      <c r="D245" s="121">
        <v>3</v>
      </c>
      <c r="E245" s="1181">
        <f>VLOOKUP(C245, '[1]SALARY SCALE '!$A$2:$P$18,D245+1, FALSE)</f>
        <v>144191.51999999999</v>
      </c>
      <c r="F245" s="1182">
        <f t="shared" si="103"/>
        <v>50467.031999999992</v>
      </c>
      <c r="G245" s="1182">
        <f t="shared" si="104"/>
        <v>28838.304</v>
      </c>
      <c r="H245" s="1182">
        <f t="shared" si="105"/>
        <v>7209.576</v>
      </c>
      <c r="I245" s="1183">
        <f t="shared" si="106"/>
        <v>5400</v>
      </c>
      <c r="J245" s="1182">
        <f t="shared" si="107"/>
        <v>72125.255999999994</v>
      </c>
      <c r="K245" s="1182" t="str">
        <f t="shared" si="108"/>
        <v/>
      </c>
      <c r="L245" s="1182" t="str">
        <f t="shared" si="109"/>
        <v/>
      </c>
      <c r="M245" s="1182" t="str">
        <f t="shared" si="110"/>
        <v/>
      </c>
      <c r="N245" s="1182"/>
      <c r="O245" s="1182"/>
      <c r="P245" s="1182"/>
      <c r="Q245" s="1182"/>
      <c r="R245" s="1182"/>
      <c r="S245" s="1182">
        <f t="shared" si="111"/>
        <v>14419.152</v>
      </c>
      <c r="T245" s="1182">
        <v>480000</v>
      </c>
    </row>
    <row r="246" spans="1:20" ht="18.5" thickBot="1" x14ac:dyDescent="0.45">
      <c r="A246" s="121">
        <v>5</v>
      </c>
      <c r="B246" s="121" t="s">
        <v>2677</v>
      </c>
      <c r="C246" s="121">
        <v>6</v>
      </c>
      <c r="D246" s="121">
        <v>3</v>
      </c>
      <c r="E246" s="1181">
        <f>VLOOKUP(C246, '[1]SALARY SCALE '!$A$2:$P$18,D246+1, FALSE)</f>
        <v>144191.51999999999</v>
      </c>
      <c r="F246" s="1182">
        <f t="shared" si="103"/>
        <v>50467.031999999992</v>
      </c>
      <c r="G246" s="1182">
        <f t="shared" si="104"/>
        <v>28838.304</v>
      </c>
      <c r="H246" s="1182">
        <f t="shared" si="105"/>
        <v>7209.576</v>
      </c>
      <c r="I246" s="1183">
        <f t="shared" si="106"/>
        <v>5400</v>
      </c>
      <c r="J246" s="1182">
        <f t="shared" si="107"/>
        <v>72125.255999999994</v>
      </c>
      <c r="K246" s="1182" t="str">
        <f t="shared" si="108"/>
        <v/>
      </c>
      <c r="L246" s="1182" t="str">
        <f t="shared" si="109"/>
        <v/>
      </c>
      <c r="M246" s="1182" t="str">
        <f t="shared" si="110"/>
        <v/>
      </c>
      <c r="N246" s="1182"/>
      <c r="O246" s="1182"/>
      <c r="P246" s="1182"/>
      <c r="Q246" s="1182"/>
      <c r="R246" s="1182"/>
      <c r="S246" s="1182">
        <f t="shared" si="111"/>
        <v>14419.152</v>
      </c>
      <c r="T246" s="1182">
        <v>480000</v>
      </c>
    </row>
    <row r="247" spans="1:20" ht="18.5" thickBot="1" x14ac:dyDescent="0.45">
      <c r="A247" s="1352" t="s">
        <v>2502</v>
      </c>
      <c r="B247" s="1353"/>
      <c r="C247" s="1353"/>
      <c r="D247" s="1354"/>
      <c r="E247" s="1192">
        <f t="shared" ref="E247:T247" si="112">SUM(E240:E246)</f>
        <v>859460.64</v>
      </c>
      <c r="F247" s="1192">
        <f t="shared" si="112"/>
        <v>300811.22399999999</v>
      </c>
      <c r="G247" s="1192">
        <f t="shared" si="112"/>
        <v>171892.128</v>
      </c>
      <c r="H247" s="1192">
        <f t="shared" si="112"/>
        <v>42973.031999999999</v>
      </c>
      <c r="I247" s="1192">
        <f t="shared" si="112"/>
        <v>37800</v>
      </c>
      <c r="J247" s="1192">
        <f t="shared" si="112"/>
        <v>497382.79199999996</v>
      </c>
      <c r="K247" s="1192">
        <f t="shared" si="112"/>
        <v>0</v>
      </c>
      <c r="L247" s="1192">
        <f t="shared" si="112"/>
        <v>0</v>
      </c>
      <c r="M247" s="1192">
        <f t="shared" si="112"/>
        <v>0</v>
      </c>
      <c r="N247" s="1192">
        <f t="shared" si="112"/>
        <v>0</v>
      </c>
      <c r="O247" s="1192">
        <f t="shared" si="112"/>
        <v>0</v>
      </c>
      <c r="P247" s="1192">
        <f t="shared" si="112"/>
        <v>0</v>
      </c>
      <c r="Q247" s="1192">
        <f t="shared" si="112"/>
        <v>0</v>
      </c>
      <c r="R247" s="1192">
        <f t="shared" si="112"/>
        <v>0</v>
      </c>
      <c r="S247" s="1192">
        <f t="shared" si="112"/>
        <v>85946.063999999998</v>
      </c>
      <c r="T247" s="1192">
        <f t="shared" si="112"/>
        <v>3360000</v>
      </c>
    </row>
    <row r="248" spans="1:20" ht="18" x14ac:dyDescent="0.4">
      <c r="A248" s="1193"/>
      <c r="B248" s="1193" t="s">
        <v>2678</v>
      </c>
      <c r="C248" s="1193">
        <v>7</v>
      </c>
      <c r="D248" s="1193">
        <v>15</v>
      </c>
      <c r="E248" s="1181">
        <f>VLOOKUP(C248, '[1]SALARY SCALE '!$A$2:$P$18,D248+1, FALSE)</f>
        <v>313230.24</v>
      </c>
      <c r="F248" s="1182">
        <f>E248*35%</f>
        <v>109630.58399999999</v>
      </c>
      <c r="G248" s="1182">
        <f>E248*20%</f>
        <v>62646.048000000003</v>
      </c>
      <c r="H248" s="1182">
        <f>E248*5%</f>
        <v>15661.512000000001</v>
      </c>
      <c r="I248" s="1183">
        <f>IF(C248&lt;=6,5400, IF(AND(C248&gt;=7,C248&lt;=10),7560,IF(AND(C248&gt;10,C248&lt;=14),8640,IF(C248&gt;14,9720,""))))</f>
        <v>7560</v>
      </c>
      <c r="J248" s="1182">
        <f>IF(C248&lt;7,0.05*E248+64915.68,0.05*E248+24000)</f>
        <v>39661.512000000002</v>
      </c>
      <c r="K248" s="1182" t="str">
        <f>IF(C248&gt;=15, 630, "")</f>
        <v/>
      </c>
      <c r="L248" s="1182" t="str">
        <f>IF(C248&gt;=15, 11469.09, "")</f>
        <v/>
      </c>
      <c r="M248" s="1182" t="str">
        <f>IF(C248&gt;=15, 11469.09, "")</f>
        <v/>
      </c>
      <c r="N248" s="1182"/>
      <c r="O248" s="1182"/>
      <c r="P248" s="1182"/>
      <c r="Q248" s="1182"/>
      <c r="R248" s="1182"/>
      <c r="S248" s="1182">
        <f>E248*10%</f>
        <v>31323.024000000001</v>
      </c>
      <c r="T248" s="1182">
        <v>480000</v>
      </c>
    </row>
    <row r="249" spans="1:20" ht="18" x14ac:dyDescent="0.4">
      <c r="A249" s="121"/>
      <c r="B249" s="121" t="s">
        <v>2679</v>
      </c>
      <c r="C249" s="121">
        <v>8</v>
      </c>
      <c r="D249" s="121">
        <v>7</v>
      </c>
      <c r="E249" s="1181">
        <f>VLOOKUP(C249, '[1]SALARY SCALE '!$A$2:$P$18,D249+1, FALSE)</f>
        <v>321310.44</v>
      </c>
      <c r="F249" s="1182">
        <f>E249*35%</f>
        <v>112458.65399999999</v>
      </c>
      <c r="G249" s="1182">
        <f>E249*20%</f>
        <v>64262.088000000003</v>
      </c>
      <c r="H249" s="1182">
        <f>E249*5%</f>
        <v>16065.522000000001</v>
      </c>
      <c r="I249" s="1183">
        <f>IF(C249&lt;=6,5400, IF(AND(C249&gt;=7,C249&lt;=10),7560,IF(AND(C249&gt;10,C249&lt;=14),8640,IF(C249&gt;14,9720,""))))</f>
        <v>7560</v>
      </c>
      <c r="J249" s="1182">
        <f>IF(C249&lt;7,0.05*E249+64915.68,0.05*E249+24000)</f>
        <v>40065.521999999997</v>
      </c>
      <c r="K249" s="1182" t="str">
        <f>IF(C249&gt;=15, 630, "")</f>
        <v/>
      </c>
      <c r="L249" s="1182" t="str">
        <f>IF(C249&gt;=15, 11469.09, "")</f>
        <v/>
      </c>
      <c r="M249" s="1182" t="str">
        <f>IF(C249&gt;=15, 11469.09, "")</f>
        <v/>
      </c>
      <c r="N249" s="1182"/>
      <c r="O249" s="1182"/>
      <c r="P249" s="1182"/>
      <c r="Q249" s="1182"/>
      <c r="R249" s="1182"/>
      <c r="S249" s="1182">
        <f>E249*10%</f>
        <v>32131.044000000002</v>
      </c>
      <c r="T249" s="1182">
        <v>480000</v>
      </c>
    </row>
    <row r="250" spans="1:20" ht="18.5" thickBot="1" x14ac:dyDescent="0.45">
      <c r="A250" s="121"/>
      <c r="B250" s="121" t="s">
        <v>2668</v>
      </c>
      <c r="C250" s="121">
        <v>9</v>
      </c>
      <c r="D250" s="121">
        <v>8</v>
      </c>
      <c r="E250" s="1181">
        <f>VLOOKUP(C250, '[1]SALARY SCALE '!$A$2:$P$18,D250+1, FALSE)</f>
        <v>389997.12</v>
      </c>
      <c r="F250" s="1182">
        <f>E250*35%</f>
        <v>136498.992</v>
      </c>
      <c r="G250" s="1182">
        <f>E250*20%</f>
        <v>77999.423999999999</v>
      </c>
      <c r="H250" s="1182">
        <f>E250*5%</f>
        <v>19499.856</v>
      </c>
      <c r="I250" s="1183">
        <f>IF(C250&lt;=6,5400, IF(AND(C250&gt;=7,C250&lt;=10),7560,IF(AND(C250&gt;10,C250&lt;=14),8640,IF(C250&gt;14,9720,""))))</f>
        <v>7560</v>
      </c>
      <c r="J250" s="1182">
        <f>IF(C250&lt;7,0.05*E250+64915.68,0.05*E250+24000)</f>
        <v>43499.856</v>
      </c>
      <c r="K250" s="1182" t="str">
        <f>IF(C250&gt;=15, 630, "")</f>
        <v/>
      </c>
      <c r="L250" s="1182" t="str">
        <f>IF(C250&gt;=15, 11469.09, "")</f>
        <v/>
      </c>
      <c r="M250" s="1182" t="str">
        <f>IF(C250&gt;=15, 11469.09, "")</f>
        <v/>
      </c>
      <c r="N250" s="1182"/>
      <c r="O250" s="1182"/>
      <c r="P250" s="1182"/>
      <c r="Q250" s="1182"/>
      <c r="R250" s="1182"/>
      <c r="S250" s="1182">
        <f>E250*10%</f>
        <v>38999.712</v>
      </c>
      <c r="T250" s="1182">
        <v>480000</v>
      </c>
    </row>
    <row r="251" spans="1:20" ht="18.5" thickBot="1" x14ac:dyDescent="0.45">
      <c r="A251" s="1352" t="s">
        <v>2170</v>
      </c>
      <c r="B251" s="1353"/>
      <c r="C251" s="1353"/>
      <c r="D251" s="1354"/>
      <c r="E251" s="1195">
        <f t="shared" ref="E251:T251" si="113">SUM(E248:E250)</f>
        <v>1024537.7999999999</v>
      </c>
      <c r="F251" s="1195">
        <f t="shared" si="113"/>
        <v>358588.23</v>
      </c>
      <c r="G251" s="1195">
        <f t="shared" si="113"/>
        <v>204907.56</v>
      </c>
      <c r="H251" s="1195">
        <f t="shared" si="113"/>
        <v>51226.89</v>
      </c>
      <c r="I251" s="1195">
        <f t="shared" si="113"/>
        <v>22680</v>
      </c>
      <c r="J251" s="1195">
        <f t="shared" si="113"/>
        <v>123226.89</v>
      </c>
      <c r="K251" s="1195">
        <f t="shared" si="113"/>
        <v>0</v>
      </c>
      <c r="L251" s="1195">
        <f t="shared" si="113"/>
        <v>0</v>
      </c>
      <c r="M251" s="1195">
        <f t="shared" si="113"/>
        <v>0</v>
      </c>
      <c r="N251" s="1195">
        <f t="shared" si="113"/>
        <v>0</v>
      </c>
      <c r="O251" s="1195">
        <f t="shared" si="113"/>
        <v>0</v>
      </c>
      <c r="P251" s="1195">
        <f t="shared" si="113"/>
        <v>0</v>
      </c>
      <c r="Q251" s="1195">
        <f t="shared" si="113"/>
        <v>0</v>
      </c>
      <c r="R251" s="1195">
        <f t="shared" si="113"/>
        <v>0</v>
      </c>
      <c r="S251" s="1195">
        <f t="shared" si="113"/>
        <v>102453.78</v>
      </c>
      <c r="T251" s="1196">
        <f t="shared" si="113"/>
        <v>1440000</v>
      </c>
    </row>
    <row r="252" spans="1:20" ht="18" x14ac:dyDescent="0.4">
      <c r="A252" s="1193"/>
      <c r="B252" s="1193" t="s">
        <v>2680</v>
      </c>
      <c r="C252" s="1193">
        <v>12</v>
      </c>
      <c r="D252" s="1193">
        <v>5</v>
      </c>
      <c r="E252" s="1194">
        <v>499846</v>
      </c>
      <c r="F252" s="1183">
        <f>E252*35%</f>
        <v>174946.09999999998</v>
      </c>
      <c r="G252" s="1183">
        <f>E252*20%</f>
        <v>99969.200000000012</v>
      </c>
      <c r="H252" s="1183">
        <f>E252*5%</f>
        <v>24992.300000000003</v>
      </c>
      <c r="I252" s="1183">
        <f>IF(C252&lt;=6,5400, IF(AND(C252&gt;=7,C252&lt;=10),7560,IF(AND(C252&gt;10,C252&lt;=14),8640,IF(C252&gt;14,9720,""))))</f>
        <v>8640</v>
      </c>
      <c r="J252" s="1183">
        <f>IF(C252&lt;7,0.05*E252+64915.68,0.05*E252+24000)</f>
        <v>48992.3</v>
      </c>
      <c r="K252" s="1183" t="str">
        <f>IF(C252&gt;=15, 630, "")</f>
        <v/>
      </c>
      <c r="L252" s="1183" t="str">
        <f>IF(C252&gt;=15, 11469.09, "")</f>
        <v/>
      </c>
      <c r="M252" s="1183" t="str">
        <f>IF(C252&gt;=15, 11469.09, "")</f>
        <v/>
      </c>
      <c r="N252" s="1183"/>
      <c r="O252" s="1183"/>
      <c r="P252" s="1183"/>
      <c r="Q252" s="1183"/>
      <c r="R252" s="1183"/>
      <c r="S252" s="1183">
        <f>E252*10%</f>
        <v>49984.600000000006</v>
      </c>
      <c r="T252" s="1182">
        <v>480000</v>
      </c>
    </row>
    <row r="253" spans="1:20" ht="18" x14ac:dyDescent="0.4">
      <c r="A253" s="1193"/>
      <c r="B253" s="1193" t="s">
        <v>2681</v>
      </c>
      <c r="C253" s="1193">
        <v>12</v>
      </c>
      <c r="D253" s="1193">
        <v>5</v>
      </c>
      <c r="E253" s="1194">
        <v>499846</v>
      </c>
      <c r="F253" s="1183">
        <f>E253*35%</f>
        <v>174946.09999999998</v>
      </c>
      <c r="G253" s="1183">
        <f>E253*20%</f>
        <v>99969.200000000012</v>
      </c>
      <c r="H253" s="1183">
        <f>E253*5%</f>
        <v>24992.300000000003</v>
      </c>
      <c r="I253" s="1183">
        <f>IF(C253&lt;=6,5400, IF(AND(C253&gt;=7,C253&lt;=10),7560,IF(AND(C253&gt;10,C253&lt;=14),8640,IF(C253&gt;14,9720,""))))</f>
        <v>8640</v>
      </c>
      <c r="J253" s="1183">
        <f>IF(C253&lt;7,0.05*E253+64915.68,0.05*E253+24000)</f>
        <v>48992.3</v>
      </c>
      <c r="K253" s="1183" t="str">
        <f>IF(C253&gt;=15, 630, "")</f>
        <v/>
      </c>
      <c r="L253" s="1183" t="str">
        <f>IF(C253&gt;=15, 11469.09, "")</f>
        <v/>
      </c>
      <c r="M253" s="1183" t="str">
        <f>IF(C253&gt;=15, 11469.09, "")</f>
        <v/>
      </c>
      <c r="N253" s="1183"/>
      <c r="O253" s="1183"/>
      <c r="P253" s="1183"/>
      <c r="Q253" s="1183"/>
      <c r="R253" s="1183"/>
      <c r="S253" s="1183">
        <f>E253*10%</f>
        <v>49984.600000000006</v>
      </c>
      <c r="T253" s="1182">
        <v>480000</v>
      </c>
    </row>
    <row r="254" spans="1:20" ht="18" x14ac:dyDescent="0.4">
      <c r="A254" s="1193"/>
      <c r="B254" s="1193" t="s">
        <v>2682</v>
      </c>
      <c r="C254" s="1193">
        <v>14</v>
      </c>
      <c r="D254" s="1193">
        <v>11</v>
      </c>
      <c r="E254" s="1194">
        <v>788238</v>
      </c>
      <c r="F254" s="1183">
        <f>E254*35%</f>
        <v>275883.3</v>
      </c>
      <c r="G254" s="1183">
        <f>E254*20%</f>
        <v>157647.6</v>
      </c>
      <c r="H254" s="1183">
        <f>E254*5%</f>
        <v>39411.9</v>
      </c>
      <c r="I254" s="1183">
        <f>IF(C254&lt;=6,5400, IF(AND(C254&gt;=7,C254&lt;=10),7560,IF(AND(C254&gt;10,C254&lt;=14),8640,IF(C254&gt;14,9720,""))))</f>
        <v>8640</v>
      </c>
      <c r="J254" s="1183">
        <f>IF(C254&lt;7,0.05*E254+64915.68,0.05*E254+24000)</f>
        <v>63411.9</v>
      </c>
      <c r="K254" s="1183" t="str">
        <f>IF(C254&gt;=15, 630, "")</f>
        <v/>
      </c>
      <c r="L254" s="1183" t="str">
        <f>IF(C254&gt;=15, 11469.09, "")</f>
        <v/>
      </c>
      <c r="M254" s="1183" t="str">
        <f>IF(C254&gt;=15, 11469.09, "")</f>
        <v/>
      </c>
      <c r="N254" s="1183"/>
      <c r="O254" s="1183"/>
      <c r="P254" s="1183"/>
      <c r="Q254" s="1183"/>
      <c r="R254" s="1183"/>
      <c r="S254" s="1183">
        <f>E254*10%</f>
        <v>78823.8</v>
      </c>
      <c r="T254" s="1182">
        <v>480000</v>
      </c>
    </row>
    <row r="255" spans="1:20" ht="18" x14ac:dyDescent="0.4">
      <c r="A255" s="121"/>
      <c r="B255" s="121" t="s">
        <v>2683</v>
      </c>
      <c r="C255" s="121">
        <v>14</v>
      </c>
      <c r="D255" s="121">
        <v>11</v>
      </c>
      <c r="E255" s="1194">
        <v>788238</v>
      </c>
      <c r="F255" s="1183">
        <f>E255*35%</f>
        <v>275883.3</v>
      </c>
      <c r="G255" s="1183">
        <f>E255*20%</f>
        <v>157647.6</v>
      </c>
      <c r="H255" s="1183">
        <f>E255*5%</f>
        <v>39411.9</v>
      </c>
      <c r="I255" s="1183">
        <f>IF(C255&lt;=6,5400, IF(AND(C255&gt;=7,C255&lt;=10),7560,IF(AND(C255&gt;10,C255&lt;=14),8640,IF(C255&gt;14,9720,""))))</f>
        <v>8640</v>
      </c>
      <c r="J255" s="1183">
        <f>IF(C255&lt;7,0.05*E255+64915.68,0.05*E255+24000)</f>
        <v>63411.9</v>
      </c>
      <c r="K255" s="1183" t="str">
        <f>IF(C255&gt;=15, 630, "")</f>
        <v/>
      </c>
      <c r="L255" s="1183" t="str">
        <f>IF(C255&gt;=15, 11469.09, "")</f>
        <v/>
      </c>
      <c r="M255" s="1183" t="str">
        <f>IF(C255&gt;=15, 11469.09, "")</f>
        <v/>
      </c>
      <c r="N255" s="1183"/>
      <c r="O255" s="1183"/>
      <c r="P255" s="1183"/>
      <c r="Q255" s="1183"/>
      <c r="R255" s="1183"/>
      <c r="S255" s="1183">
        <f>E255*10%</f>
        <v>78823.8</v>
      </c>
      <c r="T255" s="1182">
        <v>480000</v>
      </c>
    </row>
    <row r="256" spans="1:20" ht="18" x14ac:dyDescent="0.4">
      <c r="A256" s="121"/>
      <c r="B256" s="121" t="s">
        <v>2684</v>
      </c>
      <c r="C256" s="121">
        <v>16</v>
      </c>
      <c r="D256" s="121">
        <v>8</v>
      </c>
      <c r="E256" s="1194">
        <v>788238</v>
      </c>
      <c r="F256" s="1183">
        <f>E256*35%</f>
        <v>275883.3</v>
      </c>
      <c r="G256" s="1183">
        <f>E256*20%</f>
        <v>157647.6</v>
      </c>
      <c r="H256" s="1183">
        <f>E256*5%</f>
        <v>39411.9</v>
      </c>
      <c r="I256" s="1183">
        <f>IF(C256&lt;=6,5400, IF(AND(C256&gt;=7,C256&lt;=10),7560,IF(AND(C256&gt;10,C256&lt;=14),8640,IF(C256&gt;14,9720,""))))</f>
        <v>9720</v>
      </c>
      <c r="J256" s="1183">
        <f>IF(C256&lt;7,0.05*E256+64915.68,0.05*E256+24000)</f>
        <v>63411.9</v>
      </c>
      <c r="K256" s="1183">
        <f>IF(C256&gt;=15, 7260, "")</f>
        <v>7260</v>
      </c>
      <c r="L256" s="1183">
        <f>IF(C256&gt;=15, 11469.09, "")</f>
        <v>11469.09</v>
      </c>
      <c r="M256" s="1183">
        <f>IF(C256&gt;=15, 11469.09, "")</f>
        <v>11469.09</v>
      </c>
      <c r="N256" s="1183"/>
      <c r="O256" s="1183"/>
      <c r="P256" s="1183"/>
      <c r="Q256" s="1183"/>
      <c r="R256" s="1183"/>
      <c r="S256" s="1183">
        <f>E256*10%</f>
        <v>78823.8</v>
      </c>
      <c r="T256" s="1182">
        <v>480000</v>
      </c>
    </row>
    <row r="257" spans="1:20" ht="18" x14ac:dyDescent="0.4">
      <c r="A257" s="1362" t="s">
        <v>2248</v>
      </c>
      <c r="B257" s="1363"/>
      <c r="C257" s="1363"/>
      <c r="D257" s="1364"/>
      <c r="E257" s="304">
        <f t="shared" ref="E257:T257" si="114">SUM(E252:E256)</f>
        <v>3364406</v>
      </c>
      <c r="F257" s="304">
        <f t="shared" si="114"/>
        <v>1177542.1000000001</v>
      </c>
      <c r="G257" s="304">
        <f t="shared" si="114"/>
        <v>672881.2</v>
      </c>
      <c r="H257" s="304">
        <f t="shared" si="114"/>
        <v>168220.3</v>
      </c>
      <c r="I257" s="304">
        <f t="shared" si="114"/>
        <v>44280</v>
      </c>
      <c r="J257" s="304">
        <f t="shared" si="114"/>
        <v>288220.3</v>
      </c>
      <c r="K257" s="304">
        <f t="shared" si="114"/>
        <v>7260</v>
      </c>
      <c r="L257" s="304">
        <f t="shared" si="114"/>
        <v>11469.09</v>
      </c>
      <c r="M257" s="304">
        <f t="shared" si="114"/>
        <v>11469.09</v>
      </c>
      <c r="N257" s="304">
        <f t="shared" si="114"/>
        <v>0</v>
      </c>
      <c r="O257" s="304">
        <f t="shared" si="114"/>
        <v>0</v>
      </c>
      <c r="P257" s="304">
        <f t="shared" si="114"/>
        <v>0</v>
      </c>
      <c r="Q257" s="304">
        <f t="shared" si="114"/>
        <v>0</v>
      </c>
      <c r="R257" s="304">
        <f t="shared" si="114"/>
        <v>0</v>
      </c>
      <c r="S257" s="304">
        <f t="shared" si="114"/>
        <v>336440.6</v>
      </c>
      <c r="T257" s="304">
        <f t="shared" si="114"/>
        <v>2400000</v>
      </c>
    </row>
    <row r="258" spans="1:20" ht="18" x14ac:dyDescent="0.4">
      <c r="A258" s="1362" t="s">
        <v>2685</v>
      </c>
      <c r="B258" s="1363"/>
      <c r="C258" s="1363"/>
      <c r="D258" s="1363"/>
      <c r="E258" s="1364"/>
      <c r="F258" s="1362" t="s">
        <v>2483</v>
      </c>
      <c r="G258" s="1363"/>
      <c r="H258" s="1363"/>
      <c r="I258" s="1363"/>
      <c r="J258" s="1363"/>
      <c r="K258" s="1363"/>
      <c r="L258" s="1363"/>
      <c r="M258" s="1364"/>
      <c r="N258" s="1362" t="s">
        <v>2484</v>
      </c>
      <c r="O258" s="1363"/>
      <c r="P258" s="1363"/>
      <c r="Q258" s="1363"/>
      <c r="R258" s="1364"/>
      <c r="S258" s="1362" t="s">
        <v>2485</v>
      </c>
      <c r="T258" s="1364"/>
    </row>
    <row r="259" spans="1:20" ht="54" x14ac:dyDescent="0.4">
      <c r="A259" s="1199" t="s">
        <v>2252</v>
      </c>
      <c r="B259" s="1199" t="s">
        <v>1848</v>
      </c>
      <c r="C259" s="1199" t="s">
        <v>2486</v>
      </c>
      <c r="D259" s="1199" t="s">
        <v>2487</v>
      </c>
      <c r="E259" s="1199" t="s">
        <v>2488</v>
      </c>
      <c r="F259" s="1199" t="s">
        <v>2489</v>
      </c>
      <c r="G259" s="1199" t="s">
        <v>2490</v>
      </c>
      <c r="H259" s="1199" t="s">
        <v>2491</v>
      </c>
      <c r="I259" s="1199" t="s">
        <v>2492</v>
      </c>
      <c r="J259" s="1199" t="s">
        <v>2493</v>
      </c>
      <c r="K259" s="1199" t="s">
        <v>2494</v>
      </c>
      <c r="L259" s="1199" t="s">
        <v>2495</v>
      </c>
      <c r="M259" s="1199" t="s">
        <v>2496</v>
      </c>
      <c r="N259" s="1199" t="s">
        <v>2497</v>
      </c>
      <c r="O259" s="1199" t="s">
        <v>2498</v>
      </c>
      <c r="P259" s="1199" t="s">
        <v>2499</v>
      </c>
      <c r="Q259" s="1199" t="s">
        <v>2306</v>
      </c>
      <c r="R259" s="1199"/>
      <c r="S259" s="1199" t="s">
        <v>2500</v>
      </c>
      <c r="T259" s="1199" t="s">
        <v>2501</v>
      </c>
    </row>
    <row r="260" spans="1:20" ht="18" x14ac:dyDescent="0.4">
      <c r="A260" s="121">
        <v>1</v>
      </c>
      <c r="B260" s="121" t="s">
        <v>2625</v>
      </c>
      <c r="C260" s="121">
        <v>6</v>
      </c>
      <c r="D260" s="121">
        <v>4</v>
      </c>
      <c r="E260" s="1181">
        <f>VLOOKUP(C260, '[1]SALARY SCALE '!$A$2:$P$18,D260+1, FALSE)</f>
        <v>149655.96</v>
      </c>
      <c r="F260" s="1182">
        <f t="shared" ref="F260:F266" si="115">E260*35%</f>
        <v>52379.585999999996</v>
      </c>
      <c r="G260" s="1182">
        <f>E260*20%</f>
        <v>29931.191999999999</v>
      </c>
      <c r="H260" s="1182">
        <f>E260*5%</f>
        <v>7482.7979999999998</v>
      </c>
      <c r="I260" s="1183">
        <f>IF(C260&lt;=6,5400, IF(AND(C260&gt;=7,C260&lt;=10),7560,IF(AND(C260&gt;10,C260&lt;=14),8640,IF(C260&gt;14,9720,""))))</f>
        <v>5400</v>
      </c>
      <c r="J260" s="1182">
        <f>IF(C260&lt;7,0.05*E260+64915.68,0.05*E260+24000)</f>
        <v>72398.478000000003</v>
      </c>
      <c r="K260" s="1182" t="str">
        <f>IF(C260&gt;=15, 630, "")</f>
        <v/>
      </c>
      <c r="L260" s="1182" t="str">
        <f>IF(C260&gt;=15, 11469.09, "")</f>
        <v/>
      </c>
      <c r="M260" s="1182" t="str">
        <f>IF(C260&gt;=15, 11469.09, "")</f>
        <v/>
      </c>
      <c r="N260" s="1182"/>
      <c r="O260" s="1182"/>
      <c r="P260" s="1182"/>
      <c r="Q260" s="1182"/>
      <c r="R260" s="1182"/>
      <c r="S260" s="1182">
        <f>E260*10%</f>
        <v>14965.596</v>
      </c>
      <c r="T260" s="1182">
        <v>480000</v>
      </c>
    </row>
    <row r="261" spans="1:20" ht="18" x14ac:dyDescent="0.4">
      <c r="A261" s="121">
        <v>2</v>
      </c>
      <c r="B261" s="121" t="s">
        <v>2625</v>
      </c>
      <c r="C261" s="121">
        <v>6</v>
      </c>
      <c r="D261" s="121">
        <v>4</v>
      </c>
      <c r="E261" s="1181">
        <f>VLOOKUP(C261, '[1]SALARY SCALE '!$A$2:$P$18,D261+1, FALSE)</f>
        <v>149655.96</v>
      </c>
      <c r="F261" s="1182">
        <f t="shared" si="115"/>
        <v>52379.585999999996</v>
      </c>
      <c r="G261" s="1182">
        <f t="shared" ref="G261:G266" si="116">E261*20%</f>
        <v>29931.191999999999</v>
      </c>
      <c r="H261" s="1182">
        <f t="shared" ref="H261:H266" si="117">E261*5%</f>
        <v>7482.7979999999998</v>
      </c>
      <c r="I261" s="1183">
        <f t="shared" ref="I261:I266" si="118">IF(C261&lt;=6,5400, IF(AND(C261&gt;=7,C261&lt;=10),7560,IF(AND(C261&gt;10,C261&lt;=14),8640,IF(C261&gt;14,9720,""))))</f>
        <v>5400</v>
      </c>
      <c r="J261" s="1182">
        <f t="shared" ref="J261:J266" si="119">IF(C261&lt;7,0.05*E261+64915.68,0.05*E261+24000)</f>
        <v>72398.478000000003</v>
      </c>
      <c r="K261" s="1182" t="str">
        <f t="shared" ref="K261:K266" si="120">IF(C261&gt;=15, 630, "")</f>
        <v/>
      </c>
      <c r="L261" s="1182" t="str">
        <f t="shared" ref="L261:L266" si="121">IF(C261&gt;=15, 11469.09, "")</f>
        <v/>
      </c>
      <c r="M261" s="1182" t="str">
        <f t="shared" ref="M261:M266" si="122">IF(C261&gt;=15, 11469.09, "")</f>
        <v/>
      </c>
      <c r="N261" s="1182"/>
      <c r="O261" s="1182"/>
      <c r="P261" s="1182"/>
      <c r="Q261" s="1182"/>
      <c r="R261" s="1182"/>
      <c r="S261" s="1182">
        <f t="shared" ref="S261:S266" si="123">E261*10%</f>
        <v>14965.596</v>
      </c>
      <c r="T261" s="1182">
        <v>480000</v>
      </c>
    </row>
    <row r="262" spans="1:20" ht="18" x14ac:dyDescent="0.4">
      <c r="A262" s="121">
        <v>3</v>
      </c>
      <c r="B262" s="121" t="s">
        <v>2625</v>
      </c>
      <c r="C262" s="121">
        <v>6</v>
      </c>
      <c r="D262" s="121">
        <v>4</v>
      </c>
      <c r="E262" s="1181">
        <f>VLOOKUP(C262, '[1]SALARY SCALE '!$A$2:$P$18,D262+1, FALSE)</f>
        <v>149655.96</v>
      </c>
      <c r="F262" s="1182">
        <f t="shared" si="115"/>
        <v>52379.585999999996</v>
      </c>
      <c r="G262" s="1182">
        <f t="shared" si="116"/>
        <v>29931.191999999999</v>
      </c>
      <c r="H262" s="1182">
        <f t="shared" si="117"/>
        <v>7482.7979999999998</v>
      </c>
      <c r="I262" s="1183">
        <f t="shared" si="118"/>
        <v>5400</v>
      </c>
      <c r="J262" s="1182">
        <f t="shared" si="119"/>
        <v>72398.478000000003</v>
      </c>
      <c r="K262" s="1182" t="str">
        <f t="shared" si="120"/>
        <v/>
      </c>
      <c r="L262" s="1182" t="str">
        <f t="shared" si="121"/>
        <v/>
      </c>
      <c r="M262" s="1182" t="str">
        <f t="shared" si="122"/>
        <v/>
      </c>
      <c r="N262" s="1182"/>
      <c r="O262" s="1182"/>
      <c r="P262" s="1182"/>
      <c r="Q262" s="1182"/>
      <c r="R262" s="1182"/>
      <c r="S262" s="1182">
        <f t="shared" si="123"/>
        <v>14965.596</v>
      </c>
      <c r="T262" s="1182">
        <v>480000</v>
      </c>
    </row>
    <row r="263" spans="1:20" ht="18" x14ac:dyDescent="0.4">
      <c r="A263" s="121">
        <v>4</v>
      </c>
      <c r="B263" s="121" t="s">
        <v>2686</v>
      </c>
      <c r="C263" s="121">
        <v>6</v>
      </c>
      <c r="D263" s="121">
        <v>4</v>
      </c>
      <c r="E263" s="1181">
        <f>VLOOKUP(C263, '[1]SALARY SCALE '!$A$2:$P$18,D263+1, FALSE)</f>
        <v>149655.96</v>
      </c>
      <c r="F263" s="1182">
        <f t="shared" si="115"/>
        <v>52379.585999999996</v>
      </c>
      <c r="G263" s="1182">
        <f t="shared" si="116"/>
        <v>29931.191999999999</v>
      </c>
      <c r="H263" s="1182">
        <f t="shared" si="117"/>
        <v>7482.7979999999998</v>
      </c>
      <c r="I263" s="1183">
        <f t="shared" si="118"/>
        <v>5400</v>
      </c>
      <c r="J263" s="1182">
        <f t="shared" si="119"/>
        <v>72398.478000000003</v>
      </c>
      <c r="K263" s="1182" t="str">
        <f t="shared" si="120"/>
        <v/>
      </c>
      <c r="L263" s="1182" t="str">
        <f t="shared" si="121"/>
        <v/>
      </c>
      <c r="M263" s="1182" t="str">
        <f t="shared" si="122"/>
        <v/>
      </c>
      <c r="N263" s="1182"/>
      <c r="O263" s="1182"/>
      <c r="P263" s="1182"/>
      <c r="Q263" s="1182"/>
      <c r="R263" s="1182"/>
      <c r="S263" s="1182">
        <f t="shared" si="123"/>
        <v>14965.596</v>
      </c>
      <c r="T263" s="1182">
        <v>480000</v>
      </c>
    </row>
    <row r="264" spans="1:20" ht="18" x14ac:dyDescent="0.4">
      <c r="A264" s="121">
        <v>5</v>
      </c>
      <c r="B264" s="121" t="s">
        <v>2687</v>
      </c>
      <c r="C264" s="121">
        <v>6</v>
      </c>
      <c r="D264" s="121">
        <v>4</v>
      </c>
      <c r="E264" s="1181">
        <f>VLOOKUP(C264, '[1]SALARY SCALE '!$A$2:$P$18,D264+1, FALSE)</f>
        <v>149655.96</v>
      </c>
      <c r="F264" s="1182">
        <f t="shared" si="115"/>
        <v>52379.585999999996</v>
      </c>
      <c r="G264" s="1182">
        <f t="shared" si="116"/>
        <v>29931.191999999999</v>
      </c>
      <c r="H264" s="1182">
        <f t="shared" si="117"/>
        <v>7482.7979999999998</v>
      </c>
      <c r="I264" s="1183">
        <f t="shared" si="118"/>
        <v>5400</v>
      </c>
      <c r="J264" s="1182">
        <f t="shared" si="119"/>
        <v>72398.478000000003</v>
      </c>
      <c r="K264" s="1182" t="str">
        <f t="shared" si="120"/>
        <v/>
      </c>
      <c r="L264" s="1182" t="str">
        <f t="shared" si="121"/>
        <v/>
      </c>
      <c r="M264" s="1182" t="str">
        <f t="shared" si="122"/>
        <v/>
      </c>
      <c r="N264" s="1182"/>
      <c r="O264" s="1182"/>
      <c r="P264" s="1182"/>
      <c r="Q264" s="1182"/>
      <c r="R264" s="1182"/>
      <c r="S264" s="1182">
        <f t="shared" si="123"/>
        <v>14965.596</v>
      </c>
      <c r="T264" s="1182">
        <v>480000</v>
      </c>
    </row>
    <row r="265" spans="1:20" ht="18" x14ac:dyDescent="0.4">
      <c r="A265" s="121">
        <v>6</v>
      </c>
      <c r="B265" s="121" t="s">
        <v>2688</v>
      </c>
      <c r="C265" s="121">
        <v>6</v>
      </c>
      <c r="D265" s="121">
        <v>4</v>
      </c>
      <c r="E265" s="1181">
        <f>VLOOKUP(C265, '[1]SALARY SCALE '!$A$2:$P$18,D265+1, FALSE)</f>
        <v>149655.96</v>
      </c>
      <c r="F265" s="1182">
        <f t="shared" si="115"/>
        <v>52379.585999999996</v>
      </c>
      <c r="G265" s="1182">
        <f t="shared" si="116"/>
        <v>29931.191999999999</v>
      </c>
      <c r="H265" s="1182">
        <f t="shared" si="117"/>
        <v>7482.7979999999998</v>
      </c>
      <c r="I265" s="1183">
        <f t="shared" si="118"/>
        <v>5400</v>
      </c>
      <c r="J265" s="1182">
        <f t="shared" si="119"/>
        <v>72398.478000000003</v>
      </c>
      <c r="K265" s="1182" t="str">
        <f t="shared" si="120"/>
        <v/>
      </c>
      <c r="L265" s="1182" t="str">
        <f t="shared" si="121"/>
        <v/>
      </c>
      <c r="M265" s="1182" t="str">
        <f t="shared" si="122"/>
        <v/>
      </c>
      <c r="N265" s="1182"/>
      <c r="O265" s="1182"/>
      <c r="P265" s="1182"/>
      <c r="Q265" s="1182"/>
      <c r="R265" s="1182"/>
      <c r="S265" s="1182">
        <f t="shared" si="123"/>
        <v>14965.596</v>
      </c>
      <c r="T265" s="1182">
        <v>480000</v>
      </c>
    </row>
    <row r="266" spans="1:20" ht="18.5" thickBot="1" x14ac:dyDescent="0.45">
      <c r="A266" s="121">
        <v>7</v>
      </c>
      <c r="B266" s="121" t="s">
        <v>2689</v>
      </c>
      <c r="C266" s="121">
        <v>6</v>
      </c>
      <c r="D266" s="121">
        <v>4</v>
      </c>
      <c r="E266" s="1181">
        <f>VLOOKUP(C266, '[1]SALARY SCALE '!$A$2:$P$18,D266+1, FALSE)</f>
        <v>149655.96</v>
      </c>
      <c r="F266" s="1182">
        <f t="shared" si="115"/>
        <v>52379.585999999996</v>
      </c>
      <c r="G266" s="1182">
        <f t="shared" si="116"/>
        <v>29931.191999999999</v>
      </c>
      <c r="H266" s="1182">
        <f t="shared" si="117"/>
        <v>7482.7979999999998</v>
      </c>
      <c r="I266" s="1183">
        <f t="shared" si="118"/>
        <v>5400</v>
      </c>
      <c r="J266" s="1182">
        <f t="shared" si="119"/>
        <v>72398.478000000003</v>
      </c>
      <c r="K266" s="1182" t="str">
        <f t="shared" si="120"/>
        <v/>
      </c>
      <c r="L266" s="1182" t="str">
        <f t="shared" si="121"/>
        <v/>
      </c>
      <c r="M266" s="1182" t="str">
        <f t="shared" si="122"/>
        <v/>
      </c>
      <c r="N266" s="1182"/>
      <c r="O266" s="1182"/>
      <c r="P266" s="1182"/>
      <c r="Q266" s="1182"/>
      <c r="R266" s="1182"/>
      <c r="S266" s="1182">
        <f t="shared" si="123"/>
        <v>14965.596</v>
      </c>
      <c r="T266" s="1182">
        <v>480000</v>
      </c>
    </row>
    <row r="267" spans="1:20" ht="18.5" thickBot="1" x14ac:dyDescent="0.45">
      <c r="A267" s="1352" t="s">
        <v>2502</v>
      </c>
      <c r="B267" s="1353"/>
      <c r="C267" s="1353"/>
      <c r="D267" s="1354"/>
      <c r="E267" s="1192">
        <f t="shared" ref="E267:T267" si="124">SUM(E260:E266)</f>
        <v>1047591.7199999999</v>
      </c>
      <c r="F267" s="1192">
        <f t="shared" si="124"/>
        <v>366657.10200000001</v>
      </c>
      <c r="G267" s="1192">
        <f t="shared" si="124"/>
        <v>209518.34400000001</v>
      </c>
      <c r="H267" s="1192">
        <f t="shared" si="124"/>
        <v>52379.586000000003</v>
      </c>
      <c r="I267" s="1192">
        <f t="shared" si="124"/>
        <v>37800</v>
      </c>
      <c r="J267" s="1192">
        <f t="shared" si="124"/>
        <v>506789.34600000002</v>
      </c>
      <c r="K267" s="1192">
        <f t="shared" si="124"/>
        <v>0</v>
      </c>
      <c r="L267" s="1192">
        <f t="shared" si="124"/>
        <v>0</v>
      </c>
      <c r="M267" s="1192">
        <f t="shared" si="124"/>
        <v>0</v>
      </c>
      <c r="N267" s="1192">
        <f t="shared" si="124"/>
        <v>0</v>
      </c>
      <c r="O267" s="1192">
        <f t="shared" si="124"/>
        <v>0</v>
      </c>
      <c r="P267" s="1192">
        <f t="shared" si="124"/>
        <v>0</v>
      </c>
      <c r="Q267" s="1192">
        <f t="shared" si="124"/>
        <v>0</v>
      </c>
      <c r="R267" s="1192">
        <f t="shared" si="124"/>
        <v>0</v>
      </c>
      <c r="S267" s="1192">
        <f t="shared" si="124"/>
        <v>104759.17200000001</v>
      </c>
      <c r="T267" s="1192">
        <f t="shared" si="124"/>
        <v>3360000</v>
      </c>
    </row>
    <row r="268" spans="1:20" ht="18" x14ac:dyDescent="0.4">
      <c r="A268" s="1193"/>
      <c r="B268" s="1193" t="s">
        <v>2690</v>
      </c>
      <c r="C268" s="1193">
        <v>10</v>
      </c>
      <c r="D268" s="1193">
        <v>7</v>
      </c>
      <c r="E268" s="1181">
        <f>VLOOKUP(C268, '[1]SALARY SCALE '!$A$2:$P$18,D268+1, FALSE)</f>
        <v>440783.76</v>
      </c>
      <c r="F268" s="1182">
        <f>E268*35%</f>
        <v>154274.31599999999</v>
      </c>
      <c r="G268" s="1182">
        <f>E268*20%</f>
        <v>88156.752000000008</v>
      </c>
      <c r="H268" s="1182">
        <f>E268*5%</f>
        <v>22039.188000000002</v>
      </c>
      <c r="I268" s="1183">
        <f>IF(C268&lt;=6,5400, IF(AND(C268&gt;=7,C268&lt;=10),7560,IF(AND(C268&gt;10,C268&lt;=14),8640,IF(C268&gt;14,9720,""))))</f>
        <v>7560</v>
      </c>
      <c r="J268" s="1182">
        <f>IF(C268&lt;7,0.05*E268+64915.68,0.05*E268+24000)</f>
        <v>46039.188000000002</v>
      </c>
      <c r="K268" s="1182" t="str">
        <f>IF(C268&gt;=15, 630, "")</f>
        <v/>
      </c>
      <c r="L268" s="1182" t="str">
        <f>IF(C268&gt;=15, 11469.09, "")</f>
        <v/>
      </c>
      <c r="M268" s="1182" t="str">
        <f>IF(C268&gt;=15, 11469.09, "")</f>
        <v/>
      </c>
      <c r="N268" s="1182"/>
      <c r="O268" s="1182"/>
      <c r="P268" s="1182"/>
      <c r="Q268" s="1182"/>
      <c r="R268" s="1182"/>
      <c r="S268" s="1182">
        <f>E268*10%</f>
        <v>44078.376000000004</v>
      </c>
      <c r="T268" s="1182">
        <v>480000</v>
      </c>
    </row>
    <row r="269" spans="1:20" ht="18.5" thickBot="1" x14ac:dyDescent="0.45">
      <c r="A269" s="121"/>
      <c r="B269" s="121" t="s">
        <v>2691</v>
      </c>
      <c r="C269" s="121">
        <v>10</v>
      </c>
      <c r="D269" s="121">
        <v>7</v>
      </c>
      <c r="E269" s="1181">
        <f>VLOOKUP(C269, '[1]SALARY SCALE '!$A$2:$P$18,D269+1, FALSE)</f>
        <v>440783.76</v>
      </c>
      <c r="F269" s="1182">
        <f>E269*35%</f>
        <v>154274.31599999999</v>
      </c>
      <c r="G269" s="1182">
        <f>E269*20%</f>
        <v>88156.752000000008</v>
      </c>
      <c r="H269" s="1182">
        <f>E269*5%</f>
        <v>22039.188000000002</v>
      </c>
      <c r="I269" s="1183">
        <f>IF(C269&lt;=6,5400, IF(AND(C269&gt;=7,C269&lt;=10),7560,IF(AND(C269&gt;10,C269&lt;=14),8640,IF(C269&gt;14,9720,""))))</f>
        <v>7560</v>
      </c>
      <c r="J269" s="1182">
        <f>IF(C269&lt;7,0.05*E269+64915.68,0.05*E269+24000)</f>
        <v>46039.188000000002</v>
      </c>
      <c r="K269" s="1182" t="str">
        <f>IF(C269&gt;=15, 630, "")</f>
        <v/>
      </c>
      <c r="L269" s="1182" t="str">
        <f>IF(C269&gt;=15, 11469.09, "")</f>
        <v/>
      </c>
      <c r="M269" s="1182" t="str">
        <f>IF(C269&gt;=15, 11469.09, "")</f>
        <v/>
      </c>
      <c r="N269" s="1182"/>
      <c r="O269" s="1182"/>
      <c r="P269" s="1182"/>
      <c r="Q269" s="1182"/>
      <c r="R269" s="1182"/>
      <c r="S269" s="1182">
        <f>E269*10%</f>
        <v>44078.376000000004</v>
      </c>
      <c r="T269" s="1182">
        <v>480000</v>
      </c>
    </row>
    <row r="270" spans="1:20" ht="18.5" thickBot="1" x14ac:dyDescent="0.45">
      <c r="A270" s="1352" t="s">
        <v>2170</v>
      </c>
      <c r="B270" s="1353"/>
      <c r="C270" s="1353"/>
      <c r="D270" s="1354"/>
      <c r="E270" s="1195">
        <f t="shared" ref="E270:T270" si="125">SUM(E268:E269)</f>
        <v>881567.52</v>
      </c>
      <c r="F270" s="1195">
        <f t="shared" si="125"/>
        <v>308548.63199999998</v>
      </c>
      <c r="G270" s="1195">
        <f t="shared" si="125"/>
        <v>176313.50400000002</v>
      </c>
      <c r="H270" s="1195">
        <f t="shared" si="125"/>
        <v>44078.376000000004</v>
      </c>
      <c r="I270" s="1195">
        <f t="shared" si="125"/>
        <v>15120</v>
      </c>
      <c r="J270" s="1195">
        <f t="shared" si="125"/>
        <v>92078.376000000004</v>
      </c>
      <c r="K270" s="1195">
        <f t="shared" si="125"/>
        <v>0</v>
      </c>
      <c r="L270" s="1195">
        <f t="shared" si="125"/>
        <v>0</v>
      </c>
      <c r="M270" s="1195">
        <f t="shared" si="125"/>
        <v>0</v>
      </c>
      <c r="N270" s="1195">
        <f t="shared" si="125"/>
        <v>0</v>
      </c>
      <c r="O270" s="1195">
        <f t="shared" si="125"/>
        <v>0</v>
      </c>
      <c r="P270" s="1195">
        <f t="shared" si="125"/>
        <v>0</v>
      </c>
      <c r="Q270" s="1195">
        <f t="shared" si="125"/>
        <v>0</v>
      </c>
      <c r="R270" s="1195">
        <f t="shared" si="125"/>
        <v>0</v>
      </c>
      <c r="S270" s="1195">
        <f t="shared" si="125"/>
        <v>88156.752000000008</v>
      </c>
      <c r="T270" s="1196">
        <f t="shared" si="125"/>
        <v>960000</v>
      </c>
    </row>
    <row r="271" spans="1:20" ht="18" x14ac:dyDescent="0.4">
      <c r="A271" s="1193"/>
      <c r="B271" s="1193" t="s">
        <v>2692</v>
      </c>
      <c r="C271" s="1193">
        <v>13</v>
      </c>
      <c r="D271" s="1193">
        <v>5</v>
      </c>
      <c r="E271" s="1194">
        <v>573789</v>
      </c>
      <c r="F271" s="1183">
        <f>E271*35%</f>
        <v>200826.15</v>
      </c>
      <c r="G271" s="1183">
        <f>E271*20%</f>
        <v>114757.8</v>
      </c>
      <c r="H271" s="1183">
        <f>E271*5%</f>
        <v>28689.45</v>
      </c>
      <c r="I271" s="1183">
        <f>IF(C271&lt;=6,5400, IF(AND(C271&gt;=7,C271&lt;=10),7560,IF(AND(C271&gt;10,C271&lt;=14),8640,IF(C271&gt;14,9720,""))))</f>
        <v>8640</v>
      </c>
      <c r="J271" s="1183">
        <f>IF(C271&lt;7,0.05*E271+64915.68,0.05*E271+24000)</f>
        <v>52689.45</v>
      </c>
      <c r="K271" s="1183" t="str">
        <f>IF(C271&gt;=15, 630, "")</f>
        <v/>
      </c>
      <c r="L271" s="1183" t="str">
        <f>IF(C271&gt;=15, 11469.09, "")</f>
        <v/>
      </c>
      <c r="M271" s="1183" t="str">
        <f>IF(C271&gt;=15, 11469.09, "")</f>
        <v/>
      </c>
      <c r="N271" s="1183"/>
      <c r="O271" s="1183"/>
      <c r="P271" s="1183"/>
      <c r="Q271" s="1183"/>
      <c r="R271" s="1183"/>
      <c r="S271" s="1183">
        <f>E271*10%</f>
        <v>57378.9</v>
      </c>
      <c r="T271" s="1182">
        <v>480000</v>
      </c>
    </row>
    <row r="272" spans="1:20" ht="18" x14ac:dyDescent="0.4">
      <c r="A272" s="1362" t="s">
        <v>2248</v>
      </c>
      <c r="B272" s="1363"/>
      <c r="C272" s="1363"/>
      <c r="D272" s="1364"/>
      <c r="E272" s="304">
        <f t="shared" ref="E272:T272" si="126">SUM(E271:E271)</f>
        <v>573789</v>
      </c>
      <c r="F272" s="304">
        <f t="shared" si="126"/>
        <v>200826.15</v>
      </c>
      <c r="G272" s="304">
        <f t="shared" si="126"/>
        <v>114757.8</v>
      </c>
      <c r="H272" s="304">
        <f t="shared" si="126"/>
        <v>28689.45</v>
      </c>
      <c r="I272" s="304">
        <f t="shared" si="126"/>
        <v>8640</v>
      </c>
      <c r="J272" s="304">
        <f t="shared" si="126"/>
        <v>52689.45</v>
      </c>
      <c r="K272" s="304">
        <f t="shared" si="126"/>
        <v>0</v>
      </c>
      <c r="L272" s="304">
        <f t="shared" si="126"/>
        <v>0</v>
      </c>
      <c r="M272" s="304">
        <f t="shared" si="126"/>
        <v>0</v>
      </c>
      <c r="N272" s="304">
        <f t="shared" si="126"/>
        <v>0</v>
      </c>
      <c r="O272" s="304">
        <f t="shared" si="126"/>
        <v>0</v>
      </c>
      <c r="P272" s="304">
        <f t="shared" si="126"/>
        <v>0</v>
      </c>
      <c r="Q272" s="304">
        <f t="shared" si="126"/>
        <v>0</v>
      </c>
      <c r="R272" s="304">
        <f t="shared" si="126"/>
        <v>0</v>
      </c>
      <c r="S272" s="304">
        <f t="shared" si="126"/>
        <v>57378.9</v>
      </c>
      <c r="T272" s="304">
        <f t="shared" si="126"/>
        <v>480000</v>
      </c>
    </row>
    <row r="273" spans="1:20" ht="18" x14ac:dyDescent="0.4">
      <c r="A273" s="1362" t="s">
        <v>2693</v>
      </c>
      <c r="B273" s="1363"/>
      <c r="C273" s="1363"/>
      <c r="D273" s="1363"/>
      <c r="E273" s="1364"/>
      <c r="F273" s="1362" t="s">
        <v>2483</v>
      </c>
      <c r="G273" s="1363"/>
      <c r="H273" s="1363"/>
      <c r="I273" s="1363"/>
      <c r="J273" s="1363"/>
      <c r="K273" s="1363"/>
      <c r="L273" s="1363"/>
      <c r="M273" s="1364"/>
      <c r="N273" s="1362" t="s">
        <v>2484</v>
      </c>
      <c r="O273" s="1363"/>
      <c r="P273" s="1363"/>
      <c r="Q273" s="1363"/>
      <c r="R273" s="1364"/>
      <c r="S273" s="1362" t="s">
        <v>2485</v>
      </c>
      <c r="T273" s="1364"/>
    </row>
    <row r="274" spans="1:20" ht="54" x14ac:dyDescent="0.4">
      <c r="A274" s="1199" t="s">
        <v>2252</v>
      </c>
      <c r="B274" s="1199" t="s">
        <v>1848</v>
      </c>
      <c r="C274" s="1199" t="s">
        <v>2486</v>
      </c>
      <c r="D274" s="1199" t="s">
        <v>2487</v>
      </c>
      <c r="E274" s="1199" t="s">
        <v>2488</v>
      </c>
      <c r="F274" s="1199" t="s">
        <v>2489</v>
      </c>
      <c r="G274" s="1199" t="s">
        <v>2490</v>
      </c>
      <c r="H274" s="1199" t="s">
        <v>2491</v>
      </c>
      <c r="I274" s="1199" t="s">
        <v>2492</v>
      </c>
      <c r="J274" s="1199" t="s">
        <v>2493</v>
      </c>
      <c r="K274" s="1199" t="s">
        <v>2494</v>
      </c>
      <c r="L274" s="1199" t="s">
        <v>2495</v>
      </c>
      <c r="M274" s="1199" t="s">
        <v>2496</v>
      </c>
      <c r="N274" s="1199" t="s">
        <v>2497</v>
      </c>
      <c r="O274" s="1199" t="s">
        <v>2498</v>
      </c>
      <c r="P274" s="1199" t="s">
        <v>2499</v>
      </c>
      <c r="Q274" s="1199" t="s">
        <v>2306</v>
      </c>
      <c r="R274" s="1199"/>
      <c r="S274" s="1199" t="s">
        <v>2500</v>
      </c>
      <c r="T274" s="1199" t="s">
        <v>2501</v>
      </c>
    </row>
    <row r="275" spans="1:20" ht="18" x14ac:dyDescent="0.4">
      <c r="A275" s="121">
        <v>1</v>
      </c>
      <c r="B275" s="121" t="s">
        <v>2625</v>
      </c>
      <c r="C275" s="121">
        <v>6</v>
      </c>
      <c r="D275" s="121">
        <v>2</v>
      </c>
      <c r="E275" s="1181"/>
      <c r="F275" s="1182"/>
      <c r="G275" s="1182"/>
      <c r="H275" s="1182"/>
      <c r="I275" s="1183"/>
      <c r="J275" s="1182"/>
      <c r="K275" s="1182"/>
      <c r="L275" s="1182"/>
      <c r="M275" s="1182"/>
      <c r="N275" s="1182"/>
      <c r="O275" s="1182"/>
      <c r="P275" s="1182"/>
      <c r="Q275" s="1182"/>
      <c r="R275" s="1182"/>
      <c r="S275" s="1182"/>
      <c r="T275" s="1182"/>
    </row>
    <row r="276" spans="1:20" ht="18" x14ac:dyDescent="0.4">
      <c r="A276" s="121">
        <v>2</v>
      </c>
      <c r="B276" s="121" t="s">
        <v>2625</v>
      </c>
      <c r="C276" s="121">
        <v>6</v>
      </c>
      <c r="D276" s="121">
        <v>2</v>
      </c>
      <c r="E276" s="1181"/>
      <c r="F276" s="1182"/>
      <c r="G276" s="1182"/>
      <c r="H276" s="1182"/>
      <c r="I276" s="1183"/>
      <c r="J276" s="1182"/>
      <c r="K276" s="1182"/>
      <c r="L276" s="1182"/>
      <c r="M276" s="1182"/>
      <c r="N276" s="1182"/>
      <c r="O276" s="1182"/>
      <c r="P276" s="1182"/>
      <c r="Q276" s="1182"/>
      <c r="R276" s="1182"/>
      <c r="S276" s="1182"/>
      <c r="T276" s="1182"/>
    </row>
    <row r="277" spans="1:20" ht="18" x14ac:dyDescent="0.4">
      <c r="A277" s="121">
        <v>3</v>
      </c>
      <c r="B277" s="121" t="s">
        <v>2625</v>
      </c>
      <c r="C277" s="121">
        <v>6</v>
      </c>
      <c r="D277" s="121">
        <v>2</v>
      </c>
      <c r="E277" s="1181"/>
      <c r="F277" s="1182"/>
      <c r="G277" s="1182"/>
      <c r="H277" s="1182"/>
      <c r="I277" s="1183"/>
      <c r="J277" s="1182"/>
      <c r="K277" s="1182"/>
      <c r="L277" s="1182"/>
      <c r="M277" s="1182"/>
      <c r="N277" s="1182"/>
      <c r="O277" s="1182"/>
      <c r="P277" s="1182"/>
      <c r="Q277" s="1182"/>
      <c r="R277" s="1182"/>
      <c r="S277" s="1182"/>
      <c r="T277" s="1182"/>
    </row>
    <row r="278" spans="1:20" ht="18" x14ac:dyDescent="0.4">
      <c r="A278" s="121">
        <v>4</v>
      </c>
      <c r="B278" s="121" t="s">
        <v>2694</v>
      </c>
      <c r="C278" s="121">
        <v>6</v>
      </c>
      <c r="D278" s="121">
        <v>3</v>
      </c>
      <c r="E278" s="1181"/>
      <c r="F278" s="1182"/>
      <c r="G278" s="1182"/>
      <c r="H278" s="1182"/>
      <c r="I278" s="1183"/>
      <c r="J278" s="1182"/>
      <c r="K278" s="1182"/>
      <c r="L278" s="1182"/>
      <c r="M278" s="1182"/>
      <c r="N278" s="1182"/>
      <c r="O278" s="1182"/>
      <c r="P278" s="1182"/>
      <c r="Q278" s="1182"/>
      <c r="R278" s="1182"/>
      <c r="S278" s="1182"/>
      <c r="T278" s="1182"/>
    </row>
    <row r="279" spans="1:20" ht="18" x14ac:dyDescent="0.4">
      <c r="A279" s="121">
        <v>5</v>
      </c>
      <c r="B279" s="121" t="s">
        <v>2695</v>
      </c>
      <c r="C279" s="121">
        <v>6</v>
      </c>
      <c r="D279" s="121">
        <v>3</v>
      </c>
      <c r="E279" s="1181"/>
      <c r="F279" s="1182"/>
      <c r="G279" s="1182"/>
      <c r="H279" s="1182"/>
      <c r="I279" s="1183"/>
      <c r="J279" s="1182"/>
      <c r="K279" s="1182"/>
      <c r="L279" s="1182"/>
      <c r="M279" s="1182"/>
      <c r="N279" s="1182"/>
      <c r="O279" s="1182"/>
      <c r="P279" s="1182"/>
      <c r="Q279" s="1182"/>
      <c r="R279" s="1182"/>
      <c r="S279" s="1182"/>
      <c r="T279" s="1182"/>
    </row>
    <row r="280" spans="1:20" ht="18" x14ac:dyDescent="0.4">
      <c r="A280" s="121">
        <v>6</v>
      </c>
      <c r="B280" s="121" t="s">
        <v>2696</v>
      </c>
      <c r="C280" s="121">
        <v>6</v>
      </c>
      <c r="D280" s="121">
        <v>6</v>
      </c>
      <c r="E280" s="1181"/>
      <c r="F280" s="1182"/>
      <c r="G280" s="1182"/>
      <c r="H280" s="1182"/>
      <c r="I280" s="1183"/>
      <c r="J280" s="1182"/>
      <c r="K280" s="1182"/>
      <c r="L280" s="1182"/>
      <c r="M280" s="1182"/>
      <c r="N280" s="1182"/>
      <c r="O280" s="1182"/>
      <c r="P280" s="1182"/>
      <c r="Q280" s="1182"/>
      <c r="R280" s="1182"/>
      <c r="S280" s="1182"/>
      <c r="T280" s="1182"/>
    </row>
    <row r="281" spans="1:20" ht="18.5" thickBot="1" x14ac:dyDescent="0.45">
      <c r="A281" s="121">
        <v>7</v>
      </c>
      <c r="B281" s="121" t="s">
        <v>2697</v>
      </c>
      <c r="C281" s="121">
        <v>6</v>
      </c>
      <c r="D281" s="121">
        <v>6</v>
      </c>
      <c r="E281" s="1181"/>
      <c r="F281" s="1182"/>
      <c r="G281" s="1182"/>
      <c r="H281" s="1182"/>
      <c r="I281" s="1183"/>
      <c r="J281" s="1182"/>
      <c r="K281" s="1182"/>
      <c r="L281" s="1182"/>
      <c r="M281" s="1182"/>
      <c r="N281" s="1182"/>
      <c r="O281" s="1182"/>
      <c r="P281" s="1182"/>
      <c r="Q281" s="1182"/>
      <c r="R281" s="1182"/>
      <c r="S281" s="1182"/>
      <c r="T281" s="1182"/>
    </row>
    <row r="282" spans="1:20" ht="18.5" thickBot="1" x14ac:dyDescent="0.45">
      <c r="A282" s="1352" t="s">
        <v>2502</v>
      </c>
      <c r="B282" s="1353"/>
      <c r="C282" s="1353"/>
      <c r="D282" s="1354"/>
      <c r="E282" s="1192">
        <f t="shared" ref="E282:T282" si="127">SUM(E275:E281)</f>
        <v>0</v>
      </c>
      <c r="F282" s="1192">
        <f t="shared" si="127"/>
        <v>0</v>
      </c>
      <c r="G282" s="1192">
        <f t="shared" si="127"/>
        <v>0</v>
      </c>
      <c r="H282" s="1192">
        <f t="shared" si="127"/>
        <v>0</v>
      </c>
      <c r="I282" s="1192">
        <f t="shared" si="127"/>
        <v>0</v>
      </c>
      <c r="J282" s="1192">
        <f t="shared" si="127"/>
        <v>0</v>
      </c>
      <c r="K282" s="1192">
        <f t="shared" si="127"/>
        <v>0</v>
      </c>
      <c r="L282" s="1192">
        <f t="shared" si="127"/>
        <v>0</v>
      </c>
      <c r="M282" s="1192">
        <f t="shared" si="127"/>
        <v>0</v>
      </c>
      <c r="N282" s="1192">
        <f t="shared" si="127"/>
        <v>0</v>
      </c>
      <c r="O282" s="1192">
        <f t="shared" si="127"/>
        <v>0</v>
      </c>
      <c r="P282" s="1192">
        <f t="shared" si="127"/>
        <v>0</v>
      </c>
      <c r="Q282" s="1192">
        <f t="shared" si="127"/>
        <v>0</v>
      </c>
      <c r="R282" s="1192">
        <f t="shared" si="127"/>
        <v>0</v>
      </c>
      <c r="S282" s="1192">
        <f t="shared" si="127"/>
        <v>0</v>
      </c>
      <c r="T282" s="1226">
        <f t="shared" si="127"/>
        <v>0</v>
      </c>
    </row>
    <row r="283" spans="1:20" ht="18" x14ac:dyDescent="0.4">
      <c r="A283" s="1231"/>
      <c r="B283" s="1213" t="s">
        <v>2616</v>
      </c>
      <c r="C283" s="1213">
        <v>7</v>
      </c>
      <c r="D283" s="1213">
        <v>3</v>
      </c>
      <c r="E283" s="1181">
        <f>VLOOKUP(C283, '[1]SALARY SCALE '!$A$2:$P$18,D283+1, FALSE)</f>
        <v>220439.76</v>
      </c>
      <c r="F283" s="1182">
        <f>E283*35%</f>
        <v>77153.915999999997</v>
      </c>
      <c r="G283" s="1182">
        <f>E283*20%</f>
        <v>44087.952000000005</v>
      </c>
      <c r="H283" s="1182">
        <f>E283*5%</f>
        <v>11021.988000000001</v>
      </c>
      <c r="I283" s="1183">
        <f>IF(C283&lt;=6,5400, IF(AND(C283&gt;=7,C283&lt;=10),7560,IF(AND(C283&gt;10,C283&lt;=14),8640,IF(C283&gt;14,9720,""))))</f>
        <v>7560</v>
      </c>
      <c r="J283" s="1182">
        <f>IF(C283&lt;7,0.05*E283+64915.68,0.05*E283+24000)</f>
        <v>35021.987999999998</v>
      </c>
      <c r="K283" s="1182" t="str">
        <f>IF(C283&gt;=15, 630, "")</f>
        <v/>
      </c>
      <c r="L283" s="1182" t="str">
        <f>IF(C283&gt;=15, 11469.09, "")</f>
        <v/>
      </c>
      <c r="M283" s="1182" t="str">
        <f>IF(C283&gt;=15, 11469.09, "")</f>
        <v/>
      </c>
      <c r="N283" s="1182"/>
      <c r="O283" s="1182"/>
      <c r="P283" s="1182"/>
      <c r="Q283" s="1182"/>
      <c r="R283" s="1182"/>
      <c r="S283" s="1182">
        <f>E283*10%</f>
        <v>22043.976000000002</v>
      </c>
      <c r="T283" s="1182">
        <v>480000</v>
      </c>
    </row>
    <row r="284" spans="1:20" ht="18" x14ac:dyDescent="0.4">
      <c r="A284" s="1219"/>
      <c r="B284" s="1203" t="s">
        <v>2616</v>
      </c>
      <c r="C284" s="1213">
        <v>7</v>
      </c>
      <c r="D284" s="1213">
        <v>3</v>
      </c>
      <c r="E284" s="1181">
        <f>VLOOKUP(C284, '[1]SALARY SCALE '!$A$2:$P$18,D284+1, FALSE)</f>
        <v>220439.76</v>
      </c>
      <c r="F284" s="1182">
        <f t="shared" ref="F284:F289" si="128">E284*35%</f>
        <v>77153.915999999997</v>
      </c>
      <c r="G284" s="1182">
        <f t="shared" ref="G284:G289" si="129">E284*20%</f>
        <v>44087.952000000005</v>
      </c>
      <c r="H284" s="1182">
        <f t="shared" ref="H284:H289" si="130">E284*5%</f>
        <v>11021.988000000001</v>
      </c>
      <c r="I284" s="1183">
        <f t="shared" ref="I284:I289" si="131">IF(C284&lt;=6,5400, IF(AND(C284&gt;=7,C284&lt;=10),7560,IF(AND(C284&gt;10,C284&lt;=14),8640,IF(C284&gt;14,9720,""))))</f>
        <v>7560</v>
      </c>
      <c r="J284" s="1182">
        <f t="shared" ref="J284:J289" si="132">IF(C284&lt;7,0.05*E284+64915.68,0.05*E284+24000)</f>
        <v>35021.987999999998</v>
      </c>
      <c r="K284" s="1182" t="str">
        <f t="shared" ref="K284:K289" si="133">IF(C284&gt;=15, 630, "")</f>
        <v/>
      </c>
      <c r="L284" s="1182" t="str">
        <f t="shared" ref="L284:L289" si="134">IF(C284&gt;=15, 11469.09, "")</f>
        <v/>
      </c>
      <c r="M284" s="1182" t="str">
        <f t="shared" ref="M284:M289" si="135">IF(C284&gt;=15, 11469.09, "")</f>
        <v/>
      </c>
      <c r="N284" s="1182"/>
      <c r="O284" s="1182"/>
      <c r="P284" s="1182"/>
      <c r="Q284" s="1182"/>
      <c r="R284" s="1182"/>
      <c r="S284" s="1182">
        <f t="shared" ref="S284:S289" si="136">E284*10%</f>
        <v>22043.976000000002</v>
      </c>
      <c r="T284" s="1182">
        <v>480000</v>
      </c>
    </row>
    <row r="285" spans="1:20" ht="18" x14ac:dyDescent="0.4">
      <c r="A285" s="1219"/>
      <c r="B285" s="1203" t="s">
        <v>2616</v>
      </c>
      <c r="C285" s="1213">
        <v>7</v>
      </c>
      <c r="D285" s="1213">
        <v>3</v>
      </c>
      <c r="E285" s="1181">
        <f>VLOOKUP(C285, '[1]SALARY SCALE '!$A$2:$P$18,D285+1, FALSE)</f>
        <v>220439.76</v>
      </c>
      <c r="F285" s="1182">
        <f t="shared" si="128"/>
        <v>77153.915999999997</v>
      </c>
      <c r="G285" s="1182">
        <f t="shared" si="129"/>
        <v>44087.952000000005</v>
      </c>
      <c r="H285" s="1182">
        <f t="shared" si="130"/>
        <v>11021.988000000001</v>
      </c>
      <c r="I285" s="1183">
        <f t="shared" si="131"/>
        <v>7560</v>
      </c>
      <c r="J285" s="1182">
        <f t="shared" si="132"/>
        <v>35021.987999999998</v>
      </c>
      <c r="K285" s="1182" t="str">
        <f t="shared" si="133"/>
        <v/>
      </c>
      <c r="L285" s="1182" t="str">
        <f t="shared" si="134"/>
        <v/>
      </c>
      <c r="M285" s="1182" t="str">
        <f t="shared" si="135"/>
        <v/>
      </c>
      <c r="N285" s="1182"/>
      <c r="O285" s="1182"/>
      <c r="P285" s="1182"/>
      <c r="Q285" s="1182"/>
      <c r="R285" s="1182"/>
      <c r="S285" s="1182">
        <f t="shared" si="136"/>
        <v>22043.976000000002</v>
      </c>
      <c r="T285" s="1182">
        <v>480000</v>
      </c>
    </row>
    <row r="286" spans="1:20" ht="18" x14ac:dyDescent="0.4">
      <c r="A286" s="1219"/>
      <c r="B286" s="1203" t="s">
        <v>2616</v>
      </c>
      <c r="C286" s="1213">
        <v>7</v>
      </c>
      <c r="D286" s="1213">
        <v>3</v>
      </c>
      <c r="E286" s="1181">
        <f>VLOOKUP(C286, '[1]SALARY SCALE '!$A$2:$P$18,D286+1, FALSE)</f>
        <v>220439.76</v>
      </c>
      <c r="F286" s="1182">
        <f t="shared" si="128"/>
        <v>77153.915999999997</v>
      </c>
      <c r="G286" s="1182">
        <f t="shared" si="129"/>
        <v>44087.952000000005</v>
      </c>
      <c r="H286" s="1182">
        <f t="shared" si="130"/>
        <v>11021.988000000001</v>
      </c>
      <c r="I286" s="1183">
        <f t="shared" si="131"/>
        <v>7560</v>
      </c>
      <c r="J286" s="1182">
        <f t="shared" si="132"/>
        <v>35021.987999999998</v>
      </c>
      <c r="K286" s="1182" t="str">
        <f t="shared" si="133"/>
        <v/>
      </c>
      <c r="L286" s="1182" t="str">
        <f t="shared" si="134"/>
        <v/>
      </c>
      <c r="M286" s="1182" t="str">
        <f t="shared" si="135"/>
        <v/>
      </c>
      <c r="N286" s="1182"/>
      <c r="O286" s="1182"/>
      <c r="P286" s="1182"/>
      <c r="Q286" s="1182"/>
      <c r="R286" s="1182"/>
      <c r="S286" s="1182">
        <f t="shared" si="136"/>
        <v>22043.976000000002</v>
      </c>
      <c r="T286" s="1182">
        <v>480000</v>
      </c>
    </row>
    <row r="287" spans="1:20" ht="18" x14ac:dyDescent="0.4">
      <c r="A287" s="1219"/>
      <c r="B287" s="1203" t="s">
        <v>2616</v>
      </c>
      <c r="C287" s="1213">
        <v>7</v>
      </c>
      <c r="D287" s="1213">
        <v>3</v>
      </c>
      <c r="E287" s="1181">
        <f>VLOOKUP(C287, '[1]SALARY SCALE '!$A$2:$P$18,D287+1, FALSE)</f>
        <v>220439.76</v>
      </c>
      <c r="F287" s="1182">
        <f t="shared" si="128"/>
        <v>77153.915999999997</v>
      </c>
      <c r="G287" s="1182">
        <f t="shared" si="129"/>
        <v>44087.952000000005</v>
      </c>
      <c r="H287" s="1182">
        <f t="shared" si="130"/>
        <v>11021.988000000001</v>
      </c>
      <c r="I287" s="1183">
        <f t="shared" si="131"/>
        <v>7560</v>
      </c>
      <c r="J287" s="1182">
        <f t="shared" si="132"/>
        <v>35021.987999999998</v>
      </c>
      <c r="K287" s="1182" t="str">
        <f t="shared" si="133"/>
        <v/>
      </c>
      <c r="L287" s="1182" t="str">
        <f t="shared" si="134"/>
        <v/>
      </c>
      <c r="M287" s="1182" t="str">
        <f t="shared" si="135"/>
        <v/>
      </c>
      <c r="N287" s="1182"/>
      <c r="O287" s="1182"/>
      <c r="P287" s="1182"/>
      <c r="Q287" s="1182"/>
      <c r="R287" s="1182"/>
      <c r="S287" s="1182">
        <f t="shared" si="136"/>
        <v>22043.976000000002</v>
      </c>
      <c r="T287" s="1182">
        <v>480000</v>
      </c>
    </row>
    <row r="288" spans="1:20" ht="18" x14ac:dyDescent="0.4">
      <c r="A288" s="1219"/>
      <c r="B288" s="1203" t="s">
        <v>2616</v>
      </c>
      <c r="C288" s="1213">
        <v>7</v>
      </c>
      <c r="D288" s="1213">
        <v>3</v>
      </c>
      <c r="E288" s="1181">
        <f>VLOOKUP(C288, '[1]SALARY SCALE '!$A$2:$P$18,D288+1, FALSE)</f>
        <v>220439.76</v>
      </c>
      <c r="F288" s="1182">
        <f t="shared" si="128"/>
        <v>77153.915999999997</v>
      </c>
      <c r="G288" s="1182">
        <f t="shared" si="129"/>
        <v>44087.952000000005</v>
      </c>
      <c r="H288" s="1182">
        <f t="shared" si="130"/>
        <v>11021.988000000001</v>
      </c>
      <c r="I288" s="1183">
        <f t="shared" si="131"/>
        <v>7560</v>
      </c>
      <c r="J288" s="1182">
        <f t="shared" si="132"/>
        <v>35021.987999999998</v>
      </c>
      <c r="K288" s="1182" t="str">
        <f t="shared" si="133"/>
        <v/>
      </c>
      <c r="L288" s="1182" t="str">
        <f t="shared" si="134"/>
        <v/>
      </c>
      <c r="M288" s="1182" t="str">
        <f t="shared" si="135"/>
        <v/>
      </c>
      <c r="N288" s="1182"/>
      <c r="O288" s="1182"/>
      <c r="P288" s="1182"/>
      <c r="Q288" s="1182"/>
      <c r="R288" s="1182"/>
      <c r="S288" s="1182">
        <f t="shared" si="136"/>
        <v>22043.976000000002</v>
      </c>
      <c r="T288" s="1182">
        <v>480000</v>
      </c>
    </row>
    <row r="289" spans="1:20" ht="18" x14ac:dyDescent="0.4">
      <c r="A289" s="1219"/>
      <c r="B289" s="1203" t="s">
        <v>2616</v>
      </c>
      <c r="C289" s="1213">
        <v>7</v>
      </c>
      <c r="D289" s="1213">
        <v>3</v>
      </c>
      <c r="E289" s="1181">
        <f>VLOOKUP(C289, '[1]SALARY SCALE '!$A$2:$P$18,D289+1, FALSE)</f>
        <v>220439.76</v>
      </c>
      <c r="F289" s="1182">
        <f t="shared" si="128"/>
        <v>77153.915999999997</v>
      </c>
      <c r="G289" s="1182">
        <f t="shared" si="129"/>
        <v>44087.952000000005</v>
      </c>
      <c r="H289" s="1182">
        <f t="shared" si="130"/>
        <v>11021.988000000001</v>
      </c>
      <c r="I289" s="1183">
        <f t="shared" si="131"/>
        <v>7560</v>
      </c>
      <c r="J289" s="1182">
        <f t="shared" si="132"/>
        <v>35021.987999999998</v>
      </c>
      <c r="K289" s="1182" t="str">
        <f t="shared" si="133"/>
        <v/>
      </c>
      <c r="L289" s="1182" t="str">
        <f t="shared" si="134"/>
        <v/>
      </c>
      <c r="M289" s="1182" t="str">
        <f t="shared" si="135"/>
        <v/>
      </c>
      <c r="N289" s="1182"/>
      <c r="O289" s="1182"/>
      <c r="P289" s="1182"/>
      <c r="Q289" s="1182"/>
      <c r="R289" s="1182"/>
      <c r="S289" s="1182">
        <f t="shared" si="136"/>
        <v>22043.976000000002</v>
      </c>
      <c r="T289" s="1182">
        <v>480000</v>
      </c>
    </row>
    <row r="290" spans="1:20" ht="18" x14ac:dyDescent="0.4">
      <c r="A290" s="121"/>
      <c r="B290" s="121" t="s">
        <v>2698</v>
      </c>
      <c r="C290" s="121">
        <v>8</v>
      </c>
      <c r="D290" s="121">
        <v>8</v>
      </c>
      <c r="E290" s="1181">
        <f>VLOOKUP(C290, '[1]SALARY SCALE '!$A$2:$P$18,D290+1, FALSE)</f>
        <v>330513.71999999997</v>
      </c>
      <c r="F290" s="1182">
        <f>E290*35%</f>
        <v>115679.80199999998</v>
      </c>
      <c r="G290" s="1182">
        <f>E290*20%</f>
        <v>66102.743999999992</v>
      </c>
      <c r="H290" s="1182">
        <f>E290*5%</f>
        <v>16525.685999999998</v>
      </c>
      <c r="I290" s="1182">
        <f>IF(C290&lt;=6,5400, IF(AND(C290&gt;=7,C290&lt;=10),7560,IF(AND(C290&gt;10,C290&lt;=14),8640,IF(C290&gt;14,9720,""))))</f>
        <v>7560</v>
      </c>
      <c r="J290" s="1182">
        <f>IF(C290&lt;7,0.05*E290+64915.68,0.05*E290+24000)</f>
        <v>40525.686000000002</v>
      </c>
      <c r="K290" s="1182" t="str">
        <f>IF(C290&gt;=15, 630, "")</f>
        <v/>
      </c>
      <c r="L290" s="1182" t="str">
        <f>IF(C290&gt;=15, 11469.09, "")</f>
        <v/>
      </c>
      <c r="M290" s="1182" t="str">
        <f>IF(C290&gt;=15, 11469.09, "")</f>
        <v/>
      </c>
      <c r="N290" s="1182"/>
      <c r="O290" s="1182"/>
      <c r="P290" s="1182"/>
      <c r="Q290" s="1182"/>
      <c r="R290" s="1182"/>
      <c r="S290" s="1182">
        <f>E290*10%</f>
        <v>33051.371999999996</v>
      </c>
      <c r="T290" s="1182">
        <v>480000</v>
      </c>
    </row>
    <row r="291" spans="1:20" ht="18.5" thickBot="1" x14ac:dyDescent="0.45">
      <c r="A291" s="121"/>
      <c r="B291" s="121" t="s">
        <v>2699</v>
      </c>
      <c r="C291" s="121">
        <v>8</v>
      </c>
      <c r="D291" s="121">
        <v>8</v>
      </c>
      <c r="E291" s="1181">
        <f>VLOOKUP(C291, '[1]SALARY SCALE '!$A$2:$P$18,D291+1, FALSE)</f>
        <v>330513.71999999997</v>
      </c>
      <c r="F291" s="1182">
        <f>E291*35%</f>
        <v>115679.80199999998</v>
      </c>
      <c r="G291" s="1182">
        <f>E291*20%</f>
        <v>66102.743999999992</v>
      </c>
      <c r="H291" s="1182">
        <f>E291*5%</f>
        <v>16525.685999999998</v>
      </c>
      <c r="I291" s="1183">
        <f>IF(C291&lt;=6,5400, IF(AND(C291&gt;=7,C291&lt;=10),7560,IF(AND(C291&gt;10,C291&lt;=14),8640,IF(C291&gt;14,9720,""))))</f>
        <v>7560</v>
      </c>
      <c r="J291" s="1182">
        <f>IF(C291&lt;7,0.05*E291+64915.68,0.05*E291+24000)</f>
        <v>40525.686000000002</v>
      </c>
      <c r="K291" s="1182" t="str">
        <f>IF(C291&gt;=15, 630, "")</f>
        <v/>
      </c>
      <c r="L291" s="1182" t="str">
        <f>IF(C291&gt;=15, 11469.09, "")</f>
        <v/>
      </c>
      <c r="M291" s="1182" t="str">
        <f>IF(C291&gt;=15, 11469.09, "")</f>
        <v/>
      </c>
      <c r="N291" s="1182"/>
      <c r="O291" s="1182"/>
      <c r="P291" s="1182"/>
      <c r="Q291" s="1182"/>
      <c r="R291" s="1182"/>
      <c r="S291" s="1182">
        <f>E291*10%</f>
        <v>33051.371999999996</v>
      </c>
      <c r="T291" s="1182">
        <v>480000</v>
      </c>
    </row>
    <row r="292" spans="1:20" ht="18.5" thickBot="1" x14ac:dyDescent="0.45">
      <c r="A292" s="1352" t="s">
        <v>2170</v>
      </c>
      <c r="B292" s="1353"/>
      <c r="C292" s="1353"/>
      <c r="D292" s="1354"/>
      <c r="E292" s="1195">
        <f>SUM(E283:E291)</f>
        <v>2204105.7599999998</v>
      </c>
      <c r="F292" s="1195">
        <f t="shared" ref="F292:T292" si="137">SUM(F283:F291)</f>
        <v>771437.01599999995</v>
      </c>
      <c r="G292" s="1195">
        <f t="shared" si="137"/>
        <v>440821.152</v>
      </c>
      <c r="H292" s="1195">
        <f t="shared" si="137"/>
        <v>110205.288</v>
      </c>
      <c r="I292" s="1195">
        <f t="shared" si="137"/>
        <v>68040</v>
      </c>
      <c r="J292" s="1195">
        <f t="shared" si="137"/>
        <v>326205.288</v>
      </c>
      <c r="K292" s="1195">
        <f t="shared" si="137"/>
        <v>0</v>
      </c>
      <c r="L292" s="1195">
        <f t="shared" si="137"/>
        <v>0</v>
      </c>
      <c r="M292" s="1195">
        <f t="shared" si="137"/>
        <v>0</v>
      </c>
      <c r="N292" s="1195">
        <f t="shared" si="137"/>
        <v>0</v>
      </c>
      <c r="O292" s="1195">
        <f t="shared" si="137"/>
        <v>0</v>
      </c>
      <c r="P292" s="1195">
        <f t="shared" si="137"/>
        <v>0</v>
      </c>
      <c r="Q292" s="1195">
        <f t="shared" si="137"/>
        <v>0</v>
      </c>
      <c r="R292" s="1195">
        <f t="shared" si="137"/>
        <v>0</v>
      </c>
      <c r="S292" s="1195">
        <f t="shared" si="137"/>
        <v>220410.576</v>
      </c>
      <c r="T292" s="1195">
        <f t="shared" si="137"/>
        <v>4320000</v>
      </c>
    </row>
    <row r="293" spans="1:20" ht="18" x14ac:dyDescent="0.4">
      <c r="A293" s="1193"/>
      <c r="B293" s="1193" t="s">
        <v>2700</v>
      </c>
      <c r="C293" s="1193">
        <v>15</v>
      </c>
      <c r="D293" s="1193">
        <v>9</v>
      </c>
      <c r="E293" s="1194">
        <v>1056137</v>
      </c>
      <c r="F293" s="1183">
        <f>E293*35%</f>
        <v>369647.94999999995</v>
      </c>
      <c r="G293" s="1183">
        <f>E293*20%</f>
        <v>211227.40000000002</v>
      </c>
      <c r="H293" s="1183">
        <f>E293*5%</f>
        <v>52806.850000000006</v>
      </c>
      <c r="I293" s="1183">
        <f>IF(C293&lt;=6,5400, IF(AND(C293&gt;=7,C293&lt;=10),7560,IF(AND(C293&gt;10,C293&lt;=14),8640,IF(C293&gt;14,9720,""))))</f>
        <v>9720</v>
      </c>
      <c r="J293" s="1183">
        <f>IF(C293&lt;7,0.05*E293+64915.68,0.05*E293+24000)</f>
        <v>76806.850000000006</v>
      </c>
      <c r="K293" s="1183">
        <f>IF(C293&gt;=15, 630, "")</f>
        <v>630</v>
      </c>
      <c r="L293" s="1183">
        <f>IF(C293&gt;=15, 11469.09, "")</f>
        <v>11469.09</v>
      </c>
      <c r="M293" s="1183">
        <f>IF(C293&gt;=15, 11469.09, "")</f>
        <v>11469.09</v>
      </c>
      <c r="N293" s="1183"/>
      <c r="O293" s="1183"/>
      <c r="P293" s="1183"/>
      <c r="Q293" s="1183"/>
      <c r="R293" s="1183"/>
      <c r="S293" s="1183">
        <f>E293*10%</f>
        <v>105613.70000000001</v>
      </c>
      <c r="T293" s="1182">
        <v>480000</v>
      </c>
    </row>
    <row r="294" spans="1:20" ht="18" x14ac:dyDescent="0.4">
      <c r="A294" s="1362" t="s">
        <v>2248</v>
      </c>
      <c r="B294" s="1363"/>
      <c r="C294" s="1363"/>
      <c r="D294" s="1364"/>
      <c r="E294" s="304">
        <f t="shared" ref="E294:T294" si="138">SUM(E293:E293)</f>
        <v>1056137</v>
      </c>
      <c r="F294" s="304">
        <f t="shared" si="138"/>
        <v>369647.94999999995</v>
      </c>
      <c r="G294" s="304">
        <f t="shared" si="138"/>
        <v>211227.40000000002</v>
      </c>
      <c r="H294" s="304">
        <f t="shared" si="138"/>
        <v>52806.850000000006</v>
      </c>
      <c r="I294" s="304">
        <f t="shared" si="138"/>
        <v>9720</v>
      </c>
      <c r="J294" s="304">
        <f t="shared" si="138"/>
        <v>76806.850000000006</v>
      </c>
      <c r="K294" s="304">
        <f t="shared" si="138"/>
        <v>630</v>
      </c>
      <c r="L294" s="304">
        <f t="shared" si="138"/>
        <v>11469.09</v>
      </c>
      <c r="M294" s="304">
        <f t="shared" si="138"/>
        <v>11469.09</v>
      </c>
      <c r="N294" s="304">
        <f t="shared" si="138"/>
        <v>0</v>
      </c>
      <c r="O294" s="304">
        <f t="shared" si="138"/>
        <v>0</v>
      </c>
      <c r="P294" s="304">
        <f t="shared" si="138"/>
        <v>0</v>
      </c>
      <c r="Q294" s="304">
        <f t="shared" si="138"/>
        <v>0</v>
      </c>
      <c r="R294" s="304">
        <f t="shared" si="138"/>
        <v>0</v>
      </c>
      <c r="S294" s="304">
        <f t="shared" si="138"/>
        <v>105613.70000000001</v>
      </c>
      <c r="T294" s="304">
        <f t="shared" si="138"/>
        <v>480000</v>
      </c>
    </row>
    <row r="295" spans="1:20" ht="18" x14ac:dyDescent="0.4">
      <c r="A295" s="1362" t="s">
        <v>2701</v>
      </c>
      <c r="B295" s="1363"/>
      <c r="C295" s="1363"/>
      <c r="D295" s="1363"/>
      <c r="E295" s="1364"/>
      <c r="F295" s="1362" t="s">
        <v>2483</v>
      </c>
      <c r="G295" s="1363"/>
      <c r="H295" s="1363"/>
      <c r="I295" s="1363"/>
      <c r="J295" s="1363"/>
      <c r="K295" s="1363"/>
      <c r="L295" s="1363"/>
      <c r="M295" s="1364"/>
      <c r="N295" s="1362" t="s">
        <v>2484</v>
      </c>
      <c r="O295" s="1363"/>
      <c r="P295" s="1363"/>
      <c r="Q295" s="1363"/>
      <c r="R295" s="1364"/>
      <c r="S295" s="1362" t="s">
        <v>2485</v>
      </c>
      <c r="T295" s="1364"/>
    </row>
    <row r="296" spans="1:20" ht="54" x14ac:dyDescent="0.4">
      <c r="A296" s="1199" t="s">
        <v>2252</v>
      </c>
      <c r="B296" s="1199" t="s">
        <v>1848</v>
      </c>
      <c r="C296" s="1199" t="s">
        <v>2486</v>
      </c>
      <c r="D296" s="1199" t="s">
        <v>2487</v>
      </c>
      <c r="E296" s="1199" t="s">
        <v>2488</v>
      </c>
      <c r="F296" s="1199" t="s">
        <v>2489</v>
      </c>
      <c r="G296" s="1199" t="s">
        <v>2490</v>
      </c>
      <c r="H296" s="1199" t="s">
        <v>2491</v>
      </c>
      <c r="I296" s="1199" t="s">
        <v>2492</v>
      </c>
      <c r="J296" s="1199" t="s">
        <v>2493</v>
      </c>
      <c r="K296" s="1199" t="s">
        <v>2494</v>
      </c>
      <c r="L296" s="1199" t="s">
        <v>2495</v>
      </c>
      <c r="M296" s="1199" t="s">
        <v>2496</v>
      </c>
      <c r="N296" s="1199" t="s">
        <v>2497</v>
      </c>
      <c r="O296" s="1199" t="s">
        <v>2498</v>
      </c>
      <c r="P296" s="1199" t="s">
        <v>2499</v>
      </c>
      <c r="Q296" s="1199" t="s">
        <v>2306</v>
      </c>
      <c r="R296" s="1199"/>
      <c r="S296" s="1199" t="s">
        <v>2500</v>
      </c>
      <c r="T296" s="1199" t="s">
        <v>2501</v>
      </c>
    </row>
    <row r="297" spans="1:20" ht="18" x14ac:dyDescent="0.4">
      <c r="A297" s="121">
        <v>1</v>
      </c>
      <c r="B297" s="121" t="s">
        <v>2625</v>
      </c>
      <c r="C297" s="121">
        <v>6</v>
      </c>
      <c r="D297" s="121">
        <v>4</v>
      </c>
      <c r="E297" s="1181">
        <f>VLOOKUP(C297, '[1]SALARY SCALE '!$A$2:$P$18,D297+1, FALSE)</f>
        <v>149655.96</v>
      </c>
      <c r="F297" s="1182">
        <f t="shared" ref="F297:F307" si="139">E297*35%</f>
        <v>52379.585999999996</v>
      </c>
      <c r="G297" s="1182">
        <f>E297*20%</f>
        <v>29931.191999999999</v>
      </c>
      <c r="H297" s="1182">
        <f>E297*5%</f>
        <v>7482.7979999999998</v>
      </c>
      <c r="I297" s="1183">
        <f>IF(C297&lt;=6,5400, IF(AND(C297&gt;=7,C297&lt;=10),7560,IF(AND(C297&gt;10,C297&lt;=14),8640,IF(C297&gt;14,9720,""))))</f>
        <v>5400</v>
      </c>
      <c r="J297" s="1182">
        <f>IF(C297&lt;7,0.05*E297+64915.68,0.05*E297+24000)</f>
        <v>72398.478000000003</v>
      </c>
      <c r="K297" s="1182" t="str">
        <f>IF(C297&gt;=15, 630, "")</f>
        <v/>
      </c>
      <c r="L297" s="1182" t="str">
        <f>IF(C297&gt;=15, 11469.09, "")</f>
        <v/>
      </c>
      <c r="M297" s="1182" t="str">
        <f>IF(C297&gt;=15, 11469.09, "")</f>
        <v/>
      </c>
      <c r="N297" s="1182"/>
      <c r="O297" s="1182"/>
      <c r="P297" s="1182"/>
      <c r="Q297" s="1182"/>
      <c r="R297" s="1182"/>
      <c r="S297" s="1182">
        <f>E297*10%</f>
        <v>14965.596</v>
      </c>
      <c r="T297" s="1182">
        <v>480000</v>
      </c>
    </row>
    <row r="298" spans="1:20" ht="18" x14ac:dyDescent="0.4">
      <c r="A298" s="121">
        <v>2</v>
      </c>
      <c r="B298" s="121" t="s">
        <v>2625</v>
      </c>
      <c r="C298" s="121">
        <v>6</v>
      </c>
      <c r="D298" s="121">
        <v>4</v>
      </c>
      <c r="E298" s="1181">
        <f>VLOOKUP(C298, '[1]SALARY SCALE '!$A$2:$P$18,D298+1, FALSE)</f>
        <v>149655.96</v>
      </c>
      <c r="F298" s="1182">
        <f t="shared" si="139"/>
        <v>52379.585999999996</v>
      </c>
      <c r="G298" s="1182">
        <f t="shared" ref="G298:G307" si="140">E298*20%</f>
        <v>29931.191999999999</v>
      </c>
      <c r="H298" s="1182">
        <f t="shared" ref="H298:H307" si="141">E298*5%</f>
        <v>7482.7979999999998</v>
      </c>
      <c r="I298" s="1183">
        <f t="shared" ref="I298:I307" si="142">IF(C298&lt;=6,5400, IF(AND(C298&gt;=7,C298&lt;=10),7560,IF(AND(C298&gt;10,C298&lt;=14),8640,IF(C298&gt;14,9720,""))))</f>
        <v>5400</v>
      </c>
      <c r="J298" s="1182">
        <f t="shared" ref="J298:J307" si="143">IF(C298&lt;7,0.05*E298+64915.68,0.05*E298+24000)</f>
        <v>72398.478000000003</v>
      </c>
      <c r="K298" s="1182" t="str">
        <f t="shared" ref="K298:K304" si="144">IF(C298&gt;=15, 630, "")</f>
        <v/>
      </c>
      <c r="L298" s="1182" t="str">
        <f t="shared" ref="L298:L304" si="145">IF(C298&gt;=15, 11469.09, "")</f>
        <v/>
      </c>
      <c r="M298" s="1182" t="str">
        <f t="shared" ref="M298:M304" si="146">IF(C298&gt;=15, 11469.09, "")</f>
        <v/>
      </c>
      <c r="N298" s="1182"/>
      <c r="O298" s="1182"/>
      <c r="P298" s="1182"/>
      <c r="Q298" s="1182"/>
      <c r="R298" s="1182"/>
      <c r="S298" s="1182">
        <f t="shared" ref="S298:S307" si="147">E298*10%</f>
        <v>14965.596</v>
      </c>
      <c r="T298" s="1182">
        <v>480000</v>
      </c>
    </row>
    <row r="299" spans="1:20" ht="18" x14ac:dyDescent="0.4">
      <c r="A299" s="121">
        <v>3</v>
      </c>
      <c r="B299" s="121" t="s">
        <v>2625</v>
      </c>
      <c r="C299" s="121">
        <v>6</v>
      </c>
      <c r="D299" s="121">
        <v>4</v>
      </c>
      <c r="E299" s="1181">
        <f>VLOOKUP(C299, '[1]SALARY SCALE '!$A$2:$P$18,D299+1, FALSE)</f>
        <v>149655.96</v>
      </c>
      <c r="F299" s="1182">
        <f t="shared" si="139"/>
        <v>52379.585999999996</v>
      </c>
      <c r="G299" s="1182">
        <f t="shared" si="140"/>
        <v>29931.191999999999</v>
      </c>
      <c r="H299" s="1182">
        <f t="shared" si="141"/>
        <v>7482.7979999999998</v>
      </c>
      <c r="I299" s="1183">
        <f t="shared" si="142"/>
        <v>5400</v>
      </c>
      <c r="J299" s="1182">
        <f t="shared" si="143"/>
        <v>72398.478000000003</v>
      </c>
      <c r="K299" s="1182" t="str">
        <f t="shared" si="144"/>
        <v/>
      </c>
      <c r="L299" s="1182" t="str">
        <f t="shared" si="145"/>
        <v/>
      </c>
      <c r="M299" s="1182" t="str">
        <f t="shared" si="146"/>
        <v/>
      </c>
      <c r="N299" s="1182"/>
      <c r="O299" s="1182"/>
      <c r="P299" s="1182"/>
      <c r="Q299" s="1182"/>
      <c r="R299" s="1182"/>
      <c r="S299" s="1182">
        <f t="shared" si="147"/>
        <v>14965.596</v>
      </c>
      <c r="T299" s="1182">
        <v>480000</v>
      </c>
    </row>
    <row r="300" spans="1:20" ht="18" x14ac:dyDescent="0.4">
      <c r="A300" s="121">
        <v>4</v>
      </c>
      <c r="B300" s="121" t="s">
        <v>2625</v>
      </c>
      <c r="C300" s="121">
        <v>6</v>
      </c>
      <c r="D300" s="121">
        <v>4</v>
      </c>
      <c r="E300" s="1181">
        <f>VLOOKUP(C300, '[1]SALARY SCALE '!$A$2:$P$18,D300+1, FALSE)</f>
        <v>149655.96</v>
      </c>
      <c r="F300" s="1182">
        <f t="shared" si="139"/>
        <v>52379.585999999996</v>
      </c>
      <c r="G300" s="1182">
        <f t="shared" si="140"/>
        <v>29931.191999999999</v>
      </c>
      <c r="H300" s="1182">
        <f t="shared" si="141"/>
        <v>7482.7979999999998</v>
      </c>
      <c r="I300" s="1183">
        <f t="shared" si="142"/>
        <v>5400</v>
      </c>
      <c r="J300" s="1182">
        <f t="shared" si="143"/>
        <v>72398.478000000003</v>
      </c>
      <c r="K300" s="1182" t="str">
        <f t="shared" si="144"/>
        <v/>
      </c>
      <c r="L300" s="1182" t="str">
        <f t="shared" si="145"/>
        <v/>
      </c>
      <c r="M300" s="1182" t="str">
        <f t="shared" si="146"/>
        <v/>
      </c>
      <c r="N300" s="1182"/>
      <c r="O300" s="1182"/>
      <c r="P300" s="1182"/>
      <c r="Q300" s="1182"/>
      <c r="R300" s="1182"/>
      <c r="S300" s="1182">
        <f t="shared" si="147"/>
        <v>14965.596</v>
      </c>
      <c r="T300" s="1182">
        <v>480000</v>
      </c>
    </row>
    <row r="301" spans="1:20" ht="18" x14ac:dyDescent="0.4">
      <c r="A301" s="121">
        <v>5</v>
      </c>
      <c r="B301" s="121" t="s">
        <v>2625</v>
      </c>
      <c r="C301" s="121">
        <v>6</v>
      </c>
      <c r="D301" s="121">
        <v>4</v>
      </c>
      <c r="E301" s="1181">
        <f>VLOOKUP(C301, '[1]SALARY SCALE '!$A$2:$P$18,D301+1, FALSE)</f>
        <v>149655.96</v>
      </c>
      <c r="F301" s="1182">
        <f t="shared" si="139"/>
        <v>52379.585999999996</v>
      </c>
      <c r="G301" s="1182">
        <f t="shared" si="140"/>
        <v>29931.191999999999</v>
      </c>
      <c r="H301" s="1182">
        <f t="shared" si="141"/>
        <v>7482.7979999999998</v>
      </c>
      <c r="I301" s="1183">
        <f t="shared" si="142"/>
        <v>5400</v>
      </c>
      <c r="J301" s="1182">
        <f t="shared" si="143"/>
        <v>72398.478000000003</v>
      </c>
      <c r="K301" s="1182" t="str">
        <f t="shared" si="144"/>
        <v/>
      </c>
      <c r="L301" s="1182" t="str">
        <f t="shared" si="145"/>
        <v/>
      </c>
      <c r="M301" s="1182" t="str">
        <f t="shared" si="146"/>
        <v/>
      </c>
      <c r="N301" s="1182"/>
      <c r="O301" s="1182"/>
      <c r="P301" s="1182"/>
      <c r="Q301" s="1182"/>
      <c r="R301" s="1182"/>
      <c r="S301" s="1182">
        <f t="shared" si="147"/>
        <v>14965.596</v>
      </c>
      <c r="T301" s="1182">
        <v>480000</v>
      </c>
    </row>
    <row r="302" spans="1:20" ht="18" x14ac:dyDescent="0.4">
      <c r="A302" s="121">
        <v>6</v>
      </c>
      <c r="B302" s="121" t="s">
        <v>2625</v>
      </c>
      <c r="C302" s="121">
        <v>6</v>
      </c>
      <c r="D302" s="121">
        <v>4</v>
      </c>
      <c r="E302" s="1181">
        <f>VLOOKUP(C302, '[1]SALARY SCALE '!$A$2:$P$18,D302+1, FALSE)</f>
        <v>149655.96</v>
      </c>
      <c r="F302" s="1182">
        <f t="shared" si="139"/>
        <v>52379.585999999996</v>
      </c>
      <c r="G302" s="1182">
        <f t="shared" si="140"/>
        <v>29931.191999999999</v>
      </c>
      <c r="H302" s="1182">
        <f t="shared" si="141"/>
        <v>7482.7979999999998</v>
      </c>
      <c r="I302" s="1183">
        <f t="shared" si="142"/>
        <v>5400</v>
      </c>
      <c r="J302" s="1182">
        <f t="shared" si="143"/>
        <v>72398.478000000003</v>
      </c>
      <c r="K302" s="1182" t="str">
        <f t="shared" si="144"/>
        <v/>
      </c>
      <c r="L302" s="1182" t="str">
        <f t="shared" si="145"/>
        <v/>
      </c>
      <c r="M302" s="1182" t="str">
        <f t="shared" si="146"/>
        <v/>
      </c>
      <c r="N302" s="1182"/>
      <c r="O302" s="1182"/>
      <c r="P302" s="1182"/>
      <c r="Q302" s="1182"/>
      <c r="R302" s="1182"/>
      <c r="S302" s="1182">
        <f t="shared" si="147"/>
        <v>14965.596</v>
      </c>
      <c r="T302" s="1182">
        <v>480000</v>
      </c>
    </row>
    <row r="303" spans="1:20" ht="18" x14ac:dyDescent="0.4">
      <c r="A303" s="121">
        <v>7</v>
      </c>
      <c r="B303" s="121" t="s">
        <v>2625</v>
      </c>
      <c r="C303" s="121">
        <v>6</v>
      </c>
      <c r="D303" s="121">
        <v>4</v>
      </c>
      <c r="E303" s="1181">
        <f>VLOOKUP(C303, '[1]SALARY SCALE '!$A$2:$P$18,D303+1, FALSE)</f>
        <v>149655.96</v>
      </c>
      <c r="F303" s="1182">
        <f t="shared" si="139"/>
        <v>52379.585999999996</v>
      </c>
      <c r="G303" s="1182">
        <f t="shared" si="140"/>
        <v>29931.191999999999</v>
      </c>
      <c r="H303" s="1182">
        <f t="shared" si="141"/>
        <v>7482.7979999999998</v>
      </c>
      <c r="I303" s="1183">
        <f t="shared" si="142"/>
        <v>5400</v>
      </c>
      <c r="J303" s="1182">
        <f t="shared" si="143"/>
        <v>72398.478000000003</v>
      </c>
      <c r="K303" s="1182" t="str">
        <f t="shared" si="144"/>
        <v/>
      </c>
      <c r="L303" s="1182" t="str">
        <f t="shared" si="145"/>
        <v/>
      </c>
      <c r="M303" s="1182" t="str">
        <f t="shared" si="146"/>
        <v/>
      </c>
      <c r="N303" s="1182"/>
      <c r="O303" s="1182"/>
      <c r="P303" s="1182"/>
      <c r="Q303" s="1182"/>
      <c r="R303" s="1182"/>
      <c r="S303" s="1182">
        <f t="shared" si="147"/>
        <v>14965.596</v>
      </c>
      <c r="T303" s="1182">
        <v>480000</v>
      </c>
    </row>
    <row r="304" spans="1:20" ht="18" x14ac:dyDescent="0.4">
      <c r="A304" s="121">
        <v>8</v>
      </c>
      <c r="B304" s="121" t="s">
        <v>2702</v>
      </c>
      <c r="C304" s="121">
        <v>4</v>
      </c>
      <c r="D304" s="121">
        <v>6</v>
      </c>
      <c r="E304" s="1181">
        <f>VLOOKUP(C304, '[1]SALARY SCALE '!$A$2:$P$18,D304+1, FALSE)</f>
        <v>114829.44</v>
      </c>
      <c r="F304" s="1182">
        <f t="shared" si="139"/>
        <v>40190.303999999996</v>
      </c>
      <c r="G304" s="1182">
        <f t="shared" si="140"/>
        <v>22965.888000000003</v>
      </c>
      <c r="H304" s="1182">
        <f t="shared" si="141"/>
        <v>5741.4720000000007</v>
      </c>
      <c r="I304" s="1183">
        <f t="shared" si="142"/>
        <v>5400</v>
      </c>
      <c r="J304" s="1182">
        <f t="shared" si="143"/>
        <v>70657.152000000002</v>
      </c>
      <c r="K304" s="1182" t="str">
        <f t="shared" si="144"/>
        <v/>
      </c>
      <c r="L304" s="1182" t="str">
        <f t="shared" si="145"/>
        <v/>
      </c>
      <c r="M304" s="1182" t="str">
        <f t="shared" si="146"/>
        <v/>
      </c>
      <c r="N304" s="1182"/>
      <c r="O304" s="1182"/>
      <c r="P304" s="1182"/>
      <c r="Q304" s="1182"/>
      <c r="R304" s="1182"/>
      <c r="S304" s="1182">
        <f t="shared" si="147"/>
        <v>11482.944000000001</v>
      </c>
      <c r="T304" s="1182">
        <v>480000</v>
      </c>
    </row>
    <row r="305" spans="1:20" ht="18" x14ac:dyDescent="0.4">
      <c r="A305" s="121"/>
      <c r="B305" s="121" t="s">
        <v>2703</v>
      </c>
      <c r="C305" s="121">
        <v>6</v>
      </c>
      <c r="D305" s="121">
        <v>4</v>
      </c>
      <c r="E305" s="1181">
        <f>VLOOKUP(C305, '[1]SALARY SCALE '!$A$2:$P$18,D305+1, FALSE)</f>
        <v>149655.96</v>
      </c>
      <c r="F305" s="1182">
        <f t="shared" si="139"/>
        <v>52379.585999999996</v>
      </c>
      <c r="G305" s="1182">
        <f t="shared" si="140"/>
        <v>29931.191999999999</v>
      </c>
      <c r="H305" s="1182">
        <f t="shared" si="141"/>
        <v>7482.7979999999998</v>
      </c>
      <c r="I305" s="1183">
        <f t="shared" si="142"/>
        <v>5400</v>
      </c>
      <c r="J305" s="1182">
        <f t="shared" si="143"/>
        <v>72398.478000000003</v>
      </c>
      <c r="K305" s="1182"/>
      <c r="L305" s="1182"/>
      <c r="M305" s="1182"/>
      <c r="N305" s="1182"/>
      <c r="O305" s="1182"/>
      <c r="P305" s="1182"/>
      <c r="Q305" s="1182"/>
      <c r="R305" s="1182"/>
      <c r="S305" s="1182">
        <f t="shared" si="147"/>
        <v>14965.596</v>
      </c>
      <c r="T305" s="1182">
        <v>480000</v>
      </c>
    </row>
    <row r="306" spans="1:20" ht="18" x14ac:dyDescent="0.4">
      <c r="A306" s="121"/>
      <c r="B306" s="121" t="s">
        <v>2704</v>
      </c>
      <c r="C306" s="121">
        <v>6</v>
      </c>
      <c r="D306" s="121">
        <v>4</v>
      </c>
      <c r="E306" s="1181">
        <f>VLOOKUP(C306, '[1]SALARY SCALE '!$A$2:$P$18,D306+1, FALSE)</f>
        <v>149655.96</v>
      </c>
      <c r="F306" s="1182">
        <f t="shared" si="139"/>
        <v>52379.585999999996</v>
      </c>
      <c r="G306" s="1182">
        <f t="shared" si="140"/>
        <v>29931.191999999999</v>
      </c>
      <c r="H306" s="1182">
        <f t="shared" si="141"/>
        <v>7482.7979999999998</v>
      </c>
      <c r="I306" s="1183">
        <f t="shared" si="142"/>
        <v>5400</v>
      </c>
      <c r="J306" s="1182">
        <f t="shared" si="143"/>
        <v>72398.478000000003</v>
      </c>
      <c r="K306" s="1182"/>
      <c r="L306" s="1182"/>
      <c r="M306" s="1182"/>
      <c r="N306" s="1182"/>
      <c r="O306" s="1182"/>
      <c r="P306" s="1182"/>
      <c r="Q306" s="1182"/>
      <c r="R306" s="1182"/>
      <c r="S306" s="1182">
        <f t="shared" si="147"/>
        <v>14965.596</v>
      </c>
      <c r="T306" s="1182">
        <v>480000</v>
      </c>
    </row>
    <row r="307" spans="1:20" ht="18.5" thickBot="1" x14ac:dyDescent="0.45">
      <c r="A307" s="121">
        <v>9</v>
      </c>
      <c r="B307" s="121" t="s">
        <v>2705</v>
      </c>
      <c r="C307" s="121">
        <v>6</v>
      </c>
      <c r="D307" s="121">
        <v>4</v>
      </c>
      <c r="E307" s="1181">
        <f>VLOOKUP(C307, '[1]SALARY SCALE '!$A$2:$P$18,D307+1, FALSE)</f>
        <v>149655.96</v>
      </c>
      <c r="F307" s="1182">
        <f t="shared" si="139"/>
        <v>52379.585999999996</v>
      </c>
      <c r="G307" s="1182">
        <f t="shared" si="140"/>
        <v>29931.191999999999</v>
      </c>
      <c r="H307" s="1182">
        <f t="shared" si="141"/>
        <v>7482.7979999999998</v>
      </c>
      <c r="I307" s="1183">
        <f t="shared" si="142"/>
        <v>5400</v>
      </c>
      <c r="J307" s="1182">
        <f t="shared" si="143"/>
        <v>72398.478000000003</v>
      </c>
      <c r="K307" s="1182" t="str">
        <f>IF(C307&gt;=15, 630, "")</f>
        <v/>
      </c>
      <c r="L307" s="1182" t="str">
        <f>IF(C307&gt;=15, 11469.09, "")</f>
        <v/>
      </c>
      <c r="M307" s="1182" t="str">
        <f>IF(C307&gt;=15, 11469.09, "")</f>
        <v/>
      </c>
      <c r="N307" s="1182"/>
      <c r="O307" s="1182"/>
      <c r="P307" s="1182"/>
      <c r="Q307" s="1182"/>
      <c r="R307" s="1182"/>
      <c r="S307" s="1182">
        <f t="shared" si="147"/>
        <v>14965.596</v>
      </c>
      <c r="T307" s="1182">
        <v>480000</v>
      </c>
    </row>
    <row r="308" spans="1:20" ht="18.5" thickBot="1" x14ac:dyDescent="0.45">
      <c r="A308" s="1352" t="s">
        <v>2502</v>
      </c>
      <c r="B308" s="1353"/>
      <c r="C308" s="1353"/>
      <c r="D308" s="1354"/>
      <c r="E308" s="1192">
        <f t="shared" ref="E308:T308" si="148">SUM(E297:E307)</f>
        <v>1611389.0399999998</v>
      </c>
      <c r="F308" s="1192">
        <f t="shared" si="148"/>
        <v>563986.16399999999</v>
      </c>
      <c r="G308" s="1192">
        <f t="shared" si="148"/>
        <v>322277.80799999996</v>
      </c>
      <c r="H308" s="1192">
        <f t="shared" si="148"/>
        <v>80569.45199999999</v>
      </c>
      <c r="I308" s="1192">
        <f t="shared" si="148"/>
        <v>59400</v>
      </c>
      <c r="J308" s="1192">
        <f t="shared" si="148"/>
        <v>794641.93200000003</v>
      </c>
      <c r="K308" s="1192">
        <f t="shared" si="148"/>
        <v>0</v>
      </c>
      <c r="L308" s="1192">
        <f t="shared" si="148"/>
        <v>0</v>
      </c>
      <c r="M308" s="1192">
        <f t="shared" si="148"/>
        <v>0</v>
      </c>
      <c r="N308" s="1192">
        <f t="shared" si="148"/>
        <v>0</v>
      </c>
      <c r="O308" s="1192">
        <f t="shared" si="148"/>
        <v>0</v>
      </c>
      <c r="P308" s="1192">
        <f t="shared" si="148"/>
        <v>0</v>
      </c>
      <c r="Q308" s="1192">
        <f t="shared" si="148"/>
        <v>0</v>
      </c>
      <c r="R308" s="1192">
        <f t="shared" si="148"/>
        <v>0</v>
      </c>
      <c r="S308" s="1192">
        <f t="shared" si="148"/>
        <v>161138.90399999998</v>
      </c>
      <c r="T308" s="1192">
        <f t="shared" si="148"/>
        <v>5280000</v>
      </c>
    </row>
    <row r="309" spans="1:20" ht="18" x14ac:dyDescent="0.4">
      <c r="A309" s="1193"/>
      <c r="B309" s="1193" t="s">
        <v>2706</v>
      </c>
      <c r="C309" s="1193">
        <v>7</v>
      </c>
      <c r="D309" s="1193">
        <v>7</v>
      </c>
      <c r="E309" s="1181">
        <f>VLOOKUP(C309, '[1]SALARY SCALE '!$A$2:$P$18,D309+1, FALSE)</f>
        <v>251369.88</v>
      </c>
      <c r="F309" s="1182">
        <f>E309*35%</f>
        <v>87979.457999999999</v>
      </c>
      <c r="G309" s="1182">
        <f>E309*20%</f>
        <v>50273.976000000002</v>
      </c>
      <c r="H309" s="1182">
        <f>E309*5%</f>
        <v>12568.494000000001</v>
      </c>
      <c r="I309" s="1183">
        <f>IF(C309&lt;=6,5400, IF(AND(C309&gt;=7,C309&lt;=10),7560,IF(AND(C309&gt;10,C309&lt;=14),8640,IF(C309&gt;14,9720,""))))</f>
        <v>7560</v>
      </c>
      <c r="J309" s="1182">
        <f>IF(C309&lt;7,0.05*E309+64915.68,0.05*E309+24000)</f>
        <v>36568.493999999999</v>
      </c>
      <c r="K309" s="1182" t="str">
        <f>IF(C309&gt;=15, 630, "")</f>
        <v/>
      </c>
      <c r="L309" s="1182" t="str">
        <f>IF(C309&gt;=15, 11469.09, "")</f>
        <v/>
      </c>
      <c r="M309" s="1182" t="str">
        <f>IF(C309&gt;=15, 11469.09, "")</f>
        <v/>
      </c>
      <c r="N309" s="1182"/>
      <c r="O309" s="1182"/>
      <c r="P309" s="1182"/>
      <c r="Q309" s="1182"/>
      <c r="R309" s="1182"/>
      <c r="S309" s="1182">
        <f>E309*10%</f>
        <v>25136.988000000001</v>
      </c>
      <c r="T309" s="1182">
        <v>480000</v>
      </c>
    </row>
    <row r="310" spans="1:20" ht="18" x14ac:dyDescent="0.4">
      <c r="A310" s="121"/>
      <c r="B310" s="121" t="s">
        <v>2707</v>
      </c>
      <c r="C310" s="121">
        <v>7</v>
      </c>
      <c r="D310" s="121">
        <v>7</v>
      </c>
      <c r="E310" s="1181">
        <f>VLOOKUP(C310, '[1]SALARY SCALE '!$A$2:$P$18,D310+1, FALSE)</f>
        <v>251369.88</v>
      </c>
      <c r="F310" s="1182">
        <f>E310*35%</f>
        <v>87979.457999999999</v>
      </c>
      <c r="G310" s="1182">
        <f>E310*20%</f>
        <v>50273.976000000002</v>
      </c>
      <c r="H310" s="1182">
        <f>E310*5%</f>
        <v>12568.494000000001</v>
      </c>
      <c r="I310" s="1183">
        <f>IF(C310&lt;=6,5400, IF(AND(C310&gt;=7,C310&lt;=10),7560,IF(AND(C310&gt;10,C310&lt;=14),8640,IF(C310&gt;14,9720,""))))</f>
        <v>7560</v>
      </c>
      <c r="J310" s="1182">
        <f>IF(C310&lt;7,0.05*E310+64915.68,0.05*E310+24000)</f>
        <v>36568.493999999999</v>
      </c>
      <c r="K310" s="1182" t="str">
        <f>IF(C310&gt;=15, 630, "")</f>
        <v/>
      </c>
      <c r="L310" s="1182" t="str">
        <f>IF(C310&gt;=15, 11469.09, "")</f>
        <v/>
      </c>
      <c r="M310" s="1182" t="str">
        <f>IF(C310&gt;=15, 11469.09, "")</f>
        <v/>
      </c>
      <c r="N310" s="1182"/>
      <c r="O310" s="1182"/>
      <c r="P310" s="1182"/>
      <c r="Q310" s="1182"/>
      <c r="R310" s="1182"/>
      <c r="S310" s="1182">
        <f>E310*10%</f>
        <v>25136.988000000001</v>
      </c>
      <c r="T310" s="1182">
        <v>480000</v>
      </c>
    </row>
    <row r="311" spans="1:20" ht="18.5" thickBot="1" x14ac:dyDescent="0.45">
      <c r="A311" s="121"/>
      <c r="B311" s="121" t="s">
        <v>2708</v>
      </c>
      <c r="C311" s="121">
        <v>7</v>
      </c>
      <c r="D311" s="121">
        <v>15</v>
      </c>
      <c r="E311" s="1181">
        <f>VLOOKUP(C311, '[1]SALARY SCALE '!$A$2:$P$18,D311+1, FALSE)</f>
        <v>313230.24</v>
      </c>
      <c r="F311" s="1182">
        <f>E311*35%</f>
        <v>109630.58399999999</v>
      </c>
      <c r="G311" s="1182">
        <f>E311*20%</f>
        <v>62646.048000000003</v>
      </c>
      <c r="H311" s="1182">
        <f>E311*5%</f>
        <v>15661.512000000001</v>
      </c>
      <c r="I311" s="1183">
        <f>IF(C311&lt;=6,5400, IF(AND(C311&gt;=7,C311&lt;=10),7560,IF(AND(C311&gt;10,C311&lt;=14),8640,IF(C311&gt;14,9720,""))))</f>
        <v>7560</v>
      </c>
      <c r="J311" s="1182">
        <f>IF(C311&lt;7,0.05*E311+64915.68,0.05*E311+24000)</f>
        <v>39661.512000000002</v>
      </c>
      <c r="K311" s="1182" t="str">
        <f>IF(C311&gt;=15, 630, "")</f>
        <v/>
      </c>
      <c r="L311" s="1182" t="str">
        <f>IF(C311&gt;=15, 11469.09, "")</f>
        <v/>
      </c>
      <c r="M311" s="1182" t="str">
        <f>IF(C311&gt;=15, 11469.09, "")</f>
        <v/>
      </c>
      <c r="N311" s="1182"/>
      <c r="O311" s="1182"/>
      <c r="P311" s="1182"/>
      <c r="Q311" s="1182"/>
      <c r="R311" s="1182"/>
      <c r="S311" s="1182">
        <f>E311*10%</f>
        <v>31323.024000000001</v>
      </c>
      <c r="T311" s="1182">
        <v>480000</v>
      </c>
    </row>
    <row r="312" spans="1:20" ht="18.5" thickBot="1" x14ac:dyDescent="0.45">
      <c r="A312" s="1352" t="s">
        <v>2170</v>
      </c>
      <c r="B312" s="1353"/>
      <c r="C312" s="1353"/>
      <c r="D312" s="1354"/>
      <c r="E312" s="1195">
        <f t="shared" ref="E312:T312" si="149">SUM(E309:E311)</f>
        <v>815970</v>
      </c>
      <c r="F312" s="1195">
        <f t="shared" si="149"/>
        <v>285589.5</v>
      </c>
      <c r="G312" s="1195">
        <f t="shared" si="149"/>
        <v>163194</v>
      </c>
      <c r="H312" s="1195">
        <f t="shared" si="149"/>
        <v>40798.5</v>
      </c>
      <c r="I312" s="1195">
        <f t="shared" si="149"/>
        <v>22680</v>
      </c>
      <c r="J312" s="1195">
        <f t="shared" si="149"/>
        <v>112798.5</v>
      </c>
      <c r="K312" s="1195">
        <f t="shared" si="149"/>
        <v>0</v>
      </c>
      <c r="L312" s="1195">
        <f t="shared" si="149"/>
        <v>0</v>
      </c>
      <c r="M312" s="1195">
        <f t="shared" si="149"/>
        <v>0</v>
      </c>
      <c r="N312" s="1195">
        <f t="shared" si="149"/>
        <v>0</v>
      </c>
      <c r="O312" s="1195">
        <f t="shared" si="149"/>
        <v>0</v>
      </c>
      <c r="P312" s="1195">
        <f t="shared" si="149"/>
        <v>0</v>
      </c>
      <c r="Q312" s="1195">
        <f t="shared" si="149"/>
        <v>0</v>
      </c>
      <c r="R312" s="1195">
        <f t="shared" si="149"/>
        <v>0</v>
      </c>
      <c r="S312" s="1195">
        <f t="shared" si="149"/>
        <v>81597</v>
      </c>
      <c r="T312" s="1196">
        <f t="shared" si="149"/>
        <v>1440000</v>
      </c>
    </row>
    <row r="313" spans="1:20" ht="18" x14ac:dyDescent="0.4">
      <c r="A313" s="1193"/>
      <c r="B313" s="1193" t="s">
        <v>2709</v>
      </c>
      <c r="C313" s="1193">
        <v>12</v>
      </c>
      <c r="D313" s="1193">
        <v>8</v>
      </c>
      <c r="E313" s="1194">
        <v>499846</v>
      </c>
      <c r="F313" s="1183">
        <f>E313*35%</f>
        <v>174946.09999999998</v>
      </c>
      <c r="G313" s="1183">
        <f>E313*20%</f>
        <v>99969.200000000012</v>
      </c>
      <c r="H313" s="1183">
        <f>E313*5%</f>
        <v>24992.300000000003</v>
      </c>
      <c r="I313" s="1183">
        <f>IF(C313&lt;=6,5400, IF(AND(C313&gt;=7,C313&lt;=10),7560,IF(AND(C313&gt;10,C313&lt;=14),8640,IF(C313&gt;14,9720,""))))</f>
        <v>8640</v>
      </c>
      <c r="J313" s="1183">
        <f>IF(C313&lt;7,0.05*E313+64915.68,0.05*E313+24000)</f>
        <v>48992.3</v>
      </c>
      <c r="K313" s="1183" t="str">
        <f>IF(C313&gt;=15, 630, "")</f>
        <v/>
      </c>
      <c r="L313" s="1183" t="str">
        <f>IF(C313&gt;=15, 11469.09, "")</f>
        <v/>
      </c>
      <c r="M313" s="1183" t="str">
        <f>IF(C313&gt;=15, 11469.09, "")</f>
        <v/>
      </c>
      <c r="N313" s="1183"/>
      <c r="O313" s="1183"/>
      <c r="P313" s="1183"/>
      <c r="Q313" s="1183"/>
      <c r="R313" s="1183"/>
      <c r="S313" s="1183">
        <f>E313*10%</f>
        <v>49984.600000000006</v>
      </c>
      <c r="T313" s="1182">
        <v>480000</v>
      </c>
    </row>
    <row r="314" spans="1:20" ht="18" x14ac:dyDescent="0.4">
      <c r="A314" s="121"/>
      <c r="B314" s="121" t="s">
        <v>2710</v>
      </c>
      <c r="C314" s="121">
        <v>12</v>
      </c>
      <c r="D314" s="121">
        <v>8</v>
      </c>
      <c r="E314" s="1194">
        <v>499846</v>
      </c>
      <c r="F314" s="1183">
        <f>E314*35%</f>
        <v>174946.09999999998</v>
      </c>
      <c r="G314" s="1183">
        <f>E314*20%</f>
        <v>99969.200000000012</v>
      </c>
      <c r="H314" s="1183">
        <f>E314*5%</f>
        <v>24992.300000000003</v>
      </c>
      <c r="I314" s="1183">
        <f>IF(C314&lt;=6,5400, IF(AND(C314&gt;=7,C314&lt;=10),7560,IF(AND(C314&gt;10,C314&lt;=14),8640,IF(C314&gt;14,9720,""))))</f>
        <v>8640</v>
      </c>
      <c r="J314" s="1183">
        <f>IF(C314&lt;7,0.05*E314+64915.68,0.05*E314+24000)</f>
        <v>48992.3</v>
      </c>
      <c r="K314" s="1183" t="str">
        <f>IF(C314&gt;=15, 630, "")</f>
        <v/>
      </c>
      <c r="L314" s="1183" t="str">
        <f>IF(C314&gt;=15, 11469.09, "")</f>
        <v/>
      </c>
      <c r="M314" s="1183" t="str">
        <f>IF(C314&gt;=15, 11469.09, "")</f>
        <v/>
      </c>
      <c r="N314" s="1183"/>
      <c r="O314" s="1183"/>
      <c r="P314" s="1183"/>
      <c r="Q314" s="1183"/>
      <c r="R314" s="1183"/>
      <c r="S314" s="1183">
        <f>E314*10%</f>
        <v>49984.600000000006</v>
      </c>
      <c r="T314" s="1182">
        <v>480000</v>
      </c>
    </row>
    <row r="315" spans="1:20" ht="18" x14ac:dyDescent="0.4">
      <c r="A315" s="1362" t="s">
        <v>2248</v>
      </c>
      <c r="B315" s="1363"/>
      <c r="C315" s="1363"/>
      <c r="D315" s="1364"/>
      <c r="E315" s="304">
        <f t="shared" ref="E315:T315" si="150">SUM(E313:E314)</f>
        <v>999692</v>
      </c>
      <c r="F315" s="304">
        <f t="shared" si="150"/>
        <v>349892.19999999995</v>
      </c>
      <c r="G315" s="304">
        <f t="shared" si="150"/>
        <v>199938.40000000002</v>
      </c>
      <c r="H315" s="304">
        <f t="shared" si="150"/>
        <v>49984.600000000006</v>
      </c>
      <c r="I315" s="304">
        <f t="shared" si="150"/>
        <v>17280</v>
      </c>
      <c r="J315" s="304">
        <f t="shared" si="150"/>
        <v>97984.6</v>
      </c>
      <c r="K315" s="304">
        <f t="shared" si="150"/>
        <v>0</v>
      </c>
      <c r="L315" s="304">
        <f t="shared" si="150"/>
        <v>0</v>
      </c>
      <c r="M315" s="304">
        <f t="shared" si="150"/>
        <v>0</v>
      </c>
      <c r="N315" s="304">
        <f t="shared" si="150"/>
        <v>0</v>
      </c>
      <c r="O315" s="304">
        <f t="shared" si="150"/>
        <v>0</v>
      </c>
      <c r="P315" s="304">
        <f t="shared" si="150"/>
        <v>0</v>
      </c>
      <c r="Q315" s="304">
        <f t="shared" si="150"/>
        <v>0</v>
      </c>
      <c r="R315" s="304">
        <f t="shared" si="150"/>
        <v>0</v>
      </c>
      <c r="S315" s="304">
        <f t="shared" si="150"/>
        <v>99969.200000000012</v>
      </c>
      <c r="T315" s="304">
        <f t="shared" si="150"/>
        <v>960000</v>
      </c>
    </row>
    <row r="316" spans="1:20" ht="18" x14ac:dyDescent="0.4">
      <c r="A316" s="1362" t="s">
        <v>2711</v>
      </c>
      <c r="B316" s="1363"/>
      <c r="C316" s="1363"/>
      <c r="D316" s="1363"/>
      <c r="E316" s="1364"/>
      <c r="F316" s="1362" t="s">
        <v>2483</v>
      </c>
      <c r="G316" s="1363"/>
      <c r="H316" s="1363"/>
      <c r="I316" s="1363"/>
      <c r="J316" s="1363"/>
      <c r="K316" s="1363"/>
      <c r="L316" s="1363"/>
      <c r="M316" s="1364"/>
      <c r="N316" s="1362" t="s">
        <v>2484</v>
      </c>
      <c r="O316" s="1363"/>
      <c r="P316" s="1363"/>
      <c r="Q316" s="1363"/>
      <c r="R316" s="1364"/>
      <c r="S316" s="1362" t="s">
        <v>2485</v>
      </c>
      <c r="T316" s="1364"/>
    </row>
    <row r="317" spans="1:20" ht="54" x14ac:dyDescent="0.4">
      <c r="A317" s="1199" t="s">
        <v>2252</v>
      </c>
      <c r="B317" s="1199" t="s">
        <v>1848</v>
      </c>
      <c r="C317" s="1199" t="s">
        <v>2486</v>
      </c>
      <c r="D317" s="1199" t="s">
        <v>2487</v>
      </c>
      <c r="E317" s="1199" t="s">
        <v>2488</v>
      </c>
      <c r="F317" s="1199" t="s">
        <v>2489</v>
      </c>
      <c r="G317" s="1199" t="s">
        <v>2490</v>
      </c>
      <c r="H317" s="1199" t="s">
        <v>2491</v>
      </c>
      <c r="I317" s="1199" t="s">
        <v>2492</v>
      </c>
      <c r="J317" s="1199" t="s">
        <v>2493</v>
      </c>
      <c r="K317" s="1199" t="s">
        <v>2494</v>
      </c>
      <c r="L317" s="1199" t="s">
        <v>2495</v>
      </c>
      <c r="M317" s="1199" t="s">
        <v>2496</v>
      </c>
      <c r="N317" s="1199" t="s">
        <v>2497</v>
      </c>
      <c r="O317" s="1199" t="s">
        <v>2498</v>
      </c>
      <c r="P317" s="1199" t="s">
        <v>2499</v>
      </c>
      <c r="Q317" s="1199" t="s">
        <v>2306</v>
      </c>
      <c r="R317" s="1199"/>
      <c r="S317" s="1199" t="s">
        <v>2500</v>
      </c>
      <c r="T317" s="1199" t="s">
        <v>2501</v>
      </c>
    </row>
    <row r="318" spans="1:20" ht="18" x14ac:dyDescent="0.4">
      <c r="A318" s="121">
        <v>1</v>
      </c>
      <c r="B318" s="121" t="s">
        <v>2712</v>
      </c>
      <c r="C318" s="121">
        <v>4</v>
      </c>
      <c r="D318" s="121">
        <v>4</v>
      </c>
      <c r="E318" s="1181">
        <f>VLOOKUP(C318, '[1]SALARY SCALE '!$A$2:$P$18,D318+1, FALSE)</f>
        <v>107112.24</v>
      </c>
      <c r="F318" s="1182">
        <f t="shared" ref="F318:F324" si="151">E318*35%</f>
        <v>37489.284</v>
      </c>
      <c r="G318" s="1182">
        <f t="shared" ref="G318:G324" si="152">E318*20%</f>
        <v>21422.448000000004</v>
      </c>
      <c r="H318" s="1182">
        <f t="shared" ref="H318:H324" si="153">E318*5%</f>
        <v>5355.612000000001</v>
      </c>
      <c r="I318" s="1183">
        <f t="shared" ref="I318:I324" si="154">IF(C318&lt;=6,5400, IF(AND(C318&gt;=7,C318&lt;=10),7560,IF(AND(C318&gt;10,C318&lt;=14),8640,IF(C318&gt;14,9720,""))))</f>
        <v>5400</v>
      </c>
      <c r="J318" s="1182">
        <f t="shared" ref="J318:J324" si="155">IF(C318&lt;7,0.05*E318+64915.68,0.05*E318+24000)</f>
        <v>70271.292000000001</v>
      </c>
      <c r="K318" s="1182" t="str">
        <f t="shared" ref="K318:K324" si="156">IF(C318&gt;=15, 630, "")</f>
        <v/>
      </c>
      <c r="L318" s="1182" t="str">
        <f t="shared" ref="L318:L324" si="157">IF(C318&gt;=15, 11469.09, "")</f>
        <v/>
      </c>
      <c r="M318" s="1182" t="str">
        <f t="shared" ref="M318:M324" si="158">IF(C318&gt;=15, 11469.09, "")</f>
        <v/>
      </c>
      <c r="N318" s="1182"/>
      <c r="O318" s="1182"/>
      <c r="P318" s="1182"/>
      <c r="Q318" s="1182"/>
      <c r="R318" s="1182"/>
      <c r="S318" s="1182">
        <f t="shared" ref="S318:S324" si="159">E318*10%</f>
        <v>10711.224000000002</v>
      </c>
      <c r="T318" s="1182">
        <v>480000</v>
      </c>
    </row>
    <row r="319" spans="1:20" ht="18" x14ac:dyDescent="0.4">
      <c r="A319" s="121">
        <v>2</v>
      </c>
      <c r="B319" s="121" t="s">
        <v>2713</v>
      </c>
      <c r="C319" s="121">
        <v>4</v>
      </c>
      <c r="D319" s="121">
        <v>8</v>
      </c>
      <c r="E319" s="1181">
        <f>VLOOKUP(C319, '[1]SALARY SCALE '!$A$2:$P$18,D319+1, FALSE)</f>
        <v>122546.51999999999</v>
      </c>
      <c r="F319" s="1182">
        <f t="shared" si="151"/>
        <v>42891.281999999992</v>
      </c>
      <c r="G319" s="1182">
        <f t="shared" si="152"/>
        <v>24509.304</v>
      </c>
      <c r="H319" s="1182">
        <f t="shared" si="153"/>
        <v>6127.326</v>
      </c>
      <c r="I319" s="1183">
        <f t="shared" si="154"/>
        <v>5400</v>
      </c>
      <c r="J319" s="1182">
        <f t="shared" si="155"/>
        <v>71043.005999999994</v>
      </c>
      <c r="K319" s="1182" t="str">
        <f t="shared" si="156"/>
        <v/>
      </c>
      <c r="L319" s="1182" t="str">
        <f t="shared" si="157"/>
        <v/>
      </c>
      <c r="M319" s="1182" t="str">
        <f t="shared" si="158"/>
        <v/>
      </c>
      <c r="N319" s="1182"/>
      <c r="O319" s="1182"/>
      <c r="P319" s="1182"/>
      <c r="Q319" s="1182"/>
      <c r="R319" s="1182"/>
      <c r="S319" s="1182">
        <f t="shared" si="159"/>
        <v>12254.652</v>
      </c>
      <c r="T319" s="1182">
        <v>480000</v>
      </c>
    </row>
    <row r="320" spans="1:20" ht="18" x14ac:dyDescent="0.4">
      <c r="A320" s="121"/>
      <c r="B320" s="121" t="s">
        <v>2714</v>
      </c>
      <c r="C320" s="121">
        <v>6</v>
      </c>
      <c r="D320" s="121">
        <v>5</v>
      </c>
      <c r="E320" s="1181">
        <f>VLOOKUP(C320, '[1]SALARY SCALE '!$A$2:$P$18,D320+1, FALSE)</f>
        <v>155120.28</v>
      </c>
      <c r="F320" s="1182">
        <f t="shared" si="151"/>
        <v>54292.097999999998</v>
      </c>
      <c r="G320" s="1182">
        <f t="shared" si="152"/>
        <v>31024.056</v>
      </c>
      <c r="H320" s="1182">
        <f t="shared" si="153"/>
        <v>7756.0140000000001</v>
      </c>
      <c r="I320" s="1183">
        <f t="shared" si="154"/>
        <v>5400</v>
      </c>
      <c r="J320" s="1182">
        <f t="shared" si="155"/>
        <v>72671.694000000003</v>
      </c>
      <c r="K320" s="1182" t="str">
        <f t="shared" si="156"/>
        <v/>
      </c>
      <c r="L320" s="1182" t="str">
        <f t="shared" si="157"/>
        <v/>
      </c>
      <c r="M320" s="1182" t="str">
        <f t="shared" si="158"/>
        <v/>
      </c>
      <c r="N320" s="1182"/>
      <c r="O320" s="1182"/>
      <c r="P320" s="1182"/>
      <c r="Q320" s="1182"/>
      <c r="R320" s="1182"/>
      <c r="S320" s="1182">
        <f t="shared" si="159"/>
        <v>15512.028</v>
      </c>
      <c r="T320" s="1182">
        <v>480000</v>
      </c>
    </row>
    <row r="321" spans="1:20" ht="18" x14ac:dyDescent="0.4">
      <c r="A321" s="121"/>
      <c r="B321" s="121" t="s">
        <v>2625</v>
      </c>
      <c r="C321" s="121">
        <v>4</v>
      </c>
      <c r="D321" s="121">
        <v>3</v>
      </c>
      <c r="E321" s="1181">
        <f>VLOOKUP(C321, '[1]SALARY SCALE '!$A$2:$P$18,D321+1, FALSE)</f>
        <v>103253.51999999999</v>
      </c>
      <c r="F321" s="1182">
        <f t="shared" si="151"/>
        <v>36138.731999999996</v>
      </c>
      <c r="G321" s="1182">
        <f t="shared" si="152"/>
        <v>20650.703999999998</v>
      </c>
      <c r="H321" s="1182">
        <f t="shared" si="153"/>
        <v>5162.6759999999995</v>
      </c>
      <c r="I321" s="1183">
        <f t="shared" si="154"/>
        <v>5400</v>
      </c>
      <c r="J321" s="1182">
        <f t="shared" si="155"/>
        <v>70078.356</v>
      </c>
      <c r="K321" s="1182" t="str">
        <f t="shared" si="156"/>
        <v/>
      </c>
      <c r="L321" s="1182" t="str">
        <f t="shared" si="157"/>
        <v/>
      </c>
      <c r="M321" s="1182" t="str">
        <f t="shared" si="158"/>
        <v/>
      </c>
      <c r="N321" s="1182"/>
      <c r="O321" s="1182"/>
      <c r="P321" s="1182"/>
      <c r="Q321" s="1182"/>
      <c r="R321" s="1182"/>
      <c r="S321" s="1182">
        <f t="shared" si="159"/>
        <v>10325.351999999999</v>
      </c>
      <c r="T321" s="1182">
        <v>480000</v>
      </c>
    </row>
    <row r="322" spans="1:20" ht="18" x14ac:dyDescent="0.4">
      <c r="A322" s="121">
        <v>3</v>
      </c>
      <c r="B322" s="121" t="s">
        <v>2625</v>
      </c>
      <c r="C322" s="121">
        <v>4</v>
      </c>
      <c r="D322" s="121">
        <v>3</v>
      </c>
      <c r="E322" s="1181">
        <f>VLOOKUP(C322, '[1]SALARY SCALE '!$A$2:$P$18,D322+1, FALSE)</f>
        <v>103253.51999999999</v>
      </c>
      <c r="F322" s="1182">
        <f t="shared" si="151"/>
        <v>36138.731999999996</v>
      </c>
      <c r="G322" s="1182">
        <f t="shared" si="152"/>
        <v>20650.703999999998</v>
      </c>
      <c r="H322" s="1182">
        <f t="shared" si="153"/>
        <v>5162.6759999999995</v>
      </c>
      <c r="I322" s="1183">
        <f t="shared" si="154"/>
        <v>5400</v>
      </c>
      <c r="J322" s="1182">
        <f t="shared" si="155"/>
        <v>70078.356</v>
      </c>
      <c r="K322" s="1182" t="str">
        <f t="shared" si="156"/>
        <v/>
      </c>
      <c r="L322" s="1182" t="str">
        <f t="shared" si="157"/>
        <v/>
      </c>
      <c r="M322" s="1182" t="str">
        <f t="shared" si="158"/>
        <v/>
      </c>
      <c r="N322" s="1182"/>
      <c r="O322" s="1182"/>
      <c r="P322" s="1182"/>
      <c r="Q322" s="1182"/>
      <c r="R322" s="1182"/>
      <c r="S322" s="1182">
        <f t="shared" si="159"/>
        <v>10325.351999999999</v>
      </c>
      <c r="T322" s="1182">
        <v>480000</v>
      </c>
    </row>
    <row r="323" spans="1:20" ht="18" x14ac:dyDescent="0.4">
      <c r="A323" s="121">
        <v>4</v>
      </c>
      <c r="B323" s="121" t="s">
        <v>2625</v>
      </c>
      <c r="C323" s="121">
        <v>4</v>
      </c>
      <c r="D323" s="121">
        <v>3</v>
      </c>
      <c r="E323" s="1181">
        <f>VLOOKUP(C323, '[1]SALARY SCALE '!$A$2:$P$18,D323+1, FALSE)</f>
        <v>103253.51999999999</v>
      </c>
      <c r="F323" s="1182">
        <f t="shared" si="151"/>
        <v>36138.731999999996</v>
      </c>
      <c r="G323" s="1182">
        <f t="shared" si="152"/>
        <v>20650.703999999998</v>
      </c>
      <c r="H323" s="1182">
        <f t="shared" si="153"/>
        <v>5162.6759999999995</v>
      </c>
      <c r="I323" s="1183">
        <f t="shared" si="154"/>
        <v>5400</v>
      </c>
      <c r="J323" s="1182">
        <f t="shared" si="155"/>
        <v>70078.356</v>
      </c>
      <c r="K323" s="1182" t="str">
        <f t="shared" si="156"/>
        <v/>
      </c>
      <c r="L323" s="1182" t="str">
        <f t="shared" si="157"/>
        <v/>
      </c>
      <c r="M323" s="1182" t="str">
        <f t="shared" si="158"/>
        <v/>
      </c>
      <c r="N323" s="1182"/>
      <c r="O323" s="1182"/>
      <c r="P323" s="1182"/>
      <c r="Q323" s="1182"/>
      <c r="R323" s="1182"/>
      <c r="S323" s="1182">
        <f t="shared" si="159"/>
        <v>10325.351999999999</v>
      </c>
      <c r="T323" s="1182">
        <v>480000</v>
      </c>
    </row>
    <row r="324" spans="1:20" ht="18.5" thickBot="1" x14ac:dyDescent="0.45">
      <c r="A324" s="121">
        <v>5</v>
      </c>
      <c r="B324" s="121" t="s">
        <v>2625</v>
      </c>
      <c r="C324" s="121">
        <v>4</v>
      </c>
      <c r="D324" s="121">
        <v>3</v>
      </c>
      <c r="E324" s="1181">
        <f>VLOOKUP(C324, '[1]SALARY SCALE '!$A$2:$P$18,D324+1, FALSE)</f>
        <v>103253.51999999999</v>
      </c>
      <c r="F324" s="1182">
        <f t="shared" si="151"/>
        <v>36138.731999999996</v>
      </c>
      <c r="G324" s="1182">
        <f t="shared" si="152"/>
        <v>20650.703999999998</v>
      </c>
      <c r="H324" s="1182">
        <f t="shared" si="153"/>
        <v>5162.6759999999995</v>
      </c>
      <c r="I324" s="1183">
        <f t="shared" si="154"/>
        <v>5400</v>
      </c>
      <c r="J324" s="1182">
        <f t="shared" si="155"/>
        <v>70078.356</v>
      </c>
      <c r="K324" s="1182" t="str">
        <f t="shared" si="156"/>
        <v/>
      </c>
      <c r="L324" s="1182" t="str">
        <f t="shared" si="157"/>
        <v/>
      </c>
      <c r="M324" s="1182" t="str">
        <f t="shared" si="158"/>
        <v/>
      </c>
      <c r="N324" s="1182"/>
      <c r="O324" s="1182"/>
      <c r="P324" s="1182"/>
      <c r="Q324" s="1182"/>
      <c r="R324" s="1182"/>
      <c r="S324" s="1182">
        <f t="shared" si="159"/>
        <v>10325.351999999999</v>
      </c>
      <c r="T324" s="1182">
        <v>480000</v>
      </c>
    </row>
    <row r="325" spans="1:20" ht="18.5" thickBot="1" x14ac:dyDescent="0.45">
      <c r="A325" s="1352" t="s">
        <v>2502</v>
      </c>
      <c r="B325" s="1353"/>
      <c r="C325" s="1353"/>
      <c r="D325" s="1354"/>
      <c r="E325" s="1192">
        <f t="shared" ref="E325:T325" si="160">SUM(E318:E324)</f>
        <v>797793.12000000011</v>
      </c>
      <c r="F325" s="1192">
        <f t="shared" si="160"/>
        <v>279227.59199999995</v>
      </c>
      <c r="G325" s="1192">
        <f t="shared" si="160"/>
        <v>159558.62399999998</v>
      </c>
      <c r="H325" s="1192">
        <f t="shared" si="160"/>
        <v>39889.655999999995</v>
      </c>
      <c r="I325" s="1192">
        <f t="shared" si="160"/>
        <v>37800</v>
      </c>
      <c r="J325" s="1192">
        <f t="shared" si="160"/>
        <v>494299.41600000008</v>
      </c>
      <c r="K325" s="1192">
        <f t="shared" si="160"/>
        <v>0</v>
      </c>
      <c r="L325" s="1192">
        <f t="shared" si="160"/>
        <v>0</v>
      </c>
      <c r="M325" s="1192">
        <f t="shared" si="160"/>
        <v>0</v>
      </c>
      <c r="N325" s="1192">
        <f t="shared" si="160"/>
        <v>0</v>
      </c>
      <c r="O325" s="1192">
        <f t="shared" si="160"/>
        <v>0</v>
      </c>
      <c r="P325" s="1192">
        <f t="shared" si="160"/>
        <v>0</v>
      </c>
      <c r="Q325" s="1192">
        <f t="shared" si="160"/>
        <v>0</v>
      </c>
      <c r="R325" s="1192">
        <f t="shared" si="160"/>
        <v>0</v>
      </c>
      <c r="S325" s="1192">
        <f t="shared" si="160"/>
        <v>79779.311999999991</v>
      </c>
      <c r="T325" s="1192">
        <f t="shared" si="160"/>
        <v>3360000</v>
      </c>
    </row>
    <row r="326" spans="1:20" ht="18" x14ac:dyDescent="0.4">
      <c r="A326" s="1193"/>
      <c r="B326" s="1193" t="s">
        <v>2715</v>
      </c>
      <c r="C326" s="1193">
        <v>7</v>
      </c>
      <c r="D326" s="1193">
        <v>5</v>
      </c>
      <c r="E326" s="1181">
        <f>VLOOKUP(C326, '[1]SALARY SCALE '!$A$2:$P$18,D326+1, FALSE)</f>
        <v>235904.76</v>
      </c>
      <c r="F326" s="1182">
        <f>E326*35%</f>
        <v>82566.665999999997</v>
      </c>
      <c r="G326" s="1182">
        <f>E326*20%</f>
        <v>47180.952000000005</v>
      </c>
      <c r="H326" s="1182">
        <f>E326*5%</f>
        <v>11795.238000000001</v>
      </c>
      <c r="I326" s="1183">
        <f>IF(C326&lt;=6,5400, IF(AND(C326&gt;=7,C326&lt;=10),7560,IF(AND(C326&gt;10,C326&lt;=14),8640,IF(C326&gt;14,9720,""))))</f>
        <v>7560</v>
      </c>
      <c r="J326" s="1182">
        <f>IF(C326&lt;7,0.05*E326+64915.68,0.05*E326+24000)</f>
        <v>35795.237999999998</v>
      </c>
      <c r="K326" s="1182" t="str">
        <f>IF(C326&gt;=15, 630, "")</f>
        <v/>
      </c>
      <c r="L326" s="1182" t="str">
        <f>IF(C326&gt;=15, 11469.09, "")</f>
        <v/>
      </c>
      <c r="M326" s="1182" t="str">
        <f>IF(C326&gt;=15, 11469.09, "")</f>
        <v/>
      </c>
      <c r="N326" s="1182"/>
      <c r="O326" s="1182"/>
      <c r="P326" s="1182"/>
      <c r="Q326" s="1182"/>
      <c r="R326" s="1182"/>
      <c r="S326" s="1182">
        <f>E326*10%</f>
        <v>23590.476000000002</v>
      </c>
      <c r="T326" s="1182">
        <v>480000</v>
      </c>
    </row>
    <row r="327" spans="1:20" ht="18.5" thickBot="1" x14ac:dyDescent="0.45">
      <c r="A327" s="121"/>
      <c r="B327" s="121" t="s">
        <v>2716</v>
      </c>
      <c r="C327" s="121">
        <v>9</v>
      </c>
      <c r="D327" s="121">
        <v>7</v>
      </c>
      <c r="E327" s="1181">
        <f>VLOOKUP(C327, '[1]SALARY SCALE '!$A$2:$P$18,D327+1, FALSE)</f>
        <v>379039.44</v>
      </c>
      <c r="F327" s="1182">
        <f>E327*35%</f>
        <v>132663.804</v>
      </c>
      <c r="G327" s="1182">
        <f>E327*20%</f>
        <v>75807.888000000006</v>
      </c>
      <c r="H327" s="1182">
        <f>E327*5%</f>
        <v>18951.972000000002</v>
      </c>
      <c r="I327" s="1183">
        <f>IF(C327&lt;=6,5400, IF(AND(C327&gt;=7,C327&lt;=10),7560,IF(AND(C327&gt;10,C327&lt;=14),8640,IF(C327&gt;14,9720,""))))</f>
        <v>7560</v>
      </c>
      <c r="J327" s="1182">
        <f>IF(C327&lt;7,0.05*E327+64915.68,0.05*E327+24000)</f>
        <v>42951.972000000002</v>
      </c>
      <c r="K327" s="1182" t="str">
        <f>IF(C327&gt;=15, 630, "")</f>
        <v/>
      </c>
      <c r="L327" s="1182" t="str">
        <f>IF(C327&gt;=15, 11469.09, "")</f>
        <v/>
      </c>
      <c r="M327" s="1182" t="str">
        <f>IF(C327&gt;=15, 11469.09, "")</f>
        <v/>
      </c>
      <c r="N327" s="1182"/>
      <c r="O327" s="1182"/>
      <c r="P327" s="1182"/>
      <c r="Q327" s="1182"/>
      <c r="R327" s="1182"/>
      <c r="S327" s="1182">
        <f>E327*10%</f>
        <v>37903.944000000003</v>
      </c>
      <c r="T327" s="1182">
        <v>480000</v>
      </c>
    </row>
    <row r="328" spans="1:20" ht="18.5" thickBot="1" x14ac:dyDescent="0.45">
      <c r="A328" s="1352" t="s">
        <v>2170</v>
      </c>
      <c r="B328" s="1353"/>
      <c r="C328" s="1353"/>
      <c r="D328" s="1354"/>
      <c r="E328" s="1195">
        <f t="shared" ref="E328:T328" si="161">SUM(E326:E327)</f>
        <v>614944.19999999995</v>
      </c>
      <c r="F328" s="1195">
        <f t="shared" si="161"/>
        <v>215230.47</v>
      </c>
      <c r="G328" s="1195">
        <f t="shared" si="161"/>
        <v>122988.84000000001</v>
      </c>
      <c r="H328" s="1195">
        <f t="shared" si="161"/>
        <v>30747.210000000003</v>
      </c>
      <c r="I328" s="1195">
        <f t="shared" si="161"/>
        <v>15120</v>
      </c>
      <c r="J328" s="1195">
        <f t="shared" si="161"/>
        <v>78747.209999999992</v>
      </c>
      <c r="K328" s="1195">
        <f t="shared" si="161"/>
        <v>0</v>
      </c>
      <c r="L328" s="1195">
        <f t="shared" si="161"/>
        <v>0</v>
      </c>
      <c r="M328" s="1195">
        <f t="shared" si="161"/>
        <v>0</v>
      </c>
      <c r="N328" s="1195">
        <f t="shared" si="161"/>
        <v>0</v>
      </c>
      <c r="O328" s="1195">
        <f t="shared" si="161"/>
        <v>0</v>
      </c>
      <c r="P328" s="1195">
        <f t="shared" si="161"/>
        <v>0</v>
      </c>
      <c r="Q328" s="1195">
        <f t="shared" si="161"/>
        <v>0</v>
      </c>
      <c r="R328" s="1195">
        <f t="shared" si="161"/>
        <v>0</v>
      </c>
      <c r="S328" s="1195">
        <f t="shared" si="161"/>
        <v>61494.420000000006</v>
      </c>
      <c r="T328" s="1196">
        <f t="shared" si="161"/>
        <v>960000</v>
      </c>
    </row>
    <row r="329" spans="1:20" ht="18" x14ac:dyDescent="0.4">
      <c r="A329" s="1193"/>
      <c r="B329" s="1193" t="s">
        <v>2717</v>
      </c>
      <c r="C329" s="1193">
        <v>13</v>
      </c>
      <c r="D329" s="1193">
        <v>5</v>
      </c>
      <c r="E329" s="1194">
        <v>554029</v>
      </c>
      <c r="F329" s="1183">
        <f>E329*35%</f>
        <v>193910.15</v>
      </c>
      <c r="G329" s="1183">
        <f>E329*20%</f>
        <v>110805.8</v>
      </c>
      <c r="H329" s="1183">
        <f>E329*5%</f>
        <v>27701.45</v>
      </c>
      <c r="I329" s="1183">
        <f>IF(C329&lt;=6,5400, IF(AND(C329&gt;=7,C329&lt;=10),7560,IF(AND(C329&gt;10,C329&lt;=14),8640,IF(C329&gt;14,9720,""))))</f>
        <v>8640</v>
      </c>
      <c r="J329" s="1183">
        <f>IF(C329&lt;7,0.05*E329+64915.68,0.05*E329+24000)</f>
        <v>51701.45</v>
      </c>
      <c r="K329" s="1183" t="str">
        <f>IF(C329&gt;=15, 630, "")</f>
        <v/>
      </c>
      <c r="L329" s="1183" t="str">
        <f>IF(C329&gt;=15, 11469.09, "")</f>
        <v/>
      </c>
      <c r="M329" s="1183" t="str">
        <f>IF(C329&gt;=15, 11469.09, "")</f>
        <v/>
      </c>
      <c r="N329" s="1183"/>
      <c r="O329" s="1183"/>
      <c r="P329" s="1183"/>
      <c r="Q329" s="1183"/>
      <c r="R329" s="1183"/>
      <c r="S329" s="1183">
        <f>E329*10%</f>
        <v>55402.9</v>
      </c>
      <c r="T329" s="1182">
        <v>480000</v>
      </c>
    </row>
    <row r="330" spans="1:20" ht="18" x14ac:dyDescent="0.4">
      <c r="A330" s="1193"/>
      <c r="B330" s="1193" t="s">
        <v>2718</v>
      </c>
      <c r="C330" s="1193">
        <v>15</v>
      </c>
      <c r="D330" s="1193">
        <v>9</v>
      </c>
      <c r="E330" s="1194">
        <v>1056137</v>
      </c>
      <c r="F330" s="1183">
        <f>E330*35%</f>
        <v>369647.94999999995</v>
      </c>
      <c r="G330" s="1183">
        <f>E330*20%</f>
        <v>211227.40000000002</v>
      </c>
      <c r="H330" s="1183">
        <f>E330*5%</f>
        <v>52806.850000000006</v>
      </c>
      <c r="I330" s="1183">
        <f>IF(C330&lt;=6,5400, IF(AND(C330&gt;=7,C330&lt;=10),7560,IF(AND(C330&gt;10,C330&lt;=14),8640,IF(C330&gt;14,9720,""))))</f>
        <v>9720</v>
      </c>
      <c r="J330" s="1183">
        <f>IF(C330&lt;7,0.05*E330+64915.68,0.05*E330+24000)</f>
        <v>76806.850000000006</v>
      </c>
      <c r="K330" s="1183">
        <f>IF(C330&gt;=15, 630, "")</f>
        <v>630</v>
      </c>
      <c r="L330" s="1183">
        <f>IF(C330&gt;=15, 11469.09, "")</f>
        <v>11469.09</v>
      </c>
      <c r="M330" s="1183">
        <f>IF(C330&gt;=15, 11469.09, "")</f>
        <v>11469.09</v>
      </c>
      <c r="N330" s="1183"/>
      <c r="O330" s="1183"/>
      <c r="P330" s="1183"/>
      <c r="Q330" s="1183"/>
      <c r="R330" s="1183"/>
      <c r="S330" s="1183">
        <f>E330*10%</f>
        <v>105613.70000000001</v>
      </c>
      <c r="T330" s="1182">
        <v>480000</v>
      </c>
    </row>
    <row r="331" spans="1:20" ht="18" x14ac:dyDescent="0.4">
      <c r="A331" s="1362" t="s">
        <v>2248</v>
      </c>
      <c r="B331" s="1363"/>
      <c r="C331" s="1363"/>
      <c r="D331" s="1364"/>
      <c r="E331" s="304">
        <f t="shared" ref="E331:T331" si="162">SUM(E329:E330)</f>
        <v>1610166</v>
      </c>
      <c r="F331" s="304">
        <f t="shared" si="162"/>
        <v>563558.1</v>
      </c>
      <c r="G331" s="304">
        <f t="shared" si="162"/>
        <v>322033.2</v>
      </c>
      <c r="H331" s="304">
        <f t="shared" si="162"/>
        <v>80508.3</v>
      </c>
      <c r="I331" s="304">
        <f t="shared" si="162"/>
        <v>18360</v>
      </c>
      <c r="J331" s="304">
        <f t="shared" si="162"/>
        <v>128508.3</v>
      </c>
      <c r="K331" s="304">
        <f t="shared" si="162"/>
        <v>630</v>
      </c>
      <c r="L331" s="304">
        <f t="shared" si="162"/>
        <v>11469.09</v>
      </c>
      <c r="M331" s="304">
        <f t="shared" si="162"/>
        <v>11469.09</v>
      </c>
      <c r="N331" s="304">
        <f t="shared" si="162"/>
        <v>0</v>
      </c>
      <c r="O331" s="304">
        <f t="shared" si="162"/>
        <v>0</v>
      </c>
      <c r="P331" s="304">
        <f t="shared" si="162"/>
        <v>0</v>
      </c>
      <c r="Q331" s="304">
        <f t="shared" si="162"/>
        <v>0</v>
      </c>
      <c r="R331" s="304">
        <f t="shared" si="162"/>
        <v>0</v>
      </c>
      <c r="S331" s="304">
        <f t="shared" si="162"/>
        <v>161016.6</v>
      </c>
      <c r="T331" s="304">
        <f t="shared" si="162"/>
        <v>960000</v>
      </c>
    </row>
    <row r="332" spans="1:20" ht="18" x14ac:dyDescent="0.4">
      <c r="A332" s="1359" t="s">
        <v>1795</v>
      </c>
      <c r="B332" s="1359"/>
      <c r="C332" s="1359"/>
      <c r="D332" s="1359"/>
      <c r="E332" s="1359"/>
      <c r="F332" s="1359"/>
      <c r="G332" s="1359"/>
      <c r="H332" s="1359"/>
      <c r="I332" s="1359"/>
      <c r="J332" s="1359"/>
      <c r="K332" s="1359"/>
      <c r="L332" s="1359"/>
      <c r="M332" s="1359"/>
      <c r="N332" s="1359"/>
      <c r="O332" s="1359"/>
      <c r="P332" s="1359"/>
      <c r="Q332" s="1359"/>
      <c r="R332" s="1359"/>
      <c r="S332" s="1359"/>
      <c r="T332" s="1359"/>
    </row>
    <row r="333" spans="1:20" ht="18" x14ac:dyDescent="0.4">
      <c r="A333" s="1359" t="s">
        <v>2719</v>
      </c>
      <c r="B333" s="1359"/>
      <c r="C333" s="1359"/>
      <c r="D333" s="1359"/>
      <c r="E333" s="1359"/>
      <c r="F333" s="1359"/>
      <c r="G333" s="1359"/>
      <c r="H333" s="1359"/>
      <c r="I333" s="1359"/>
      <c r="J333" s="1359"/>
      <c r="K333" s="1359"/>
      <c r="L333" s="1359"/>
      <c r="M333" s="1359"/>
      <c r="N333" s="1359"/>
      <c r="O333" s="1359"/>
      <c r="P333" s="1359"/>
      <c r="Q333" s="1359"/>
      <c r="R333" s="1359"/>
      <c r="S333" s="1359"/>
      <c r="T333" s="1359"/>
    </row>
    <row r="334" spans="1:20" ht="18" x14ac:dyDescent="0.4">
      <c r="A334" s="1365" t="s">
        <v>2482</v>
      </c>
      <c r="B334" s="1365"/>
      <c r="C334" s="1365"/>
      <c r="D334" s="1365"/>
      <c r="E334" s="1365"/>
      <c r="F334" s="1365"/>
      <c r="G334" s="1365"/>
      <c r="H334" s="1365"/>
      <c r="I334" s="1365"/>
      <c r="J334" s="1365"/>
      <c r="K334" s="1365"/>
      <c r="L334" s="1365"/>
      <c r="M334" s="1365"/>
      <c r="N334" s="1365"/>
      <c r="O334" s="1365"/>
      <c r="P334" s="1365"/>
      <c r="Q334" s="1365"/>
      <c r="R334" s="1365"/>
      <c r="S334" s="1365"/>
      <c r="T334" s="1365"/>
    </row>
    <row r="336" spans="1:20" ht="54" x14ac:dyDescent="0.4">
      <c r="A336" s="1199" t="s">
        <v>2252</v>
      </c>
      <c r="B336" s="1199" t="s">
        <v>1848</v>
      </c>
      <c r="C336" s="1199" t="s">
        <v>2486</v>
      </c>
      <c r="D336" s="1199" t="s">
        <v>2487</v>
      </c>
      <c r="E336" s="1199" t="s">
        <v>2488</v>
      </c>
      <c r="F336" s="1199" t="s">
        <v>2489</v>
      </c>
      <c r="G336" s="1199" t="s">
        <v>2490</v>
      </c>
      <c r="H336" s="1199" t="s">
        <v>2491</v>
      </c>
      <c r="I336" s="1199" t="s">
        <v>2492</v>
      </c>
      <c r="J336" s="1199" t="s">
        <v>2493</v>
      </c>
      <c r="K336" s="1199" t="s">
        <v>2494</v>
      </c>
      <c r="L336" s="1199" t="s">
        <v>2495</v>
      </c>
      <c r="M336" s="1199" t="s">
        <v>2496</v>
      </c>
      <c r="N336" s="1199" t="s">
        <v>2497</v>
      </c>
      <c r="O336" s="1199" t="s">
        <v>2498</v>
      </c>
      <c r="P336" s="1199" t="s">
        <v>2499</v>
      </c>
      <c r="Q336" s="1199" t="s">
        <v>2306</v>
      </c>
      <c r="R336" s="1199"/>
      <c r="S336" s="1199" t="s">
        <v>2500</v>
      </c>
      <c r="T336" s="1199" t="s">
        <v>2501</v>
      </c>
    </row>
    <row r="337" spans="1:20" ht="18.5" x14ac:dyDescent="0.45">
      <c r="A337" s="1203">
        <v>1</v>
      </c>
      <c r="B337" s="1204" t="s">
        <v>1857</v>
      </c>
      <c r="C337" s="1203">
        <v>2</v>
      </c>
      <c r="D337" s="1205">
        <v>15</v>
      </c>
      <c r="E337" s="1206">
        <v>317232</v>
      </c>
      <c r="F337" s="53"/>
      <c r="G337" s="53"/>
      <c r="H337" s="53"/>
      <c r="I337" s="53"/>
      <c r="J337" s="53"/>
      <c r="K337" s="53"/>
      <c r="L337" s="53"/>
      <c r="M337" s="53"/>
      <c r="N337" s="53">
        <v>56400</v>
      </c>
      <c r="O337" s="53">
        <v>28408.68</v>
      </c>
      <c r="P337" s="1207"/>
      <c r="Q337" s="53"/>
      <c r="R337" s="53"/>
      <c r="S337" s="53"/>
      <c r="T337">
        <v>480000</v>
      </c>
    </row>
    <row r="338" spans="1:20" ht="18.5" x14ac:dyDescent="0.45">
      <c r="A338" s="1203">
        <v>2</v>
      </c>
      <c r="B338" s="1204" t="s">
        <v>1859</v>
      </c>
      <c r="C338" s="1203">
        <v>1</v>
      </c>
      <c r="D338" s="1205">
        <v>15</v>
      </c>
      <c r="E338" s="1206">
        <v>317232</v>
      </c>
      <c r="F338" s="53"/>
      <c r="G338" s="53"/>
      <c r="H338" s="53"/>
      <c r="I338" s="53"/>
      <c r="J338" s="53"/>
      <c r="K338" s="53"/>
      <c r="L338" s="53"/>
      <c r="M338" s="53"/>
      <c r="N338" s="53">
        <v>56400</v>
      </c>
      <c r="O338" s="53">
        <v>28408.68</v>
      </c>
      <c r="P338" s="1207"/>
      <c r="Q338" s="53"/>
      <c r="R338" s="53"/>
      <c r="S338" s="53"/>
      <c r="T338">
        <v>480000</v>
      </c>
    </row>
    <row r="339" spans="1:20" ht="18.5" x14ac:dyDescent="0.45">
      <c r="A339" s="1203">
        <v>3</v>
      </c>
      <c r="B339" s="1204" t="s">
        <v>1860</v>
      </c>
      <c r="C339" s="1203">
        <v>1</v>
      </c>
      <c r="D339" s="1205">
        <v>15</v>
      </c>
      <c r="E339" s="1206">
        <v>317232</v>
      </c>
      <c r="F339" s="53"/>
      <c r="G339" s="53"/>
      <c r="H339" s="53"/>
      <c r="I339" s="53"/>
      <c r="J339" s="53"/>
      <c r="K339" s="53"/>
      <c r="L339" s="53"/>
      <c r="M339" s="53"/>
      <c r="N339" s="53">
        <v>56400</v>
      </c>
      <c r="O339" s="53">
        <v>28408.68</v>
      </c>
      <c r="P339" s="1207">
        <v>47015</v>
      </c>
      <c r="Q339" s="53"/>
      <c r="R339" s="53"/>
      <c r="S339" s="53"/>
      <c r="T339">
        <v>480000</v>
      </c>
    </row>
    <row r="340" spans="1:20" ht="18.5" x14ac:dyDescent="0.45">
      <c r="A340" s="1203">
        <v>4</v>
      </c>
      <c r="B340" s="1204" t="s">
        <v>1861</v>
      </c>
      <c r="C340" s="1203">
        <v>2</v>
      </c>
      <c r="D340" s="1205">
        <v>15</v>
      </c>
      <c r="E340" s="1206">
        <v>367252</v>
      </c>
      <c r="F340" s="53"/>
      <c r="G340" s="53"/>
      <c r="H340" s="53"/>
      <c r="I340" s="53"/>
      <c r="J340" s="53"/>
      <c r="K340" s="53"/>
      <c r="L340" s="53"/>
      <c r="M340" s="53"/>
      <c r="N340" s="53">
        <v>56400</v>
      </c>
      <c r="O340" s="53">
        <v>30533</v>
      </c>
      <c r="P340" s="1206"/>
      <c r="Q340" s="53"/>
      <c r="R340" s="53"/>
      <c r="S340" s="53"/>
      <c r="T340">
        <v>480000</v>
      </c>
    </row>
    <row r="341" spans="1:20" ht="18.5" x14ac:dyDescent="0.45">
      <c r="A341" s="1203">
        <v>5</v>
      </c>
      <c r="B341" s="1204" t="s">
        <v>1863</v>
      </c>
      <c r="C341" s="1203">
        <v>2</v>
      </c>
      <c r="D341" s="1205">
        <v>15</v>
      </c>
      <c r="E341" s="1206">
        <v>367252</v>
      </c>
      <c r="F341" s="53"/>
      <c r="G341" s="53"/>
      <c r="H341" s="53"/>
      <c r="I341" s="53"/>
      <c r="J341" s="53"/>
      <c r="K341" s="53"/>
      <c r="L341" s="53"/>
      <c r="M341" s="53"/>
      <c r="N341" s="53">
        <v>56400</v>
      </c>
      <c r="O341" s="53">
        <v>30533</v>
      </c>
      <c r="P341" s="1206"/>
      <c r="Q341" s="53"/>
      <c r="R341" s="53"/>
      <c r="S341" s="53"/>
      <c r="T341">
        <v>480000</v>
      </c>
    </row>
    <row r="342" spans="1:20" ht="18.5" x14ac:dyDescent="0.45">
      <c r="A342" s="1203">
        <v>6</v>
      </c>
      <c r="B342" s="1204" t="s">
        <v>1864</v>
      </c>
      <c r="C342" s="1203">
        <v>2</v>
      </c>
      <c r="D342" s="1205">
        <v>15</v>
      </c>
      <c r="E342" s="1206">
        <v>367252</v>
      </c>
      <c r="F342" s="53"/>
      <c r="G342" s="53"/>
      <c r="H342" s="53"/>
      <c r="I342" s="53"/>
      <c r="J342" s="53"/>
      <c r="K342" s="53"/>
      <c r="L342" s="53"/>
      <c r="M342" s="53"/>
      <c r="N342" s="53">
        <v>56400</v>
      </c>
      <c r="O342" s="53">
        <v>30533</v>
      </c>
      <c r="P342" s="1206"/>
      <c r="Q342" s="53"/>
      <c r="R342" s="53"/>
      <c r="S342" s="53"/>
      <c r="T342">
        <v>480000</v>
      </c>
    </row>
    <row r="343" spans="1:20" ht="18.5" x14ac:dyDescent="0.45">
      <c r="A343" s="1203">
        <v>7</v>
      </c>
      <c r="B343" s="1204" t="s">
        <v>1865</v>
      </c>
      <c r="C343" s="1203">
        <v>2</v>
      </c>
      <c r="D343" s="1205">
        <v>15</v>
      </c>
      <c r="E343" s="1206">
        <v>367252</v>
      </c>
      <c r="F343" s="53"/>
      <c r="G343" s="53"/>
      <c r="H343" s="53"/>
      <c r="I343" s="53"/>
      <c r="J343" s="53"/>
      <c r="K343" s="53"/>
      <c r="L343" s="53"/>
      <c r="M343" s="53"/>
      <c r="N343" s="53">
        <v>56400</v>
      </c>
      <c r="O343" s="53">
        <v>30533</v>
      </c>
      <c r="P343" s="1206"/>
      <c r="Q343" s="53"/>
      <c r="R343" s="53"/>
      <c r="S343" s="53"/>
      <c r="T343">
        <v>480000</v>
      </c>
    </row>
    <row r="344" spans="1:20" ht="18.5" x14ac:dyDescent="0.45">
      <c r="A344" s="1203">
        <v>8</v>
      </c>
      <c r="B344" s="1204" t="s">
        <v>1866</v>
      </c>
      <c r="C344" s="1203">
        <v>2</v>
      </c>
      <c r="D344" s="1205">
        <v>15</v>
      </c>
      <c r="E344" s="1206">
        <v>367252</v>
      </c>
      <c r="F344" s="53"/>
      <c r="G344" s="53"/>
      <c r="H344" s="53"/>
      <c r="I344" s="53"/>
      <c r="J344" s="53"/>
      <c r="K344" s="53"/>
      <c r="L344" s="53"/>
      <c r="M344" s="53"/>
      <c r="N344" s="53">
        <v>56400</v>
      </c>
      <c r="O344" s="53">
        <v>30533</v>
      </c>
      <c r="P344" s="1206"/>
      <c r="Q344" s="53"/>
      <c r="R344" s="53"/>
      <c r="S344" s="53"/>
      <c r="T344">
        <v>480000</v>
      </c>
    </row>
    <row r="345" spans="1:20" ht="18.5" x14ac:dyDescent="0.45">
      <c r="A345" s="1203">
        <v>9</v>
      </c>
      <c r="B345" s="1204" t="s">
        <v>1867</v>
      </c>
      <c r="C345" s="1203">
        <v>2</v>
      </c>
      <c r="D345" s="1205">
        <v>15</v>
      </c>
      <c r="E345" s="1206">
        <v>367252</v>
      </c>
      <c r="F345" s="53"/>
      <c r="G345" s="53"/>
      <c r="H345" s="53"/>
      <c r="I345" s="53"/>
      <c r="J345" s="53"/>
      <c r="K345" s="53"/>
      <c r="L345" s="53"/>
      <c r="M345" s="53"/>
      <c r="N345" s="53">
        <v>56400</v>
      </c>
      <c r="O345" s="53">
        <v>30533</v>
      </c>
      <c r="P345" s="1206"/>
      <c r="Q345" s="53"/>
      <c r="R345" s="53"/>
      <c r="S345" s="53"/>
      <c r="T345">
        <v>480000</v>
      </c>
    </row>
    <row r="346" spans="1:20" ht="18.5" x14ac:dyDescent="0.45">
      <c r="A346" s="1203">
        <v>10</v>
      </c>
      <c r="B346" s="1204" t="s">
        <v>1868</v>
      </c>
      <c r="C346" s="1203">
        <v>2</v>
      </c>
      <c r="D346" s="1205">
        <v>15</v>
      </c>
      <c r="E346" s="1206">
        <v>367252</v>
      </c>
      <c r="F346" s="53"/>
      <c r="G346" s="53"/>
      <c r="H346" s="53"/>
      <c r="I346" s="53"/>
      <c r="J346" s="53"/>
      <c r="K346" s="53"/>
      <c r="L346" s="53"/>
      <c r="M346" s="53"/>
      <c r="N346" s="53">
        <v>56400</v>
      </c>
      <c r="O346" s="53">
        <v>30533</v>
      </c>
      <c r="P346" s="1206"/>
      <c r="Q346" s="53"/>
      <c r="R346" s="53"/>
      <c r="S346" s="53"/>
      <c r="T346">
        <v>480000</v>
      </c>
    </row>
    <row r="347" spans="1:20" ht="18.5" x14ac:dyDescent="0.45">
      <c r="A347" s="1203">
        <v>11</v>
      </c>
      <c r="B347" s="1204" t="s">
        <v>1869</v>
      </c>
      <c r="C347" s="1203">
        <v>2</v>
      </c>
      <c r="D347" s="1205">
        <v>15</v>
      </c>
      <c r="E347" s="1206">
        <v>367252</v>
      </c>
      <c r="F347" s="53"/>
      <c r="G347" s="53"/>
      <c r="H347" s="53"/>
      <c r="I347" s="53"/>
      <c r="J347" s="53"/>
      <c r="K347" s="53"/>
      <c r="L347" s="53"/>
      <c r="M347" s="53"/>
      <c r="N347" s="53">
        <v>56400</v>
      </c>
      <c r="O347" s="53">
        <v>30533</v>
      </c>
      <c r="P347" s="1206"/>
      <c r="Q347" s="53"/>
      <c r="R347" s="53"/>
      <c r="S347" s="53"/>
      <c r="T347">
        <v>480000</v>
      </c>
    </row>
    <row r="348" spans="1:20" ht="18.5" x14ac:dyDescent="0.45">
      <c r="A348" s="1203">
        <v>12</v>
      </c>
      <c r="B348" s="1204" t="s">
        <v>1870</v>
      </c>
      <c r="C348" s="1203">
        <v>2</v>
      </c>
      <c r="D348" s="1205">
        <v>15</v>
      </c>
      <c r="E348" s="1206">
        <v>367252</v>
      </c>
      <c r="F348" s="53"/>
      <c r="G348" s="53"/>
      <c r="H348" s="53"/>
      <c r="I348" s="53"/>
      <c r="J348" s="53"/>
      <c r="K348" s="53"/>
      <c r="L348" s="53"/>
      <c r="M348" s="53"/>
      <c r="N348" s="53">
        <v>56400</v>
      </c>
      <c r="O348" s="53">
        <v>30533</v>
      </c>
      <c r="P348" s="1206"/>
      <c r="Q348" s="53"/>
      <c r="R348" s="53"/>
      <c r="S348" s="53"/>
      <c r="T348">
        <v>480000</v>
      </c>
    </row>
    <row r="349" spans="1:20" ht="18.5" x14ac:dyDescent="0.45">
      <c r="A349" s="1203">
        <v>13</v>
      </c>
      <c r="B349" s="1204" t="s">
        <v>1871</v>
      </c>
      <c r="C349" s="1203">
        <v>2</v>
      </c>
      <c r="D349" s="1205">
        <v>15</v>
      </c>
      <c r="E349" s="1206">
        <v>367252</v>
      </c>
      <c r="F349" s="53"/>
      <c r="G349" s="53"/>
      <c r="H349" s="53"/>
      <c r="I349" s="53"/>
      <c r="J349" s="53"/>
      <c r="K349" s="53"/>
      <c r="L349" s="53"/>
      <c r="M349" s="53"/>
      <c r="N349" s="53">
        <v>56400</v>
      </c>
      <c r="O349" s="53">
        <v>30533</v>
      </c>
      <c r="P349" s="1206">
        <v>50636</v>
      </c>
      <c r="Q349" s="53"/>
      <c r="R349" s="53"/>
      <c r="S349" s="53"/>
      <c r="T349">
        <v>480000</v>
      </c>
    </row>
    <row r="350" spans="1:20" ht="18.5" x14ac:dyDescent="0.45">
      <c r="A350" s="1203">
        <v>14</v>
      </c>
      <c r="B350" s="1204" t="s">
        <v>1872</v>
      </c>
      <c r="C350" s="1203">
        <v>2</v>
      </c>
      <c r="D350" s="1205">
        <v>15</v>
      </c>
      <c r="E350" s="1206">
        <v>367252</v>
      </c>
      <c r="F350" s="53"/>
      <c r="G350" s="53"/>
      <c r="H350" s="53"/>
      <c r="I350" s="53"/>
      <c r="J350" s="53"/>
      <c r="K350" s="53"/>
      <c r="L350" s="53"/>
      <c r="M350" s="53"/>
      <c r="N350" s="53">
        <v>56400</v>
      </c>
      <c r="O350" s="53">
        <v>30533</v>
      </c>
      <c r="P350" s="1206">
        <v>50636</v>
      </c>
      <c r="Q350" s="53"/>
      <c r="R350" s="53"/>
      <c r="S350" s="53"/>
      <c r="T350">
        <v>480000</v>
      </c>
    </row>
    <row r="351" spans="1:20" ht="18.5" x14ac:dyDescent="0.45">
      <c r="A351" s="1203">
        <v>15</v>
      </c>
      <c r="B351" s="1204" t="s">
        <v>1873</v>
      </c>
      <c r="C351" s="1203">
        <v>2</v>
      </c>
      <c r="D351" s="1205">
        <v>15</v>
      </c>
      <c r="E351" s="1206">
        <v>367252</v>
      </c>
      <c r="F351" s="53"/>
      <c r="G351" s="53"/>
      <c r="H351" s="53"/>
      <c r="I351" s="53"/>
      <c r="J351" s="53"/>
      <c r="K351" s="53"/>
      <c r="L351" s="53"/>
      <c r="M351" s="53"/>
      <c r="N351" s="53">
        <v>56400</v>
      </c>
      <c r="O351" s="53">
        <v>30533</v>
      </c>
      <c r="P351" s="1206"/>
      <c r="Q351" s="53"/>
      <c r="R351" s="53"/>
      <c r="S351" s="53"/>
      <c r="T351">
        <v>480000</v>
      </c>
    </row>
    <row r="352" spans="1:20" ht="18.5" x14ac:dyDescent="0.45">
      <c r="A352" s="1203">
        <v>16</v>
      </c>
      <c r="B352" s="1204" t="s">
        <v>1874</v>
      </c>
      <c r="C352" s="1203">
        <v>2</v>
      </c>
      <c r="D352" s="1205">
        <v>15</v>
      </c>
      <c r="E352" s="1206">
        <v>367252</v>
      </c>
      <c r="F352" s="53"/>
      <c r="G352" s="53"/>
      <c r="H352" s="53"/>
      <c r="I352" s="53"/>
      <c r="J352" s="53"/>
      <c r="K352" s="53"/>
      <c r="L352" s="53"/>
      <c r="M352" s="53"/>
      <c r="N352" s="53">
        <v>56400</v>
      </c>
      <c r="O352" s="53">
        <v>30533</v>
      </c>
      <c r="P352" s="1206"/>
      <c r="Q352" s="53"/>
      <c r="R352" s="53"/>
      <c r="S352" s="53"/>
      <c r="T352">
        <v>480000</v>
      </c>
    </row>
    <row r="353" spans="1:20" ht="18.5" x14ac:dyDescent="0.45">
      <c r="A353" s="1203">
        <v>17</v>
      </c>
      <c r="B353" s="1204" t="s">
        <v>1875</v>
      </c>
      <c r="C353" s="1203">
        <v>2</v>
      </c>
      <c r="D353" s="1205">
        <v>15</v>
      </c>
      <c r="E353" s="1206">
        <v>367252</v>
      </c>
      <c r="F353" s="53"/>
      <c r="G353" s="53"/>
      <c r="H353" s="53"/>
      <c r="I353" s="53"/>
      <c r="J353" s="53"/>
      <c r="K353" s="53"/>
      <c r="L353" s="53"/>
      <c r="M353" s="53"/>
      <c r="N353" s="53">
        <v>56400</v>
      </c>
      <c r="O353" s="53">
        <v>30533</v>
      </c>
      <c r="P353" s="1206"/>
      <c r="Q353" s="53"/>
      <c r="R353" s="53"/>
      <c r="S353" s="53"/>
      <c r="T353">
        <v>480000</v>
      </c>
    </row>
    <row r="354" spans="1:20" ht="18.5" x14ac:dyDescent="0.45">
      <c r="A354" s="1203">
        <v>18</v>
      </c>
      <c r="B354" s="1204" t="s">
        <v>1876</v>
      </c>
      <c r="C354" s="1203">
        <v>2</v>
      </c>
      <c r="D354" s="1205">
        <v>15</v>
      </c>
      <c r="E354" s="1206">
        <v>367252</v>
      </c>
      <c r="F354" s="53"/>
      <c r="G354" s="53"/>
      <c r="H354" s="53"/>
      <c r="I354" s="53"/>
      <c r="J354" s="53"/>
      <c r="K354" s="53"/>
      <c r="L354" s="53"/>
      <c r="M354" s="53"/>
      <c r="N354" s="53">
        <v>56400</v>
      </c>
      <c r="O354" s="53">
        <v>30533</v>
      </c>
      <c r="P354" s="1206"/>
      <c r="Q354" s="53"/>
      <c r="R354" s="53"/>
      <c r="S354" s="53"/>
      <c r="T354">
        <v>480000</v>
      </c>
    </row>
    <row r="355" spans="1:20" ht="18.5" x14ac:dyDescent="0.45">
      <c r="A355" s="1203">
        <v>19</v>
      </c>
      <c r="B355" s="1204" t="s">
        <v>1877</v>
      </c>
      <c r="C355" s="1203">
        <v>2</v>
      </c>
      <c r="D355" s="1205">
        <v>15</v>
      </c>
      <c r="E355" s="1206">
        <v>367252</v>
      </c>
      <c r="F355" s="53"/>
      <c r="G355" s="53"/>
      <c r="H355" s="53"/>
      <c r="I355" s="53"/>
      <c r="J355" s="53"/>
      <c r="K355" s="53"/>
      <c r="L355" s="53"/>
      <c r="M355" s="53"/>
      <c r="N355" s="53">
        <v>56400</v>
      </c>
      <c r="O355" s="53">
        <v>30533</v>
      </c>
      <c r="P355" s="1206"/>
      <c r="Q355" s="53"/>
      <c r="R355" s="53"/>
      <c r="S355" s="53"/>
      <c r="T355">
        <v>480000</v>
      </c>
    </row>
    <row r="356" spans="1:20" ht="18.5" x14ac:dyDescent="0.45">
      <c r="A356" s="1203">
        <v>20</v>
      </c>
      <c r="B356" s="1204" t="s">
        <v>1878</v>
      </c>
      <c r="C356" s="1203">
        <v>3</v>
      </c>
      <c r="D356" s="1203">
        <v>7</v>
      </c>
      <c r="E356" s="1207">
        <v>317015</v>
      </c>
      <c r="F356" s="53"/>
      <c r="G356" s="53"/>
      <c r="H356" s="53"/>
      <c r="I356" s="53"/>
      <c r="J356" s="53"/>
      <c r="K356" s="53"/>
      <c r="L356" s="53"/>
      <c r="M356" s="53"/>
      <c r="N356" s="53">
        <v>56000</v>
      </c>
      <c r="O356" s="53">
        <v>26718</v>
      </c>
      <c r="P356" s="1207">
        <v>44128</v>
      </c>
      <c r="Q356" s="53"/>
      <c r="R356" s="53"/>
      <c r="S356" s="53"/>
      <c r="T356">
        <v>480000</v>
      </c>
    </row>
    <row r="357" spans="1:20" ht="18.5" x14ac:dyDescent="0.45">
      <c r="A357" s="1203">
        <v>21</v>
      </c>
      <c r="B357" s="1204" t="s">
        <v>1880</v>
      </c>
      <c r="C357" s="1203">
        <v>3</v>
      </c>
      <c r="D357" s="1203">
        <v>12</v>
      </c>
      <c r="E357" s="1207">
        <v>369572</v>
      </c>
      <c r="F357" s="53"/>
      <c r="G357" s="53"/>
      <c r="H357" s="53"/>
      <c r="I357" s="53"/>
      <c r="J357" s="53"/>
      <c r="K357" s="53"/>
      <c r="L357" s="53"/>
      <c r="M357" s="53"/>
      <c r="N357" s="53">
        <v>56000</v>
      </c>
      <c r="O357" s="53">
        <v>33510</v>
      </c>
      <c r="P357" s="1207"/>
      <c r="Q357" s="53"/>
      <c r="R357" s="53"/>
      <c r="S357" s="53"/>
      <c r="T357">
        <v>480000</v>
      </c>
    </row>
    <row r="358" spans="1:20" ht="18.5" x14ac:dyDescent="0.45">
      <c r="A358" s="1203">
        <v>22</v>
      </c>
      <c r="B358" s="1204" t="s">
        <v>1882</v>
      </c>
      <c r="C358" s="1203">
        <v>3</v>
      </c>
      <c r="D358" s="1203">
        <v>3</v>
      </c>
      <c r="E358" s="1207">
        <v>277074</v>
      </c>
      <c r="F358" s="53"/>
      <c r="G358" s="53"/>
      <c r="H358" s="53"/>
      <c r="I358" s="53"/>
      <c r="J358" s="53"/>
      <c r="K358" s="53"/>
      <c r="L358" s="53"/>
      <c r="M358" s="53"/>
      <c r="N358" s="53">
        <v>56000</v>
      </c>
      <c r="O358" s="53">
        <v>23326</v>
      </c>
      <c r="P358" s="1207"/>
      <c r="Q358" s="53"/>
      <c r="R358" s="53"/>
      <c r="S358" s="53"/>
      <c r="T358">
        <v>480000</v>
      </c>
    </row>
    <row r="359" spans="1:20" ht="18.5" x14ac:dyDescent="0.45">
      <c r="A359" s="1203">
        <v>23</v>
      </c>
      <c r="B359" s="1204" t="s">
        <v>1884</v>
      </c>
      <c r="C359" s="1203">
        <v>3</v>
      </c>
      <c r="D359" s="1203">
        <v>3</v>
      </c>
      <c r="E359" s="1207">
        <v>277074</v>
      </c>
      <c r="F359" s="53"/>
      <c r="G359" s="53"/>
      <c r="H359" s="53"/>
      <c r="I359" s="53"/>
      <c r="J359" s="53"/>
      <c r="K359" s="53"/>
      <c r="L359" s="53"/>
      <c r="M359" s="53"/>
      <c r="N359" s="53">
        <v>56000</v>
      </c>
      <c r="O359" s="53">
        <v>23326</v>
      </c>
      <c r="P359" s="1207"/>
      <c r="Q359" s="53"/>
      <c r="R359" s="53"/>
      <c r="S359" s="53"/>
      <c r="T359">
        <v>480000</v>
      </c>
    </row>
    <row r="360" spans="1:20" ht="18.5" x14ac:dyDescent="0.45">
      <c r="A360" s="1203">
        <v>24</v>
      </c>
      <c r="B360" s="1204" t="s">
        <v>1885</v>
      </c>
      <c r="C360" s="1203">
        <v>3</v>
      </c>
      <c r="D360" s="1203">
        <v>4</v>
      </c>
      <c r="E360" s="1207">
        <v>287221</v>
      </c>
      <c r="F360" s="53"/>
      <c r="G360" s="53"/>
      <c r="H360" s="53"/>
      <c r="I360" s="53"/>
      <c r="J360" s="53"/>
      <c r="K360" s="53"/>
      <c r="L360" s="53"/>
      <c r="M360" s="53"/>
      <c r="N360" s="53">
        <v>56000</v>
      </c>
      <c r="O360" s="53">
        <v>24173</v>
      </c>
      <c r="P360" s="1207"/>
      <c r="Q360" s="53"/>
      <c r="R360" s="53"/>
      <c r="S360" s="53"/>
      <c r="T360">
        <v>480000</v>
      </c>
    </row>
    <row r="361" spans="1:20" ht="18.5" x14ac:dyDescent="0.45">
      <c r="A361" s="1203">
        <v>25</v>
      </c>
      <c r="B361" s="1204" t="s">
        <v>1887</v>
      </c>
      <c r="C361" s="1203">
        <v>3</v>
      </c>
      <c r="D361" s="1203">
        <v>4</v>
      </c>
      <c r="E361" s="1207">
        <v>287221</v>
      </c>
      <c r="F361" s="53"/>
      <c r="G361" s="53"/>
      <c r="H361" s="53"/>
      <c r="I361" s="53"/>
      <c r="J361" s="53"/>
      <c r="K361" s="53"/>
      <c r="L361" s="53"/>
      <c r="M361" s="53"/>
      <c r="N361" s="53">
        <v>56000</v>
      </c>
      <c r="O361" s="53">
        <v>24173</v>
      </c>
      <c r="P361" s="1207"/>
      <c r="Q361" s="53"/>
      <c r="R361" s="53"/>
      <c r="S361" s="53"/>
      <c r="T361">
        <v>480000</v>
      </c>
    </row>
    <row r="362" spans="1:20" ht="18.5" x14ac:dyDescent="0.45">
      <c r="A362" s="1203">
        <v>26</v>
      </c>
      <c r="B362" s="1204" t="s">
        <v>1888</v>
      </c>
      <c r="C362" s="1203">
        <v>3</v>
      </c>
      <c r="D362" s="1203">
        <v>3</v>
      </c>
      <c r="E362" s="1207">
        <v>277074</v>
      </c>
      <c r="F362" s="53"/>
      <c r="G362" s="53"/>
      <c r="H362" s="53"/>
      <c r="I362" s="53"/>
      <c r="J362" s="53"/>
      <c r="K362" s="53"/>
      <c r="L362" s="53"/>
      <c r="M362" s="53"/>
      <c r="N362" s="53">
        <v>56000</v>
      </c>
      <c r="O362" s="53">
        <v>23326</v>
      </c>
      <c r="P362" s="1207"/>
      <c r="Q362" s="53"/>
      <c r="R362" s="53"/>
      <c r="S362" s="53"/>
      <c r="T362">
        <v>480000</v>
      </c>
    </row>
    <row r="363" spans="1:20" ht="18.5" x14ac:dyDescent="0.45">
      <c r="A363" s="1203">
        <v>27</v>
      </c>
      <c r="B363" s="1204" t="s">
        <v>1889</v>
      </c>
      <c r="C363" s="1203">
        <v>3</v>
      </c>
      <c r="D363" s="1203">
        <v>3</v>
      </c>
      <c r="E363" s="1207">
        <v>277074</v>
      </c>
      <c r="F363" s="53"/>
      <c r="G363" s="53"/>
      <c r="H363" s="53"/>
      <c r="I363" s="53"/>
      <c r="J363" s="53"/>
      <c r="K363" s="53"/>
      <c r="L363" s="53"/>
      <c r="M363" s="53"/>
      <c r="N363" s="53">
        <v>56000</v>
      </c>
      <c r="O363" s="53">
        <v>23326</v>
      </c>
      <c r="P363" s="1207"/>
      <c r="Q363" s="53"/>
      <c r="R363" s="53"/>
      <c r="S363" s="53"/>
      <c r="T363">
        <v>480000</v>
      </c>
    </row>
    <row r="364" spans="1:20" ht="18.5" x14ac:dyDescent="0.45">
      <c r="A364" s="1203">
        <v>28</v>
      </c>
      <c r="B364" s="1204" t="s">
        <v>1890</v>
      </c>
      <c r="C364" s="1203">
        <v>3</v>
      </c>
      <c r="D364" s="1203">
        <v>2</v>
      </c>
      <c r="E364" s="1207">
        <v>266926</v>
      </c>
      <c r="F364" s="53"/>
      <c r="G364" s="53"/>
      <c r="H364" s="53"/>
      <c r="I364" s="53"/>
      <c r="J364" s="53"/>
      <c r="K364" s="53"/>
      <c r="L364" s="53"/>
      <c r="M364" s="53"/>
      <c r="N364" s="53">
        <v>56000</v>
      </c>
      <c r="O364" s="53">
        <v>22477</v>
      </c>
      <c r="P364" s="1207"/>
      <c r="Q364" s="53"/>
      <c r="R364" s="53"/>
      <c r="S364" s="53"/>
      <c r="T364">
        <v>480000</v>
      </c>
    </row>
    <row r="365" spans="1:20" ht="18.5" x14ac:dyDescent="0.45">
      <c r="A365" s="1203">
        <v>29</v>
      </c>
      <c r="B365" s="1204" t="s">
        <v>1892</v>
      </c>
      <c r="C365" s="1203">
        <v>3</v>
      </c>
      <c r="D365" s="1203">
        <v>5</v>
      </c>
      <c r="E365" s="1207">
        <v>297369</v>
      </c>
      <c r="F365" s="53"/>
      <c r="G365" s="53"/>
      <c r="H365" s="53"/>
      <c r="I365" s="53"/>
      <c r="J365" s="53"/>
      <c r="K365" s="53"/>
      <c r="L365" s="53"/>
      <c r="M365" s="53"/>
      <c r="N365" s="53">
        <v>56000</v>
      </c>
      <c r="O365" s="53">
        <v>25022</v>
      </c>
      <c r="P365" s="1207"/>
      <c r="Q365" s="53"/>
      <c r="R365" s="53"/>
      <c r="S365" s="53"/>
      <c r="T365">
        <v>480000</v>
      </c>
    </row>
    <row r="366" spans="1:20" ht="18.5" x14ac:dyDescent="0.45">
      <c r="A366" s="1203">
        <v>30</v>
      </c>
      <c r="B366" s="1204" t="s">
        <v>1894</v>
      </c>
      <c r="C366" s="1203">
        <v>3</v>
      </c>
      <c r="D366" s="1203">
        <v>3</v>
      </c>
      <c r="E366" s="1207">
        <v>369572</v>
      </c>
      <c r="F366" s="53"/>
      <c r="G366" s="53"/>
      <c r="H366" s="53"/>
      <c r="I366" s="53"/>
      <c r="J366" s="53"/>
      <c r="K366" s="53"/>
      <c r="L366" s="53"/>
      <c r="M366" s="53"/>
      <c r="N366" s="53">
        <v>56000</v>
      </c>
      <c r="O366" s="53">
        <v>33510</v>
      </c>
      <c r="P366" s="1207"/>
      <c r="Q366" s="53"/>
      <c r="R366" s="53"/>
      <c r="S366" s="53"/>
      <c r="T366">
        <v>480000</v>
      </c>
    </row>
    <row r="367" spans="1:20" ht="18.5" x14ac:dyDescent="0.45">
      <c r="A367" s="1203">
        <v>31</v>
      </c>
      <c r="B367" s="1204" t="s">
        <v>1895</v>
      </c>
      <c r="C367" s="1203">
        <v>3</v>
      </c>
      <c r="D367" s="1203">
        <v>3</v>
      </c>
      <c r="E367" s="1207">
        <v>277074</v>
      </c>
      <c r="F367" s="53"/>
      <c r="G367" s="53"/>
      <c r="H367" s="53"/>
      <c r="I367" s="53"/>
      <c r="J367" s="53"/>
      <c r="K367" s="53"/>
      <c r="L367" s="53"/>
      <c r="M367" s="53"/>
      <c r="N367" s="53">
        <v>56000</v>
      </c>
      <c r="O367" s="53">
        <v>23326</v>
      </c>
      <c r="P367" s="1207"/>
      <c r="Q367" s="53"/>
      <c r="R367" s="53"/>
      <c r="S367" s="53"/>
      <c r="T367">
        <v>480000</v>
      </c>
    </row>
    <row r="368" spans="1:20" ht="18.5" x14ac:dyDescent="0.45">
      <c r="A368" s="1203">
        <v>32</v>
      </c>
      <c r="B368" s="1204" t="s">
        <v>1896</v>
      </c>
      <c r="C368" s="1203">
        <v>3</v>
      </c>
      <c r="D368" s="1203">
        <v>2</v>
      </c>
      <c r="E368" s="1207">
        <v>266926</v>
      </c>
      <c r="F368" s="53"/>
      <c r="G368" s="53"/>
      <c r="H368" s="53"/>
      <c r="I368" s="53"/>
      <c r="J368" s="53"/>
      <c r="K368" s="53"/>
      <c r="L368" s="53"/>
      <c r="M368" s="53"/>
      <c r="N368" s="53">
        <v>56000</v>
      </c>
      <c r="O368" s="53">
        <v>22477</v>
      </c>
      <c r="P368" s="1207">
        <v>34932</v>
      </c>
      <c r="Q368" s="53"/>
      <c r="R368" s="53"/>
      <c r="S368" s="53"/>
      <c r="T368">
        <v>480000</v>
      </c>
    </row>
    <row r="369" spans="1:20" ht="18.5" x14ac:dyDescent="0.45">
      <c r="A369" s="1203">
        <v>33</v>
      </c>
      <c r="B369" s="1204" t="s">
        <v>1897</v>
      </c>
      <c r="C369" s="1203">
        <v>3</v>
      </c>
      <c r="D369" s="1203">
        <v>4</v>
      </c>
      <c r="E369" s="1207">
        <v>287221</v>
      </c>
      <c r="F369" s="53"/>
      <c r="G369" s="53"/>
      <c r="H369" s="53"/>
      <c r="I369" s="53"/>
      <c r="J369" s="53"/>
      <c r="K369" s="53"/>
      <c r="L369" s="53"/>
      <c r="M369" s="53"/>
      <c r="N369" s="53">
        <v>56000</v>
      </c>
      <c r="O369" s="53">
        <v>24173</v>
      </c>
      <c r="P369" s="1207">
        <v>39756</v>
      </c>
      <c r="Q369" s="53"/>
      <c r="R369" s="53"/>
      <c r="S369" s="53"/>
      <c r="T369">
        <v>480000</v>
      </c>
    </row>
    <row r="370" spans="1:20" ht="18.5" x14ac:dyDescent="0.45">
      <c r="A370" s="1203">
        <v>34</v>
      </c>
      <c r="B370" s="1204" t="s">
        <v>1898</v>
      </c>
      <c r="C370" s="1203">
        <v>4</v>
      </c>
      <c r="D370" s="1203">
        <v>8</v>
      </c>
      <c r="E370" s="1207">
        <v>373944</v>
      </c>
      <c r="F370" s="53"/>
      <c r="G370" s="53"/>
      <c r="H370" s="53"/>
      <c r="I370" s="53"/>
      <c r="J370" s="53"/>
      <c r="K370" s="53"/>
      <c r="L370" s="53"/>
      <c r="M370" s="53"/>
      <c r="N370" s="53">
        <v>56000</v>
      </c>
      <c r="O370" s="53">
        <v>31428</v>
      </c>
      <c r="P370" s="1207"/>
      <c r="Q370" s="53"/>
      <c r="R370" s="53"/>
      <c r="S370" s="53"/>
      <c r="T370">
        <v>480000</v>
      </c>
    </row>
    <row r="371" spans="1:20" ht="18.5" x14ac:dyDescent="0.45">
      <c r="A371" s="1203">
        <v>35</v>
      </c>
      <c r="B371" s="1204" t="s">
        <v>1900</v>
      </c>
      <c r="C371" s="1203">
        <v>4</v>
      </c>
      <c r="D371" s="1203">
        <v>5</v>
      </c>
      <c r="E371" s="1207">
        <v>329162</v>
      </c>
      <c r="F371" s="53"/>
      <c r="G371" s="53"/>
      <c r="H371" s="53"/>
      <c r="I371" s="53"/>
      <c r="J371" s="53"/>
      <c r="K371" s="53"/>
      <c r="L371" s="53"/>
      <c r="M371" s="53"/>
      <c r="N371" s="53">
        <v>56000</v>
      </c>
      <c r="O371" s="53">
        <v>28468</v>
      </c>
      <c r="P371" s="1207"/>
      <c r="Q371" s="53"/>
      <c r="R371" s="53"/>
      <c r="S371" s="53"/>
      <c r="T371">
        <v>480000</v>
      </c>
    </row>
    <row r="372" spans="1:20" ht="18.5" x14ac:dyDescent="0.45">
      <c r="A372" s="1203">
        <v>36</v>
      </c>
      <c r="B372" s="1204" t="s">
        <v>1902</v>
      </c>
      <c r="C372" s="1203">
        <v>4</v>
      </c>
      <c r="D372" s="1203">
        <v>11</v>
      </c>
      <c r="E372" s="1207">
        <v>409325</v>
      </c>
      <c r="F372" s="53"/>
      <c r="G372" s="53"/>
      <c r="H372" s="53"/>
      <c r="I372" s="53"/>
      <c r="J372" s="53"/>
      <c r="K372" s="53"/>
      <c r="L372" s="53"/>
      <c r="M372" s="53"/>
      <c r="N372" s="53">
        <v>56000</v>
      </c>
      <c r="O372" s="53">
        <v>34387</v>
      </c>
      <c r="P372" s="1207"/>
      <c r="Q372" s="53"/>
      <c r="R372" s="53"/>
      <c r="S372" s="53"/>
      <c r="T372">
        <v>480000</v>
      </c>
    </row>
    <row r="373" spans="1:20" ht="18.5" x14ac:dyDescent="0.45">
      <c r="A373" s="1203">
        <v>37</v>
      </c>
      <c r="B373" s="1204" t="s">
        <v>1904</v>
      </c>
      <c r="C373" s="1203">
        <v>4</v>
      </c>
      <c r="D373" s="1203">
        <v>11</v>
      </c>
      <c r="E373" s="1207">
        <v>409325</v>
      </c>
      <c r="F373" s="53"/>
      <c r="G373" s="53"/>
      <c r="H373" s="53"/>
      <c r="I373" s="53"/>
      <c r="J373" s="53"/>
      <c r="K373" s="53"/>
      <c r="L373" s="53"/>
      <c r="M373" s="53"/>
      <c r="N373" s="53">
        <v>56000</v>
      </c>
      <c r="O373" s="53">
        <v>34387</v>
      </c>
      <c r="P373" s="1207"/>
      <c r="Q373" s="53"/>
      <c r="R373" s="53"/>
      <c r="S373" s="53"/>
      <c r="T373">
        <v>480000</v>
      </c>
    </row>
    <row r="374" spans="1:20" ht="18.5" x14ac:dyDescent="0.45">
      <c r="A374" s="1203">
        <v>38</v>
      </c>
      <c r="B374" s="1204" t="s">
        <v>1905</v>
      </c>
      <c r="C374" s="1203">
        <v>4</v>
      </c>
      <c r="D374" s="1203">
        <v>10</v>
      </c>
      <c r="E374" s="1207">
        <v>397532</v>
      </c>
      <c r="F374" s="53"/>
      <c r="G374" s="53"/>
      <c r="H374" s="53"/>
      <c r="I374" s="53"/>
      <c r="J374" s="53"/>
      <c r="K374" s="53"/>
      <c r="L374" s="53"/>
      <c r="M374" s="53"/>
      <c r="N374" s="53">
        <v>56000</v>
      </c>
      <c r="O374" s="53">
        <v>33401</v>
      </c>
      <c r="P374" s="1207"/>
      <c r="Q374" s="53"/>
      <c r="R374" s="53"/>
      <c r="S374" s="53"/>
      <c r="T374">
        <v>480000</v>
      </c>
    </row>
    <row r="375" spans="1:20" ht="18.5" x14ac:dyDescent="0.45">
      <c r="A375" s="1203">
        <v>39</v>
      </c>
      <c r="B375" s="1204" t="s">
        <v>1907</v>
      </c>
      <c r="C375" s="1203">
        <v>4</v>
      </c>
      <c r="D375" s="1203">
        <v>6</v>
      </c>
      <c r="E375" s="1207">
        <v>350356</v>
      </c>
      <c r="F375" s="53"/>
      <c r="G375" s="53"/>
      <c r="H375" s="53"/>
      <c r="I375" s="53"/>
      <c r="J375" s="53"/>
      <c r="K375" s="53"/>
      <c r="L375" s="53"/>
      <c r="M375" s="53"/>
      <c r="N375" s="53">
        <v>56000</v>
      </c>
      <c r="O375" s="53">
        <v>29454</v>
      </c>
      <c r="P375" s="1207"/>
      <c r="Q375" s="53"/>
      <c r="R375" s="53"/>
      <c r="S375" s="53"/>
      <c r="T375">
        <v>480000</v>
      </c>
    </row>
    <row r="376" spans="1:20" ht="18.5" x14ac:dyDescent="0.45">
      <c r="A376" s="1203">
        <v>40</v>
      </c>
      <c r="B376" s="1204" t="s">
        <v>1909</v>
      </c>
      <c r="C376" s="1203">
        <v>4</v>
      </c>
      <c r="D376" s="1203">
        <v>6</v>
      </c>
      <c r="E376" s="1207">
        <v>350356</v>
      </c>
      <c r="F376" s="53"/>
      <c r="G376" s="53"/>
      <c r="H376" s="53"/>
      <c r="I376" s="53"/>
      <c r="J376" s="53"/>
      <c r="K376" s="53"/>
      <c r="L376" s="53"/>
      <c r="M376" s="53"/>
      <c r="N376" s="53">
        <v>56000</v>
      </c>
      <c r="O376" s="53">
        <v>29454</v>
      </c>
      <c r="P376" s="1207"/>
      <c r="Q376" s="53"/>
      <c r="R376" s="53"/>
      <c r="S376" s="53"/>
      <c r="T376">
        <v>480000</v>
      </c>
    </row>
    <row r="377" spans="1:20" ht="18.5" x14ac:dyDescent="0.45">
      <c r="A377" s="1203">
        <v>41</v>
      </c>
      <c r="B377" s="1204" t="s">
        <v>1910</v>
      </c>
      <c r="C377" s="1203">
        <v>4</v>
      </c>
      <c r="D377" s="1203">
        <v>12</v>
      </c>
      <c r="E377" s="1207">
        <v>421119</v>
      </c>
      <c r="F377" s="53"/>
      <c r="G377" s="53"/>
      <c r="H377" s="53"/>
      <c r="I377" s="53"/>
      <c r="J377" s="53"/>
      <c r="K377" s="53"/>
      <c r="L377" s="53"/>
      <c r="M377" s="53"/>
      <c r="N377" s="53">
        <v>56000</v>
      </c>
      <c r="O377" s="53">
        <v>35373</v>
      </c>
      <c r="P377" s="1207"/>
      <c r="Q377" s="53"/>
      <c r="R377" s="53"/>
      <c r="S377" s="53"/>
      <c r="T377">
        <v>480000</v>
      </c>
    </row>
    <row r="378" spans="1:20" ht="18.5" x14ac:dyDescent="0.45">
      <c r="A378" s="1203">
        <v>42</v>
      </c>
      <c r="B378" s="1204" t="s">
        <v>1912</v>
      </c>
      <c r="C378" s="1203">
        <v>4</v>
      </c>
      <c r="D378" s="1203">
        <v>6</v>
      </c>
      <c r="E378" s="1207">
        <v>350356</v>
      </c>
      <c r="F378" s="53"/>
      <c r="G378" s="53"/>
      <c r="H378" s="53"/>
      <c r="I378" s="53"/>
      <c r="J378" s="53"/>
      <c r="K378" s="53"/>
      <c r="L378" s="53"/>
      <c r="M378" s="53"/>
      <c r="N378" s="53">
        <v>56000</v>
      </c>
      <c r="O378" s="53">
        <v>29454</v>
      </c>
      <c r="P378" s="1207"/>
      <c r="Q378" s="53"/>
      <c r="R378" s="53"/>
      <c r="S378" s="53"/>
      <c r="T378">
        <v>480000</v>
      </c>
    </row>
    <row r="379" spans="1:20" ht="18.5" x14ac:dyDescent="0.45">
      <c r="A379" s="1203">
        <v>43</v>
      </c>
      <c r="B379" s="1204" t="s">
        <v>1913</v>
      </c>
      <c r="C379" s="1203">
        <v>4</v>
      </c>
      <c r="D379" s="1203">
        <v>6</v>
      </c>
      <c r="E379" s="1207">
        <v>350356</v>
      </c>
      <c r="F379" s="53"/>
      <c r="G379" s="53"/>
      <c r="H379" s="53"/>
      <c r="I379" s="53"/>
      <c r="J379" s="53"/>
      <c r="K379" s="53"/>
      <c r="L379" s="53"/>
      <c r="M379" s="53"/>
      <c r="N379" s="53">
        <v>56000</v>
      </c>
      <c r="O379" s="53">
        <v>29454</v>
      </c>
      <c r="P379" s="1207"/>
      <c r="Q379" s="53"/>
      <c r="R379" s="53"/>
      <c r="S379" s="53"/>
      <c r="T379">
        <v>480000</v>
      </c>
    </row>
    <row r="380" spans="1:20" ht="18.5" x14ac:dyDescent="0.45">
      <c r="A380" s="1203">
        <v>44</v>
      </c>
      <c r="B380" s="1204" t="s">
        <v>1914</v>
      </c>
      <c r="C380" s="1203">
        <v>4</v>
      </c>
      <c r="D380" s="1203">
        <v>6</v>
      </c>
      <c r="E380" s="1207">
        <v>350356</v>
      </c>
      <c r="F380" s="53"/>
      <c r="G380" s="53"/>
      <c r="H380" s="53"/>
      <c r="I380" s="53"/>
      <c r="J380" s="53"/>
      <c r="K380" s="53"/>
      <c r="L380" s="53"/>
      <c r="M380" s="53"/>
      <c r="N380" s="53">
        <v>56000</v>
      </c>
      <c r="O380" s="53">
        <v>29454</v>
      </c>
      <c r="P380" s="1207"/>
      <c r="Q380" s="53"/>
      <c r="R380" s="53"/>
      <c r="S380" s="53"/>
      <c r="T380">
        <v>480000</v>
      </c>
    </row>
    <row r="381" spans="1:20" ht="18.5" x14ac:dyDescent="0.45">
      <c r="A381" s="1203">
        <v>45</v>
      </c>
      <c r="B381" s="1204" t="s">
        <v>1915</v>
      </c>
      <c r="C381" s="1203">
        <v>4</v>
      </c>
      <c r="D381" s="1203">
        <v>12</v>
      </c>
      <c r="E381" s="1207">
        <v>421119</v>
      </c>
      <c r="F381" s="53"/>
      <c r="G381" s="53"/>
      <c r="H381" s="53"/>
      <c r="I381" s="53"/>
      <c r="J381" s="53"/>
      <c r="K381" s="53"/>
      <c r="L381" s="53"/>
      <c r="M381" s="53"/>
      <c r="N381" s="53">
        <v>56000</v>
      </c>
      <c r="O381" s="53">
        <v>35373</v>
      </c>
      <c r="P381" s="1207"/>
      <c r="Q381" s="53"/>
      <c r="R381" s="53"/>
      <c r="S381" s="53"/>
      <c r="T381">
        <v>480000</v>
      </c>
    </row>
    <row r="382" spans="1:20" ht="18.5" x14ac:dyDescent="0.45">
      <c r="A382" s="1203">
        <v>46</v>
      </c>
      <c r="B382" s="1204" t="s">
        <v>1916</v>
      </c>
      <c r="C382" s="1203">
        <v>4</v>
      </c>
      <c r="D382" s="1203">
        <v>6</v>
      </c>
      <c r="E382" s="1207">
        <v>350356</v>
      </c>
      <c r="F382" s="53"/>
      <c r="G382" s="53"/>
      <c r="H382" s="53"/>
      <c r="I382" s="53"/>
      <c r="J382" s="53"/>
      <c r="K382" s="53"/>
      <c r="L382" s="53"/>
      <c r="M382" s="53"/>
      <c r="N382" s="53">
        <v>56000</v>
      </c>
      <c r="O382" s="53">
        <v>29454</v>
      </c>
      <c r="P382" s="1207"/>
      <c r="Q382" s="53"/>
      <c r="R382" s="53"/>
      <c r="S382" s="53"/>
      <c r="T382">
        <v>480000</v>
      </c>
    </row>
    <row r="383" spans="1:20" ht="18.5" x14ac:dyDescent="0.45">
      <c r="A383" s="1203">
        <v>47</v>
      </c>
      <c r="B383" s="1204" t="s">
        <v>1917</v>
      </c>
      <c r="C383" s="1203">
        <v>4</v>
      </c>
      <c r="D383" s="1203">
        <v>6</v>
      </c>
      <c r="E383" s="1207">
        <v>350356</v>
      </c>
      <c r="F383" s="53"/>
      <c r="G383" s="53"/>
      <c r="H383" s="53"/>
      <c r="I383" s="53"/>
      <c r="J383" s="53"/>
      <c r="K383" s="53"/>
      <c r="L383" s="53"/>
      <c r="M383" s="53"/>
      <c r="N383" s="53">
        <v>56000</v>
      </c>
      <c r="O383" s="53">
        <v>29454</v>
      </c>
      <c r="P383" s="1207"/>
      <c r="Q383" s="53"/>
      <c r="R383" s="53"/>
      <c r="S383" s="53"/>
      <c r="T383">
        <v>480000</v>
      </c>
    </row>
    <row r="384" spans="1:20" ht="18.5" x14ac:dyDescent="0.45">
      <c r="A384" s="1203">
        <v>48</v>
      </c>
      <c r="B384" s="1204" t="s">
        <v>1918</v>
      </c>
      <c r="C384" s="1203">
        <v>4</v>
      </c>
      <c r="D384" s="1203">
        <v>6</v>
      </c>
      <c r="E384" s="1207">
        <v>350356</v>
      </c>
      <c r="F384" s="53"/>
      <c r="G384" s="53"/>
      <c r="H384" s="53"/>
      <c r="I384" s="53"/>
      <c r="J384" s="53"/>
      <c r="K384" s="53"/>
      <c r="L384" s="53"/>
      <c r="M384" s="53"/>
      <c r="N384" s="53">
        <v>56000</v>
      </c>
      <c r="O384" s="53">
        <v>29454</v>
      </c>
      <c r="P384" s="1207"/>
      <c r="Q384" s="53"/>
      <c r="R384" s="53"/>
      <c r="S384" s="53"/>
      <c r="T384">
        <v>480000</v>
      </c>
    </row>
    <row r="385" spans="1:20" ht="18.5" x14ac:dyDescent="0.45">
      <c r="A385" s="1203">
        <v>49</v>
      </c>
      <c r="B385" s="1204" t="s">
        <v>1919</v>
      </c>
      <c r="C385" s="1203">
        <v>4</v>
      </c>
      <c r="D385" s="1203">
        <v>12</v>
      </c>
      <c r="E385" s="1207">
        <v>421119</v>
      </c>
      <c r="F385" s="53"/>
      <c r="G385" s="53"/>
      <c r="H385" s="53"/>
      <c r="I385" s="53"/>
      <c r="J385" s="53"/>
      <c r="K385" s="53"/>
      <c r="L385" s="53"/>
      <c r="M385" s="53"/>
      <c r="N385" s="53">
        <v>56000</v>
      </c>
      <c r="O385" s="53">
        <v>35373</v>
      </c>
      <c r="P385" s="1207"/>
      <c r="Q385" s="53"/>
      <c r="R385" s="53"/>
      <c r="S385" s="53"/>
      <c r="T385">
        <v>480000</v>
      </c>
    </row>
    <row r="386" spans="1:20" ht="18.5" x14ac:dyDescent="0.45">
      <c r="A386" s="1203">
        <v>50</v>
      </c>
      <c r="B386" s="1204" t="s">
        <v>1920</v>
      </c>
      <c r="C386" s="1203">
        <v>4</v>
      </c>
      <c r="D386" s="1203">
        <v>7</v>
      </c>
      <c r="E386" s="1207">
        <v>362150</v>
      </c>
      <c r="F386" s="53"/>
      <c r="G386" s="53"/>
      <c r="H386" s="53"/>
      <c r="I386" s="53"/>
      <c r="J386" s="53"/>
      <c r="K386" s="53"/>
      <c r="L386" s="53"/>
      <c r="M386" s="53"/>
      <c r="N386" s="53">
        <v>56000</v>
      </c>
      <c r="O386" s="53">
        <v>30441</v>
      </c>
      <c r="P386" s="1207"/>
      <c r="Q386" s="53"/>
      <c r="R386" s="53"/>
      <c r="S386" s="53"/>
      <c r="T386">
        <v>480000</v>
      </c>
    </row>
    <row r="387" spans="1:20" ht="18.5" x14ac:dyDescent="0.45">
      <c r="A387" s="1203">
        <v>51</v>
      </c>
      <c r="B387" s="1204" t="s">
        <v>1922</v>
      </c>
      <c r="C387" s="1203">
        <v>4</v>
      </c>
      <c r="D387" s="1203">
        <v>2</v>
      </c>
      <c r="E387" s="1207">
        <v>291384</v>
      </c>
      <c r="F387" s="53"/>
      <c r="G387" s="53"/>
      <c r="H387" s="53"/>
      <c r="I387" s="53"/>
      <c r="J387" s="53"/>
      <c r="K387" s="53"/>
      <c r="L387" s="53"/>
      <c r="M387" s="53"/>
      <c r="N387" s="53">
        <v>56000</v>
      </c>
      <c r="O387" s="53">
        <v>29454</v>
      </c>
      <c r="P387" s="1207"/>
      <c r="Q387" s="53"/>
      <c r="R387" s="53"/>
      <c r="S387" s="53"/>
      <c r="T387">
        <v>480000</v>
      </c>
    </row>
    <row r="388" spans="1:20" ht="18.5" x14ac:dyDescent="0.45">
      <c r="A388" s="1203">
        <v>52</v>
      </c>
      <c r="B388" s="1204" t="s">
        <v>1924</v>
      </c>
      <c r="C388" s="1203">
        <v>4</v>
      </c>
      <c r="D388" s="1203">
        <v>12</v>
      </c>
      <c r="E388" s="1207">
        <v>421119</v>
      </c>
      <c r="F388" s="53"/>
      <c r="G388" s="53"/>
      <c r="H388" s="53"/>
      <c r="I388" s="53"/>
      <c r="J388" s="53"/>
      <c r="K388" s="53"/>
      <c r="L388" s="53"/>
      <c r="M388" s="53"/>
      <c r="N388" s="53">
        <v>56000</v>
      </c>
      <c r="O388" s="53">
        <v>35373</v>
      </c>
      <c r="P388" s="1207"/>
      <c r="Q388" s="53"/>
      <c r="R388" s="53"/>
      <c r="S388" s="53"/>
      <c r="T388">
        <v>480000</v>
      </c>
    </row>
    <row r="389" spans="1:20" ht="18.5" x14ac:dyDescent="0.45">
      <c r="A389" s="1203">
        <v>53</v>
      </c>
      <c r="B389" s="1204" t="s">
        <v>1925</v>
      </c>
      <c r="C389" s="1203">
        <v>5</v>
      </c>
      <c r="D389" s="1203">
        <v>12</v>
      </c>
      <c r="E389" s="1207">
        <v>514085</v>
      </c>
      <c r="F389" s="53"/>
      <c r="G389" s="53"/>
      <c r="H389" s="53"/>
      <c r="I389" s="53"/>
      <c r="J389" s="53"/>
      <c r="K389" s="53"/>
      <c r="L389" s="53"/>
      <c r="M389" s="53"/>
      <c r="N389" s="53">
        <v>56000</v>
      </c>
      <c r="O389" s="53">
        <v>43148</v>
      </c>
      <c r="P389" s="1207">
        <v>72226</v>
      </c>
      <c r="Q389" s="53"/>
      <c r="R389" s="53"/>
      <c r="S389" s="53"/>
      <c r="T389">
        <v>480000</v>
      </c>
    </row>
    <row r="390" spans="1:20" ht="18.5" x14ac:dyDescent="0.45">
      <c r="A390" s="1203">
        <v>54</v>
      </c>
      <c r="B390" s="1204" t="s">
        <v>1927</v>
      </c>
      <c r="C390" s="1203">
        <v>5</v>
      </c>
      <c r="D390" s="1203">
        <v>12</v>
      </c>
      <c r="E390" s="1207">
        <v>514085</v>
      </c>
      <c r="F390" s="53"/>
      <c r="G390" s="53"/>
      <c r="H390" s="53"/>
      <c r="I390" s="53"/>
      <c r="J390" s="53"/>
      <c r="K390" s="53"/>
      <c r="L390" s="53"/>
      <c r="M390" s="53"/>
      <c r="N390" s="53">
        <v>56000</v>
      </c>
      <c r="O390" s="53">
        <v>43148</v>
      </c>
      <c r="P390" s="1207">
        <v>72226</v>
      </c>
      <c r="Q390" s="53"/>
      <c r="R390" s="53"/>
      <c r="S390" s="53"/>
      <c r="T390">
        <v>480000</v>
      </c>
    </row>
    <row r="391" spans="1:20" ht="18.5" x14ac:dyDescent="0.45">
      <c r="A391" s="1203">
        <v>55</v>
      </c>
      <c r="B391" s="1204" t="s">
        <v>1928</v>
      </c>
      <c r="C391" s="1203">
        <v>5</v>
      </c>
      <c r="D391" s="1203">
        <v>12</v>
      </c>
      <c r="E391" s="1207">
        <v>514085</v>
      </c>
      <c r="F391" s="53"/>
      <c r="G391" s="53"/>
      <c r="H391" s="53"/>
      <c r="I391" s="53"/>
      <c r="J391" s="53"/>
      <c r="K391" s="53"/>
      <c r="L391" s="53"/>
      <c r="M391" s="53"/>
      <c r="N391" s="53">
        <v>56000</v>
      </c>
      <c r="O391" s="53">
        <v>43148</v>
      </c>
      <c r="P391" s="1207"/>
      <c r="Q391" s="53"/>
      <c r="R391" s="53"/>
      <c r="S391" s="53"/>
      <c r="T391">
        <v>480000</v>
      </c>
    </row>
    <row r="392" spans="1:20" ht="18.5" x14ac:dyDescent="0.45">
      <c r="A392" s="1203">
        <v>56</v>
      </c>
      <c r="B392" s="1204" t="s">
        <v>1929</v>
      </c>
      <c r="C392" s="1203">
        <v>5</v>
      </c>
      <c r="D392" s="1203">
        <v>12</v>
      </c>
      <c r="E392" s="1207">
        <v>514085</v>
      </c>
      <c r="F392" s="53"/>
      <c r="G392" s="53"/>
      <c r="H392" s="53"/>
      <c r="I392" s="53"/>
      <c r="J392" s="53"/>
      <c r="K392" s="53"/>
      <c r="L392" s="53"/>
      <c r="M392" s="53"/>
      <c r="N392" s="53">
        <v>56000</v>
      </c>
      <c r="O392" s="53">
        <v>43148</v>
      </c>
      <c r="P392" s="1207"/>
      <c r="Q392" s="53"/>
      <c r="R392" s="53"/>
      <c r="S392" s="53"/>
      <c r="T392">
        <v>480000</v>
      </c>
    </row>
    <row r="393" spans="1:20" ht="18.5" x14ac:dyDescent="0.45">
      <c r="A393" s="1203">
        <v>57</v>
      </c>
      <c r="B393" s="1204" t="s">
        <v>1930</v>
      </c>
      <c r="C393" s="1203">
        <v>5</v>
      </c>
      <c r="D393" s="1203">
        <v>12</v>
      </c>
      <c r="E393" s="1207">
        <v>514085</v>
      </c>
      <c r="F393" s="53"/>
      <c r="G393" s="53"/>
      <c r="H393" s="53"/>
      <c r="I393" s="53"/>
      <c r="J393" s="53"/>
      <c r="K393" s="53"/>
      <c r="L393" s="53"/>
      <c r="M393" s="53"/>
      <c r="N393" s="53">
        <v>56000</v>
      </c>
      <c r="O393" s="53">
        <v>43148</v>
      </c>
      <c r="P393" s="1207"/>
      <c r="Q393" s="53"/>
      <c r="R393" s="53"/>
      <c r="S393" s="53"/>
      <c r="T393">
        <v>480000</v>
      </c>
    </row>
    <row r="394" spans="1:20" ht="18.5" x14ac:dyDescent="0.45">
      <c r="A394" s="1203">
        <v>58</v>
      </c>
      <c r="B394" s="1204" t="s">
        <v>1931</v>
      </c>
      <c r="C394" s="1203">
        <v>5</v>
      </c>
      <c r="D394" s="1203">
        <v>12</v>
      </c>
      <c r="E394" s="1207">
        <v>514085</v>
      </c>
      <c r="F394" s="53"/>
      <c r="G394" s="53"/>
      <c r="H394" s="53"/>
      <c r="I394" s="53"/>
      <c r="J394" s="53"/>
      <c r="K394" s="53"/>
      <c r="L394" s="53"/>
      <c r="M394" s="53"/>
      <c r="N394" s="53">
        <v>56000</v>
      </c>
      <c r="O394" s="53">
        <v>43148</v>
      </c>
      <c r="P394" s="1207"/>
      <c r="Q394" s="53"/>
      <c r="R394" s="53"/>
      <c r="S394" s="53"/>
      <c r="T394">
        <v>480000</v>
      </c>
    </row>
    <row r="395" spans="1:20" ht="18.5" x14ac:dyDescent="0.45">
      <c r="A395" s="1203">
        <v>59</v>
      </c>
      <c r="B395" s="1204" t="s">
        <v>1932</v>
      </c>
      <c r="C395" s="1203">
        <v>5</v>
      </c>
      <c r="D395" s="1203">
        <v>12</v>
      </c>
      <c r="E395" s="1207">
        <v>514085</v>
      </c>
      <c r="F395" s="53"/>
      <c r="G395" s="53"/>
      <c r="H395" s="53"/>
      <c r="I395" s="53"/>
      <c r="J395" s="53"/>
      <c r="K395" s="53"/>
      <c r="L395" s="53"/>
      <c r="M395" s="53"/>
      <c r="N395" s="53">
        <v>56000</v>
      </c>
      <c r="O395" s="53">
        <v>43148</v>
      </c>
      <c r="P395" s="1207">
        <v>72216</v>
      </c>
      <c r="Q395" s="53"/>
      <c r="R395" s="53"/>
      <c r="S395" s="53"/>
      <c r="T395">
        <v>480000</v>
      </c>
    </row>
    <row r="396" spans="1:20" ht="18.5" x14ac:dyDescent="0.45">
      <c r="A396" s="1203">
        <v>60</v>
      </c>
      <c r="B396" s="1204" t="s">
        <v>1933</v>
      </c>
      <c r="C396" s="1203">
        <v>5</v>
      </c>
      <c r="D396" s="1203">
        <v>12</v>
      </c>
      <c r="E396" s="1207">
        <v>514085</v>
      </c>
      <c r="F396" s="53"/>
      <c r="G396" s="53"/>
      <c r="H396" s="53"/>
      <c r="I396" s="53"/>
      <c r="J396" s="53"/>
      <c r="K396" s="53"/>
      <c r="L396" s="53"/>
      <c r="M396" s="53"/>
      <c r="N396" s="53">
        <v>56000</v>
      </c>
      <c r="O396" s="53">
        <v>43148</v>
      </c>
      <c r="P396" s="1207"/>
      <c r="Q396" s="53"/>
      <c r="R396" s="53"/>
      <c r="S396" s="53"/>
      <c r="T396">
        <v>480000</v>
      </c>
    </row>
    <row r="397" spans="1:20" ht="18.5" x14ac:dyDescent="0.45">
      <c r="A397" s="1203">
        <v>61</v>
      </c>
      <c r="B397" s="1204" t="s">
        <v>1934</v>
      </c>
      <c r="C397" s="1203">
        <v>5</v>
      </c>
      <c r="D397" s="1203">
        <v>12</v>
      </c>
      <c r="E397" s="1207">
        <v>514085</v>
      </c>
      <c r="F397" s="53"/>
      <c r="G397" s="53"/>
      <c r="H397" s="53"/>
      <c r="I397" s="53"/>
      <c r="J397" s="53"/>
      <c r="K397" s="53"/>
      <c r="L397" s="53"/>
      <c r="M397" s="53"/>
      <c r="N397" s="53">
        <v>56000</v>
      </c>
      <c r="O397" s="53">
        <v>43148</v>
      </c>
      <c r="P397" s="1207">
        <v>72226</v>
      </c>
      <c r="Q397" s="53"/>
      <c r="R397" s="53"/>
      <c r="S397" s="53"/>
      <c r="T397">
        <v>480000</v>
      </c>
    </row>
    <row r="398" spans="1:20" ht="18.5" x14ac:dyDescent="0.45">
      <c r="A398" s="1203">
        <v>62</v>
      </c>
      <c r="B398" s="1204" t="s">
        <v>1935</v>
      </c>
      <c r="C398" s="1203">
        <v>5</v>
      </c>
      <c r="D398" s="1203">
        <v>12</v>
      </c>
      <c r="E398" s="1207">
        <v>514085</v>
      </c>
      <c r="F398" s="53"/>
      <c r="G398" s="53"/>
      <c r="H398" s="53"/>
      <c r="I398" s="53"/>
      <c r="J398" s="53"/>
      <c r="K398" s="53"/>
      <c r="L398" s="53"/>
      <c r="M398" s="53"/>
      <c r="N398" s="53">
        <v>56000</v>
      </c>
      <c r="O398" s="53">
        <v>43148</v>
      </c>
      <c r="P398" s="1207">
        <v>72226</v>
      </c>
      <c r="Q398" s="53"/>
      <c r="R398" s="53"/>
      <c r="S398" s="53"/>
      <c r="T398">
        <v>480000</v>
      </c>
    </row>
    <row r="399" spans="1:20" ht="18.5" x14ac:dyDescent="0.45">
      <c r="A399" s="1203">
        <v>63</v>
      </c>
      <c r="B399" s="1204" t="s">
        <v>1936</v>
      </c>
      <c r="C399" s="1203">
        <v>5</v>
      </c>
      <c r="D399" s="1203">
        <v>2</v>
      </c>
      <c r="E399" s="1207">
        <v>355992</v>
      </c>
      <c r="F399" s="53"/>
      <c r="G399" s="53"/>
      <c r="H399" s="53"/>
      <c r="I399" s="53"/>
      <c r="J399" s="53"/>
      <c r="K399" s="53"/>
      <c r="L399" s="53"/>
      <c r="M399" s="53"/>
      <c r="N399" s="53">
        <v>56000</v>
      </c>
      <c r="O399" s="53">
        <v>43148</v>
      </c>
      <c r="P399" s="1207"/>
      <c r="Q399" s="53"/>
      <c r="R399" s="53"/>
      <c r="S399" s="53"/>
      <c r="T399">
        <v>480000</v>
      </c>
    </row>
    <row r="400" spans="1:20" ht="18.5" x14ac:dyDescent="0.45">
      <c r="A400" s="1203">
        <v>64</v>
      </c>
      <c r="B400" s="1204" t="s">
        <v>1938</v>
      </c>
      <c r="C400" s="1203">
        <v>5</v>
      </c>
      <c r="D400" s="1203">
        <v>2</v>
      </c>
      <c r="E400" s="1207">
        <v>355992</v>
      </c>
      <c r="F400" s="53"/>
      <c r="G400" s="53"/>
      <c r="H400" s="53"/>
      <c r="I400" s="53"/>
      <c r="J400" s="53"/>
      <c r="K400" s="53"/>
      <c r="L400" s="53"/>
      <c r="M400" s="53"/>
      <c r="N400" s="53">
        <v>56000</v>
      </c>
      <c r="O400" s="53">
        <v>43148</v>
      </c>
      <c r="P400" s="1207"/>
      <c r="Q400" s="53"/>
      <c r="R400" s="53"/>
      <c r="S400" s="53"/>
      <c r="T400">
        <v>480000</v>
      </c>
    </row>
    <row r="401" spans="1:20" ht="18.5" x14ac:dyDescent="0.45">
      <c r="A401" s="1203">
        <v>65</v>
      </c>
      <c r="B401" s="1204" t="s">
        <v>1939</v>
      </c>
      <c r="C401" s="1203">
        <v>5</v>
      </c>
      <c r="D401" s="1203">
        <v>2</v>
      </c>
      <c r="E401" s="1207">
        <v>355992</v>
      </c>
      <c r="F401" s="53"/>
      <c r="G401" s="53"/>
      <c r="H401" s="53"/>
      <c r="I401" s="53"/>
      <c r="J401" s="53"/>
      <c r="K401" s="53"/>
      <c r="L401" s="53"/>
      <c r="M401" s="53"/>
      <c r="N401" s="53">
        <v>56000</v>
      </c>
      <c r="O401" s="53">
        <v>43148</v>
      </c>
      <c r="P401" s="1207"/>
      <c r="Q401" s="53"/>
      <c r="R401" s="53"/>
      <c r="S401" s="53"/>
      <c r="T401">
        <v>480000</v>
      </c>
    </row>
    <row r="402" spans="1:20" ht="18.5" x14ac:dyDescent="0.45">
      <c r="A402" s="1203">
        <v>66</v>
      </c>
      <c r="B402" s="1204" t="s">
        <v>1940</v>
      </c>
      <c r="C402" s="1203">
        <v>5</v>
      </c>
      <c r="D402" s="1203">
        <v>2</v>
      </c>
      <c r="E402" s="1207">
        <v>355992</v>
      </c>
      <c r="F402" s="53"/>
      <c r="G402" s="53"/>
      <c r="H402" s="53"/>
      <c r="I402" s="53"/>
      <c r="J402" s="53"/>
      <c r="K402" s="53"/>
      <c r="L402" s="53"/>
      <c r="M402" s="53"/>
      <c r="N402" s="53">
        <v>56000</v>
      </c>
      <c r="O402" s="53">
        <v>43148</v>
      </c>
      <c r="P402" s="1207"/>
      <c r="Q402" s="53"/>
      <c r="R402" s="53"/>
      <c r="S402" s="53"/>
      <c r="T402">
        <v>480000</v>
      </c>
    </row>
    <row r="403" spans="1:20" ht="18.5" x14ac:dyDescent="0.45">
      <c r="A403" s="1203">
        <v>67</v>
      </c>
      <c r="B403" s="1204" t="s">
        <v>1941</v>
      </c>
      <c r="C403" s="1203">
        <v>5</v>
      </c>
      <c r="D403" s="1203">
        <v>12</v>
      </c>
      <c r="E403" s="1207">
        <v>514085</v>
      </c>
      <c r="F403" s="53"/>
      <c r="G403" s="53"/>
      <c r="H403" s="53"/>
      <c r="I403" s="53"/>
      <c r="J403" s="53"/>
      <c r="K403" s="53"/>
      <c r="L403" s="53"/>
      <c r="M403" s="53"/>
      <c r="N403" s="53">
        <v>56000</v>
      </c>
      <c r="O403" s="53">
        <v>43148</v>
      </c>
      <c r="P403" s="1207">
        <v>72226</v>
      </c>
      <c r="Q403" s="53"/>
      <c r="R403" s="53"/>
      <c r="S403" s="53"/>
      <c r="T403">
        <v>480000</v>
      </c>
    </row>
    <row r="404" spans="1:20" ht="19" thickBot="1" x14ac:dyDescent="0.5">
      <c r="A404" s="1208">
        <v>68</v>
      </c>
      <c r="B404" s="1209" t="s">
        <v>1942</v>
      </c>
      <c r="C404" s="1208">
        <v>5</v>
      </c>
      <c r="D404" s="1208">
        <v>2</v>
      </c>
      <c r="E404" s="1210">
        <v>355992</v>
      </c>
      <c r="F404" s="1189"/>
      <c r="G404" s="1189"/>
      <c r="H404" s="1189"/>
      <c r="I404" s="1189"/>
      <c r="J404" s="1189"/>
      <c r="K404" s="1189"/>
      <c r="L404" s="1189"/>
      <c r="M404" s="1189"/>
      <c r="N404" s="1189">
        <v>56000</v>
      </c>
      <c r="O404" s="1189">
        <v>43148</v>
      </c>
      <c r="P404" s="1210"/>
      <c r="Q404" s="1189"/>
      <c r="R404" s="1189"/>
      <c r="S404" s="1189"/>
      <c r="T404">
        <v>480000</v>
      </c>
    </row>
    <row r="405" spans="1:20" ht="18.5" thickBot="1" x14ac:dyDescent="0.45">
      <c r="A405" s="1378" t="s">
        <v>2169</v>
      </c>
      <c r="B405" s="1379"/>
      <c r="C405" s="1211"/>
      <c r="D405" s="1211"/>
      <c r="E405" s="1212">
        <f>SUM(E337:E404)</f>
        <v>25457182</v>
      </c>
      <c r="F405" s="1212">
        <f t="shared" ref="F405:T405" si="163">SUM(F337:F404)</f>
        <v>0</v>
      </c>
      <c r="G405" s="1212">
        <f t="shared" si="163"/>
        <v>0</v>
      </c>
      <c r="H405" s="1212">
        <f t="shared" si="163"/>
        <v>0</v>
      </c>
      <c r="I405" s="1212">
        <f t="shared" si="163"/>
        <v>0</v>
      </c>
      <c r="J405" s="1212">
        <f t="shared" si="163"/>
        <v>0</v>
      </c>
      <c r="K405" s="1212">
        <f t="shared" si="163"/>
        <v>0</v>
      </c>
      <c r="L405" s="1212">
        <f t="shared" si="163"/>
        <v>0</v>
      </c>
      <c r="M405" s="1212">
        <f t="shared" si="163"/>
        <v>0</v>
      </c>
      <c r="N405" s="1212">
        <f t="shared" si="163"/>
        <v>3815600</v>
      </c>
      <c r="O405" s="1212">
        <f t="shared" si="163"/>
        <v>2216075.04</v>
      </c>
      <c r="P405" s="1212">
        <f t="shared" si="163"/>
        <v>700449</v>
      </c>
      <c r="Q405" s="1212">
        <f t="shared" si="163"/>
        <v>0</v>
      </c>
      <c r="R405" s="1212">
        <f t="shared" si="163"/>
        <v>0</v>
      </c>
      <c r="S405" s="1212">
        <f t="shared" si="163"/>
        <v>0</v>
      </c>
      <c r="T405" s="1212">
        <f t="shared" si="163"/>
        <v>32640000</v>
      </c>
    </row>
    <row r="406" spans="1:20" ht="18.5" x14ac:dyDescent="0.45">
      <c r="A406" s="1213">
        <v>69</v>
      </c>
      <c r="B406" s="1201" t="s">
        <v>1943</v>
      </c>
      <c r="C406" s="1213">
        <v>6</v>
      </c>
      <c r="D406" s="1213">
        <v>12</v>
      </c>
      <c r="E406" s="1214">
        <v>811246</v>
      </c>
      <c r="F406" s="1190"/>
      <c r="G406" s="1190"/>
      <c r="H406" s="1190"/>
      <c r="I406" s="1190"/>
      <c r="J406" s="1190"/>
      <c r="K406" s="1190"/>
      <c r="L406" s="1190"/>
      <c r="M406" s="1190"/>
      <c r="N406" s="1190">
        <v>56000</v>
      </c>
      <c r="O406" s="1190">
        <v>68168</v>
      </c>
      <c r="P406" s="1214"/>
      <c r="Q406" s="1190"/>
      <c r="R406" s="1190"/>
      <c r="S406" s="1190"/>
      <c r="T406">
        <v>480000</v>
      </c>
    </row>
    <row r="407" spans="1:20" ht="18.5" x14ac:dyDescent="0.45">
      <c r="A407" s="1203">
        <v>70</v>
      </c>
      <c r="B407" s="1204" t="s">
        <v>1945</v>
      </c>
      <c r="C407" s="1203">
        <v>6</v>
      </c>
      <c r="D407" s="1203">
        <v>3</v>
      </c>
      <c r="E407" s="1207">
        <v>618380</v>
      </c>
      <c r="F407" s="53"/>
      <c r="G407" s="53"/>
      <c r="H407" s="53"/>
      <c r="I407" s="53"/>
      <c r="J407" s="53"/>
      <c r="K407" s="53"/>
      <c r="L407" s="53"/>
      <c r="M407" s="53"/>
      <c r="N407" s="53">
        <v>56000</v>
      </c>
      <c r="O407" s="53">
        <v>52012</v>
      </c>
      <c r="P407" s="1207"/>
      <c r="Q407" s="53"/>
      <c r="R407" s="53"/>
      <c r="S407" s="53"/>
      <c r="T407">
        <v>480000</v>
      </c>
    </row>
    <row r="408" spans="1:20" ht="18.5" x14ac:dyDescent="0.45">
      <c r="A408" s="1203">
        <v>71</v>
      </c>
      <c r="B408" s="1204" t="s">
        <v>1947</v>
      </c>
      <c r="C408" s="1203">
        <v>6</v>
      </c>
      <c r="D408" s="1203">
        <v>9</v>
      </c>
      <c r="E408" s="1207">
        <v>746957</v>
      </c>
      <c r="F408" s="53"/>
      <c r="G408" s="53"/>
      <c r="H408" s="53"/>
      <c r="I408" s="53"/>
      <c r="J408" s="53"/>
      <c r="K408" s="53"/>
      <c r="L408" s="53"/>
      <c r="M408" s="53"/>
      <c r="N408" s="53">
        <v>56000</v>
      </c>
      <c r="O408" s="53">
        <v>62781</v>
      </c>
      <c r="P408" s="1207"/>
      <c r="Q408" s="53"/>
      <c r="R408" s="53"/>
      <c r="S408" s="53"/>
      <c r="T408">
        <v>480000</v>
      </c>
    </row>
    <row r="409" spans="1:20" ht="18.5" x14ac:dyDescent="0.45">
      <c r="A409" s="1203">
        <v>72</v>
      </c>
      <c r="B409" s="1204" t="s">
        <v>1949</v>
      </c>
      <c r="C409" s="1203">
        <v>6</v>
      </c>
      <c r="D409" s="1203">
        <v>3</v>
      </c>
      <c r="E409" s="1207">
        <v>618380</v>
      </c>
      <c r="F409" s="53"/>
      <c r="G409" s="53"/>
      <c r="H409" s="53"/>
      <c r="I409" s="53"/>
      <c r="J409" s="53"/>
      <c r="K409" s="53"/>
      <c r="L409" s="53"/>
      <c r="M409" s="53"/>
      <c r="N409" s="53">
        <v>56000</v>
      </c>
      <c r="O409" s="53">
        <v>52012</v>
      </c>
      <c r="P409" s="1207"/>
      <c r="Q409" s="53"/>
      <c r="R409" s="53"/>
      <c r="S409" s="53"/>
      <c r="T409">
        <v>480000</v>
      </c>
    </row>
    <row r="410" spans="1:20" ht="18.5" x14ac:dyDescent="0.45">
      <c r="A410" s="1203">
        <v>73</v>
      </c>
      <c r="B410" s="1204" t="s">
        <v>1950</v>
      </c>
      <c r="C410" s="1203">
        <v>6</v>
      </c>
      <c r="D410" s="1203">
        <v>9</v>
      </c>
      <c r="E410" s="1207">
        <v>746957</v>
      </c>
      <c r="F410" s="53"/>
      <c r="G410" s="53"/>
      <c r="H410" s="53"/>
      <c r="I410" s="53"/>
      <c r="J410" s="53"/>
      <c r="K410" s="53"/>
      <c r="L410" s="53"/>
      <c r="M410" s="53"/>
      <c r="N410" s="53">
        <v>56000</v>
      </c>
      <c r="O410" s="53">
        <v>62781</v>
      </c>
      <c r="P410" s="1207">
        <v>66048</v>
      </c>
      <c r="Q410" s="53"/>
      <c r="R410" s="53"/>
      <c r="S410" s="53"/>
      <c r="T410">
        <v>480000</v>
      </c>
    </row>
    <row r="411" spans="1:20" ht="18.5" x14ac:dyDescent="0.45">
      <c r="A411" s="1203">
        <v>74</v>
      </c>
      <c r="B411" s="1204" t="s">
        <v>1951</v>
      </c>
      <c r="C411" s="1203">
        <v>6</v>
      </c>
      <c r="D411" s="1203">
        <v>9</v>
      </c>
      <c r="E411" s="1207">
        <v>746957</v>
      </c>
      <c r="F411" s="53"/>
      <c r="G411" s="53"/>
      <c r="H411" s="53"/>
      <c r="I411" s="53"/>
      <c r="J411" s="53"/>
      <c r="K411" s="53"/>
      <c r="L411" s="53"/>
      <c r="M411" s="53"/>
      <c r="N411" s="53">
        <v>56000</v>
      </c>
      <c r="O411" s="53">
        <v>62781</v>
      </c>
      <c r="P411" s="1207"/>
      <c r="Q411" s="53"/>
      <c r="R411" s="53"/>
      <c r="S411" s="53"/>
      <c r="T411">
        <v>480000</v>
      </c>
    </row>
    <row r="412" spans="1:20" ht="18.5" x14ac:dyDescent="0.45">
      <c r="A412" s="1203">
        <v>75</v>
      </c>
      <c r="B412" s="1204" t="s">
        <v>1952</v>
      </c>
      <c r="C412" s="1203">
        <v>6</v>
      </c>
      <c r="D412" s="1203">
        <v>3</v>
      </c>
      <c r="E412" s="1207">
        <v>618380</v>
      </c>
      <c r="F412" s="53"/>
      <c r="G412" s="53"/>
      <c r="H412" s="53"/>
      <c r="I412" s="53"/>
      <c r="J412" s="53"/>
      <c r="K412" s="53"/>
      <c r="L412" s="53"/>
      <c r="M412" s="53"/>
      <c r="N412" s="53">
        <v>56000</v>
      </c>
      <c r="O412" s="53">
        <v>52012</v>
      </c>
      <c r="P412" s="1207"/>
      <c r="Q412" s="53"/>
      <c r="R412" s="53"/>
      <c r="S412" s="53"/>
      <c r="T412">
        <v>480000</v>
      </c>
    </row>
    <row r="413" spans="1:20" ht="18.5" x14ac:dyDescent="0.45">
      <c r="A413" s="1203">
        <v>76</v>
      </c>
      <c r="B413" s="1204" t="s">
        <v>1953</v>
      </c>
      <c r="C413" s="1203">
        <v>6</v>
      </c>
      <c r="D413" s="1203">
        <v>12</v>
      </c>
      <c r="E413" s="1207">
        <v>811246</v>
      </c>
      <c r="F413" s="53"/>
      <c r="G413" s="53"/>
      <c r="H413" s="53"/>
      <c r="I413" s="53"/>
      <c r="J413" s="53"/>
      <c r="K413" s="53"/>
      <c r="L413" s="53"/>
      <c r="M413" s="53"/>
      <c r="N413" s="53">
        <v>56000</v>
      </c>
      <c r="O413" s="53">
        <v>68168</v>
      </c>
      <c r="P413" s="1207"/>
      <c r="Q413" s="53"/>
      <c r="R413" s="53"/>
      <c r="S413" s="53"/>
      <c r="T413">
        <v>480000</v>
      </c>
    </row>
    <row r="414" spans="1:20" ht="18.5" x14ac:dyDescent="0.45">
      <c r="A414" s="1203">
        <v>77</v>
      </c>
      <c r="B414" s="1204" t="s">
        <v>1954</v>
      </c>
      <c r="C414" s="1203">
        <v>6</v>
      </c>
      <c r="D414" s="1203">
        <v>3</v>
      </c>
      <c r="E414" s="1207">
        <v>618380</v>
      </c>
      <c r="F414" s="53"/>
      <c r="G414" s="53"/>
      <c r="H414" s="53"/>
      <c r="I414" s="53"/>
      <c r="J414" s="53"/>
      <c r="K414" s="53"/>
      <c r="L414" s="53"/>
      <c r="M414" s="53"/>
      <c r="N414" s="53">
        <v>56000</v>
      </c>
      <c r="O414" s="53">
        <v>52012</v>
      </c>
      <c r="P414" s="1207"/>
      <c r="Q414" s="53"/>
      <c r="R414" s="53"/>
      <c r="S414" s="53"/>
      <c r="T414">
        <v>480000</v>
      </c>
    </row>
    <row r="415" spans="1:20" ht="18.5" x14ac:dyDescent="0.45">
      <c r="A415" s="1203">
        <v>78</v>
      </c>
      <c r="B415" s="1204" t="s">
        <v>1955</v>
      </c>
      <c r="C415" s="1203">
        <v>6</v>
      </c>
      <c r="D415" s="1203">
        <v>12</v>
      </c>
      <c r="E415" s="1207">
        <v>811246</v>
      </c>
      <c r="F415" s="53"/>
      <c r="G415" s="53"/>
      <c r="H415" s="53"/>
      <c r="I415" s="53"/>
      <c r="J415" s="53"/>
      <c r="K415" s="53"/>
      <c r="L415" s="53"/>
      <c r="M415" s="53"/>
      <c r="N415" s="53">
        <v>56000</v>
      </c>
      <c r="O415" s="53">
        <v>68168</v>
      </c>
      <c r="P415" s="1207"/>
      <c r="Q415" s="53"/>
      <c r="R415" s="53"/>
      <c r="S415" s="53"/>
      <c r="T415">
        <v>480000</v>
      </c>
    </row>
    <row r="416" spans="1:20" ht="18.5" x14ac:dyDescent="0.45">
      <c r="A416" s="1203">
        <v>79</v>
      </c>
      <c r="B416" s="1204" t="s">
        <v>1956</v>
      </c>
      <c r="C416" s="1203">
        <v>6</v>
      </c>
      <c r="D416" s="1203">
        <v>12</v>
      </c>
      <c r="E416" s="1207">
        <v>811246</v>
      </c>
      <c r="F416" s="53"/>
      <c r="G416" s="53"/>
      <c r="H416" s="53"/>
      <c r="I416" s="53"/>
      <c r="J416" s="53"/>
      <c r="K416" s="53"/>
      <c r="L416" s="53"/>
      <c r="M416" s="53"/>
      <c r="N416" s="53">
        <v>56000</v>
      </c>
      <c r="O416" s="53">
        <v>68168</v>
      </c>
      <c r="P416" s="1207"/>
      <c r="Q416" s="53"/>
      <c r="R416" s="53"/>
      <c r="S416" s="53"/>
      <c r="T416">
        <v>480000</v>
      </c>
    </row>
    <row r="417" spans="1:20" ht="18.5" x14ac:dyDescent="0.45">
      <c r="A417" s="1203">
        <v>80</v>
      </c>
      <c r="B417" s="1204" t="s">
        <v>1957</v>
      </c>
      <c r="C417" s="1203">
        <v>6</v>
      </c>
      <c r="D417" s="1203">
        <v>3</v>
      </c>
      <c r="E417" s="1207">
        <v>618380</v>
      </c>
      <c r="F417" s="53"/>
      <c r="G417" s="53"/>
      <c r="H417" s="53"/>
      <c r="I417" s="53"/>
      <c r="J417" s="53"/>
      <c r="K417" s="53"/>
      <c r="L417" s="53"/>
      <c r="M417" s="53"/>
      <c r="N417" s="53">
        <v>56000</v>
      </c>
      <c r="O417" s="53">
        <v>52012</v>
      </c>
      <c r="P417" s="1207"/>
      <c r="Q417" s="53"/>
      <c r="R417" s="53"/>
      <c r="S417" s="53"/>
      <c r="T417">
        <v>480000</v>
      </c>
    </row>
    <row r="418" spans="1:20" ht="18.5" x14ac:dyDescent="0.45">
      <c r="A418" s="1203">
        <v>81</v>
      </c>
      <c r="B418" s="1204" t="s">
        <v>1958</v>
      </c>
      <c r="C418" s="1203">
        <v>6</v>
      </c>
      <c r="D418" s="1203">
        <v>12</v>
      </c>
      <c r="E418" s="1207">
        <v>811246</v>
      </c>
      <c r="F418" s="53"/>
      <c r="G418" s="53"/>
      <c r="H418" s="53"/>
      <c r="I418" s="53"/>
      <c r="J418" s="53"/>
      <c r="K418" s="53"/>
      <c r="L418" s="53"/>
      <c r="M418" s="53"/>
      <c r="N418" s="53">
        <v>56000</v>
      </c>
      <c r="O418" s="53">
        <v>68168</v>
      </c>
      <c r="P418" s="1207"/>
      <c r="Q418" s="53"/>
      <c r="R418" s="53"/>
      <c r="S418" s="53"/>
      <c r="T418">
        <v>480000</v>
      </c>
    </row>
    <row r="419" spans="1:20" ht="18.5" x14ac:dyDescent="0.45">
      <c r="A419" s="1203">
        <v>82</v>
      </c>
      <c r="B419" s="1204" t="s">
        <v>1959</v>
      </c>
      <c r="C419" s="1203">
        <v>6</v>
      </c>
      <c r="D419" s="1203">
        <v>12</v>
      </c>
      <c r="E419" s="1207">
        <v>811246</v>
      </c>
      <c r="F419" s="53"/>
      <c r="G419" s="53"/>
      <c r="H419" s="53"/>
      <c r="I419" s="53"/>
      <c r="J419" s="53"/>
      <c r="K419" s="53"/>
      <c r="L419" s="53"/>
      <c r="M419" s="53"/>
      <c r="N419" s="53">
        <v>56000</v>
      </c>
      <c r="O419" s="53">
        <v>68168</v>
      </c>
      <c r="P419" s="1207"/>
      <c r="Q419" s="53"/>
      <c r="R419" s="53"/>
      <c r="S419" s="53"/>
      <c r="T419">
        <v>480000</v>
      </c>
    </row>
    <row r="420" spans="1:20" ht="18.5" x14ac:dyDescent="0.45">
      <c r="A420" s="1203">
        <v>83</v>
      </c>
      <c r="B420" s="1204" t="s">
        <v>1960</v>
      </c>
      <c r="C420" s="1203">
        <v>6</v>
      </c>
      <c r="D420" s="1203">
        <v>6</v>
      </c>
      <c r="E420" s="1207">
        <v>682669</v>
      </c>
      <c r="F420" s="53"/>
      <c r="G420" s="53"/>
      <c r="H420" s="53"/>
      <c r="I420" s="53"/>
      <c r="J420" s="53"/>
      <c r="K420" s="53"/>
      <c r="L420" s="53"/>
      <c r="M420" s="53"/>
      <c r="N420" s="53">
        <v>56000</v>
      </c>
      <c r="O420" s="53">
        <v>57397</v>
      </c>
      <c r="P420" s="1207"/>
      <c r="Q420" s="53"/>
      <c r="R420" s="53"/>
      <c r="S420" s="53"/>
      <c r="T420">
        <v>480000</v>
      </c>
    </row>
    <row r="421" spans="1:20" ht="18.5" x14ac:dyDescent="0.45">
      <c r="A421" s="1203">
        <v>84</v>
      </c>
      <c r="B421" s="1204" t="s">
        <v>1962</v>
      </c>
      <c r="C421" s="1203">
        <v>6</v>
      </c>
      <c r="D421" s="1203">
        <v>6</v>
      </c>
      <c r="E421" s="1207">
        <v>682669</v>
      </c>
      <c r="F421" s="53"/>
      <c r="G421" s="53"/>
      <c r="H421" s="53"/>
      <c r="I421" s="53"/>
      <c r="J421" s="53"/>
      <c r="K421" s="53"/>
      <c r="L421" s="53"/>
      <c r="M421" s="53"/>
      <c r="N421" s="53">
        <v>56000</v>
      </c>
      <c r="O421" s="53">
        <v>57397</v>
      </c>
      <c r="P421" s="1207"/>
      <c r="Q421" s="53"/>
      <c r="R421" s="53"/>
      <c r="S421" s="53"/>
      <c r="T421">
        <v>480000</v>
      </c>
    </row>
    <row r="422" spans="1:20" ht="18.5" x14ac:dyDescent="0.45">
      <c r="A422" s="1203">
        <v>85</v>
      </c>
      <c r="B422" s="1204" t="s">
        <v>1963</v>
      </c>
      <c r="C422" s="1203">
        <v>6</v>
      </c>
      <c r="D422" s="1203">
        <v>3</v>
      </c>
      <c r="E422" s="1207">
        <v>618380</v>
      </c>
      <c r="F422" s="53"/>
      <c r="G422" s="53"/>
      <c r="H422" s="53"/>
      <c r="I422" s="53"/>
      <c r="J422" s="53"/>
      <c r="K422" s="53"/>
      <c r="L422" s="53"/>
      <c r="M422" s="53"/>
      <c r="N422" s="53">
        <v>56000</v>
      </c>
      <c r="O422" s="53">
        <v>52012</v>
      </c>
      <c r="P422" s="1207"/>
      <c r="Q422" s="53"/>
      <c r="R422" s="53"/>
      <c r="S422" s="53"/>
      <c r="T422">
        <v>480000</v>
      </c>
    </row>
    <row r="423" spans="1:20" ht="18.5" x14ac:dyDescent="0.45">
      <c r="A423" s="1203">
        <v>86</v>
      </c>
      <c r="B423" s="1204" t="s">
        <v>1964</v>
      </c>
      <c r="C423" s="1203">
        <v>6</v>
      </c>
      <c r="D423" s="1203">
        <v>3</v>
      </c>
      <c r="E423" s="1207">
        <v>618380</v>
      </c>
      <c r="F423" s="53"/>
      <c r="G423" s="53"/>
      <c r="H423" s="53"/>
      <c r="I423" s="53"/>
      <c r="J423" s="53"/>
      <c r="K423" s="53"/>
      <c r="L423" s="53"/>
      <c r="M423" s="53"/>
      <c r="N423" s="53">
        <v>56000</v>
      </c>
      <c r="O423" s="53">
        <v>52012</v>
      </c>
      <c r="P423" s="1207"/>
      <c r="Q423" s="53"/>
      <c r="R423" s="53"/>
      <c r="S423" s="53"/>
      <c r="T423">
        <v>480000</v>
      </c>
    </row>
    <row r="424" spans="1:20" ht="18.5" x14ac:dyDescent="0.45">
      <c r="A424" s="1203">
        <v>87</v>
      </c>
      <c r="B424" s="1204" t="s">
        <v>1965</v>
      </c>
      <c r="C424" s="1203">
        <v>6</v>
      </c>
      <c r="D424" s="1203">
        <v>3</v>
      </c>
      <c r="E424" s="1207">
        <v>618380</v>
      </c>
      <c r="F424" s="53"/>
      <c r="G424" s="53"/>
      <c r="H424" s="53"/>
      <c r="I424" s="53"/>
      <c r="J424" s="53"/>
      <c r="K424" s="53"/>
      <c r="L424" s="53"/>
      <c r="M424" s="53"/>
      <c r="N424" s="53">
        <v>56000</v>
      </c>
      <c r="O424" s="53">
        <v>52012</v>
      </c>
      <c r="P424" s="1207"/>
      <c r="Q424" s="53"/>
      <c r="R424" s="53"/>
      <c r="S424" s="53"/>
      <c r="T424">
        <v>480000</v>
      </c>
    </row>
    <row r="425" spans="1:20" ht="18.5" x14ac:dyDescent="0.45">
      <c r="A425" s="1203">
        <v>88</v>
      </c>
      <c r="B425" s="1204" t="s">
        <v>1966</v>
      </c>
      <c r="C425" s="1203">
        <v>6</v>
      </c>
      <c r="D425" s="1203">
        <v>3</v>
      </c>
      <c r="E425" s="1207">
        <v>618380</v>
      </c>
      <c r="F425" s="53"/>
      <c r="G425" s="53"/>
      <c r="H425" s="53"/>
      <c r="I425" s="53"/>
      <c r="J425" s="53"/>
      <c r="K425" s="53"/>
      <c r="L425" s="53"/>
      <c r="M425" s="53"/>
      <c r="N425" s="53">
        <v>56000</v>
      </c>
      <c r="O425" s="53">
        <v>52012</v>
      </c>
      <c r="P425" s="1207"/>
      <c r="Q425" s="53"/>
      <c r="R425" s="53"/>
      <c r="S425" s="53"/>
      <c r="T425">
        <v>480000</v>
      </c>
    </row>
    <row r="426" spans="1:20" ht="18.5" x14ac:dyDescent="0.45">
      <c r="A426" s="1203">
        <v>89</v>
      </c>
      <c r="B426" s="1204" t="s">
        <v>1967</v>
      </c>
      <c r="C426" s="1203">
        <v>6</v>
      </c>
      <c r="D426" s="1203">
        <v>3</v>
      </c>
      <c r="E426" s="1207">
        <v>618380</v>
      </c>
      <c r="F426" s="53"/>
      <c r="G426" s="53"/>
      <c r="H426" s="53"/>
      <c r="I426" s="53"/>
      <c r="J426" s="53"/>
      <c r="K426" s="53"/>
      <c r="L426" s="53"/>
      <c r="M426" s="53"/>
      <c r="N426" s="53">
        <v>56000</v>
      </c>
      <c r="O426" s="53">
        <v>52012</v>
      </c>
      <c r="P426" s="1207"/>
      <c r="Q426" s="53"/>
      <c r="R426" s="53"/>
      <c r="S426" s="53"/>
      <c r="T426">
        <v>480000</v>
      </c>
    </row>
    <row r="427" spans="1:20" ht="18.5" x14ac:dyDescent="0.45">
      <c r="A427" s="1203">
        <v>90</v>
      </c>
      <c r="B427" s="1204" t="s">
        <v>1968</v>
      </c>
      <c r="C427" s="1203">
        <v>6</v>
      </c>
      <c r="D427" s="1203">
        <v>3</v>
      </c>
      <c r="E427" s="1207">
        <v>618380</v>
      </c>
      <c r="F427" s="53"/>
      <c r="G427" s="53"/>
      <c r="H427" s="53"/>
      <c r="I427" s="53"/>
      <c r="J427" s="53"/>
      <c r="K427" s="53"/>
      <c r="L427" s="53"/>
      <c r="M427" s="53"/>
      <c r="N427" s="53">
        <v>56000</v>
      </c>
      <c r="O427" s="53">
        <v>52012</v>
      </c>
      <c r="P427" s="1207"/>
      <c r="Q427" s="53"/>
      <c r="R427" s="53"/>
      <c r="S427" s="53"/>
      <c r="T427">
        <v>480000</v>
      </c>
    </row>
    <row r="428" spans="1:20" ht="18.5" x14ac:dyDescent="0.45">
      <c r="A428" s="1203">
        <v>91</v>
      </c>
      <c r="B428" s="1204" t="s">
        <v>1969</v>
      </c>
      <c r="C428" s="1203">
        <v>6</v>
      </c>
      <c r="D428" s="1203">
        <v>6</v>
      </c>
      <c r="E428" s="1207">
        <v>682669</v>
      </c>
      <c r="F428" s="53"/>
      <c r="G428" s="53"/>
      <c r="H428" s="53"/>
      <c r="I428" s="53"/>
      <c r="J428" s="53"/>
      <c r="K428" s="53"/>
      <c r="L428" s="53"/>
      <c r="M428" s="53"/>
      <c r="N428" s="53">
        <v>56000</v>
      </c>
      <c r="O428" s="53">
        <v>57397</v>
      </c>
      <c r="P428" s="1207"/>
      <c r="Q428" s="53"/>
      <c r="R428" s="53"/>
      <c r="S428" s="53"/>
      <c r="T428">
        <v>480000</v>
      </c>
    </row>
    <row r="429" spans="1:20" ht="18.5" x14ac:dyDescent="0.45">
      <c r="A429" s="1203">
        <v>92</v>
      </c>
      <c r="B429" s="1204" t="s">
        <v>1970</v>
      </c>
      <c r="C429" s="1203">
        <v>6</v>
      </c>
      <c r="D429" s="1203">
        <v>3</v>
      </c>
      <c r="E429" s="1207">
        <v>618380</v>
      </c>
      <c r="F429" s="53"/>
      <c r="G429" s="53"/>
      <c r="H429" s="53"/>
      <c r="I429" s="53"/>
      <c r="J429" s="53"/>
      <c r="K429" s="53"/>
      <c r="L429" s="53"/>
      <c r="M429" s="53"/>
      <c r="N429" s="53">
        <v>56000</v>
      </c>
      <c r="O429" s="53">
        <v>52012</v>
      </c>
      <c r="P429" s="1207"/>
      <c r="Q429" s="53"/>
      <c r="R429" s="53"/>
      <c r="S429" s="53"/>
      <c r="T429">
        <v>480000</v>
      </c>
    </row>
    <row r="430" spans="1:20" ht="18.5" x14ac:dyDescent="0.45">
      <c r="A430" s="1203">
        <v>93</v>
      </c>
      <c r="B430" s="1204" t="s">
        <v>1971</v>
      </c>
      <c r="C430" s="1203">
        <v>6</v>
      </c>
      <c r="D430" s="1203">
        <v>3</v>
      </c>
      <c r="E430" s="1207">
        <v>618380</v>
      </c>
      <c r="F430" s="53"/>
      <c r="G430" s="53"/>
      <c r="H430" s="53"/>
      <c r="I430" s="53"/>
      <c r="J430" s="53"/>
      <c r="K430" s="53"/>
      <c r="L430" s="53"/>
      <c r="M430" s="53"/>
      <c r="N430" s="53">
        <v>56000</v>
      </c>
      <c r="O430" s="53">
        <v>52012</v>
      </c>
      <c r="P430" s="1207"/>
      <c r="Q430" s="53"/>
      <c r="R430" s="53"/>
      <c r="S430" s="53"/>
      <c r="T430">
        <v>480000</v>
      </c>
    </row>
    <row r="431" spans="1:20" ht="18.5" x14ac:dyDescent="0.45">
      <c r="A431" s="1203">
        <v>94</v>
      </c>
      <c r="B431" s="1204" t="s">
        <v>1972</v>
      </c>
      <c r="C431" s="1203">
        <v>6</v>
      </c>
      <c r="D431" s="1203">
        <v>3</v>
      </c>
      <c r="E431" s="1207">
        <v>618380</v>
      </c>
      <c r="F431" s="53"/>
      <c r="G431" s="53"/>
      <c r="H431" s="53"/>
      <c r="I431" s="53"/>
      <c r="J431" s="53"/>
      <c r="K431" s="53"/>
      <c r="L431" s="53"/>
      <c r="M431" s="53"/>
      <c r="N431" s="53">
        <v>56000</v>
      </c>
      <c r="O431" s="53">
        <v>52012</v>
      </c>
      <c r="P431" s="1207"/>
      <c r="Q431" s="53"/>
      <c r="R431" s="53"/>
      <c r="S431" s="53"/>
      <c r="T431">
        <v>480000</v>
      </c>
    </row>
    <row r="432" spans="1:20" ht="18.5" x14ac:dyDescent="0.45">
      <c r="A432" s="1203">
        <v>95</v>
      </c>
      <c r="B432" s="1204" t="s">
        <v>1973</v>
      </c>
      <c r="C432" s="1203">
        <v>6</v>
      </c>
      <c r="D432" s="1203">
        <v>3</v>
      </c>
      <c r="E432" s="1207">
        <v>618380</v>
      </c>
      <c r="F432" s="53"/>
      <c r="G432" s="53"/>
      <c r="H432" s="53"/>
      <c r="I432" s="53"/>
      <c r="J432" s="53"/>
      <c r="K432" s="53"/>
      <c r="L432" s="53"/>
      <c r="M432" s="53"/>
      <c r="N432" s="53">
        <v>56000</v>
      </c>
      <c r="O432" s="53">
        <v>52012</v>
      </c>
      <c r="P432" s="1207">
        <v>92556</v>
      </c>
      <c r="Q432" s="53"/>
      <c r="R432" s="53"/>
      <c r="S432" s="53"/>
      <c r="T432">
        <v>480000</v>
      </c>
    </row>
    <row r="433" spans="1:20" ht="18.5" x14ac:dyDescent="0.45">
      <c r="A433" s="1203">
        <v>96</v>
      </c>
      <c r="B433" s="1204" t="s">
        <v>1974</v>
      </c>
      <c r="C433" s="1203">
        <v>6</v>
      </c>
      <c r="D433" s="1203">
        <v>3</v>
      </c>
      <c r="E433" s="1207">
        <v>618380</v>
      </c>
      <c r="F433" s="53"/>
      <c r="G433" s="53"/>
      <c r="H433" s="53"/>
      <c r="I433" s="53"/>
      <c r="J433" s="53"/>
      <c r="K433" s="53"/>
      <c r="L433" s="53"/>
      <c r="M433" s="53"/>
      <c r="N433" s="53">
        <v>56000</v>
      </c>
      <c r="O433" s="53">
        <v>52012</v>
      </c>
      <c r="P433" s="1207">
        <v>92556</v>
      </c>
      <c r="Q433" s="53"/>
      <c r="R433" s="53"/>
      <c r="S433" s="53"/>
      <c r="T433">
        <v>480000</v>
      </c>
    </row>
    <row r="434" spans="1:20" ht="18.5" x14ac:dyDescent="0.45">
      <c r="A434" s="1203">
        <v>97</v>
      </c>
      <c r="B434" s="1204" t="s">
        <v>1975</v>
      </c>
      <c r="C434" s="1203">
        <v>6</v>
      </c>
      <c r="D434" s="1203">
        <v>9</v>
      </c>
      <c r="E434" s="1207">
        <v>746957</v>
      </c>
      <c r="F434" s="53"/>
      <c r="G434" s="53"/>
      <c r="H434" s="53"/>
      <c r="I434" s="53"/>
      <c r="J434" s="53"/>
      <c r="K434" s="53"/>
      <c r="L434" s="53"/>
      <c r="M434" s="53"/>
      <c r="N434" s="53">
        <v>56000</v>
      </c>
      <c r="O434" s="53">
        <v>62781</v>
      </c>
      <c r="P434" s="1207">
        <v>66048</v>
      </c>
      <c r="Q434" s="53"/>
      <c r="R434" s="53"/>
      <c r="S434" s="53"/>
      <c r="T434">
        <v>480000</v>
      </c>
    </row>
    <row r="435" spans="1:20" ht="18.5" x14ac:dyDescent="0.45">
      <c r="A435" s="1203">
        <v>98</v>
      </c>
      <c r="B435" s="1204" t="s">
        <v>1976</v>
      </c>
      <c r="C435" s="1203">
        <v>6</v>
      </c>
      <c r="D435" s="1203">
        <v>6</v>
      </c>
      <c r="E435" s="1207">
        <v>682669</v>
      </c>
      <c r="F435" s="53"/>
      <c r="G435" s="53"/>
      <c r="H435" s="53"/>
      <c r="I435" s="53"/>
      <c r="J435" s="53"/>
      <c r="K435" s="53"/>
      <c r="L435" s="53"/>
      <c r="M435" s="53"/>
      <c r="N435" s="53">
        <v>56000</v>
      </c>
      <c r="O435" s="53">
        <v>57397</v>
      </c>
      <c r="P435" s="1207">
        <v>59880</v>
      </c>
      <c r="Q435" s="53"/>
      <c r="R435" s="53"/>
      <c r="S435" s="53"/>
      <c r="T435">
        <v>480000</v>
      </c>
    </row>
    <row r="436" spans="1:20" ht="18.5" x14ac:dyDescent="0.45">
      <c r="A436" s="1203">
        <v>99</v>
      </c>
      <c r="B436" s="1204" t="s">
        <v>1977</v>
      </c>
      <c r="C436" s="1203">
        <v>6</v>
      </c>
      <c r="D436" s="1203">
        <v>6</v>
      </c>
      <c r="E436" s="1207">
        <v>682669</v>
      </c>
      <c r="F436" s="53"/>
      <c r="G436" s="53"/>
      <c r="H436" s="53"/>
      <c r="I436" s="53"/>
      <c r="J436" s="53"/>
      <c r="K436" s="53"/>
      <c r="L436" s="53"/>
      <c r="M436" s="53"/>
      <c r="N436" s="53">
        <v>56000</v>
      </c>
      <c r="O436" s="53">
        <v>57397</v>
      </c>
      <c r="P436" s="1207">
        <v>59880</v>
      </c>
      <c r="Q436" s="53"/>
      <c r="R436" s="53"/>
      <c r="S436" s="53"/>
      <c r="T436">
        <v>480000</v>
      </c>
    </row>
    <row r="437" spans="1:20" ht="18.5" x14ac:dyDescent="0.45">
      <c r="A437" s="1203">
        <v>100</v>
      </c>
      <c r="B437" s="1204" t="s">
        <v>1978</v>
      </c>
      <c r="C437" s="1203">
        <v>6</v>
      </c>
      <c r="D437" s="1203">
        <v>6</v>
      </c>
      <c r="E437" s="1207">
        <v>682669</v>
      </c>
      <c r="F437" s="53"/>
      <c r="G437" s="53"/>
      <c r="H437" s="53"/>
      <c r="I437" s="53"/>
      <c r="J437" s="53"/>
      <c r="K437" s="53"/>
      <c r="L437" s="53"/>
      <c r="M437" s="53"/>
      <c r="N437" s="53">
        <v>56000</v>
      </c>
      <c r="O437" s="53">
        <v>57397</v>
      </c>
      <c r="P437" s="1207">
        <v>59880</v>
      </c>
      <c r="Q437" s="53"/>
      <c r="R437" s="53"/>
      <c r="S437" s="53"/>
      <c r="T437">
        <v>480000</v>
      </c>
    </row>
    <row r="438" spans="1:20" ht="18.5" x14ac:dyDescent="0.45">
      <c r="A438" s="1203">
        <v>101</v>
      </c>
      <c r="B438" s="1204" t="s">
        <v>1979</v>
      </c>
      <c r="C438" s="1203">
        <v>6</v>
      </c>
      <c r="D438" s="1203">
        <v>3</v>
      </c>
      <c r="E438" s="1207">
        <v>618380</v>
      </c>
      <c r="F438" s="53"/>
      <c r="G438" s="53"/>
      <c r="H438" s="53"/>
      <c r="I438" s="53"/>
      <c r="J438" s="53"/>
      <c r="K438" s="53"/>
      <c r="L438" s="53"/>
      <c r="M438" s="53"/>
      <c r="N438" s="53">
        <v>56000</v>
      </c>
      <c r="O438" s="53">
        <v>52012</v>
      </c>
      <c r="P438" s="1207"/>
      <c r="Q438" s="53"/>
      <c r="R438" s="53"/>
      <c r="S438" s="53"/>
      <c r="T438">
        <v>480000</v>
      </c>
    </row>
    <row r="439" spans="1:20" ht="18.5" x14ac:dyDescent="0.45">
      <c r="A439" s="1203">
        <v>102</v>
      </c>
      <c r="B439" s="1204" t="s">
        <v>1980</v>
      </c>
      <c r="C439" s="1203">
        <v>6</v>
      </c>
      <c r="D439" s="1203">
        <v>3</v>
      </c>
      <c r="E439" s="1207">
        <v>618380</v>
      </c>
      <c r="F439" s="53"/>
      <c r="G439" s="53"/>
      <c r="H439" s="53"/>
      <c r="I439" s="53"/>
      <c r="J439" s="53"/>
      <c r="K439" s="53"/>
      <c r="L439" s="53"/>
      <c r="M439" s="53"/>
      <c r="N439" s="53">
        <v>56000</v>
      </c>
      <c r="O439" s="53">
        <v>52012</v>
      </c>
      <c r="P439" s="1207"/>
      <c r="Q439" s="53"/>
      <c r="R439" s="53"/>
      <c r="S439" s="53"/>
      <c r="T439">
        <v>480000</v>
      </c>
    </row>
    <row r="440" spans="1:20" ht="18.5" x14ac:dyDescent="0.45">
      <c r="A440" s="1203">
        <v>103</v>
      </c>
      <c r="B440" s="1204" t="s">
        <v>1981</v>
      </c>
      <c r="C440" s="1203">
        <v>6</v>
      </c>
      <c r="D440" s="1203">
        <v>3</v>
      </c>
      <c r="E440" s="1207">
        <v>618380</v>
      </c>
      <c r="F440" s="53"/>
      <c r="G440" s="53"/>
      <c r="H440" s="53"/>
      <c r="I440" s="53"/>
      <c r="J440" s="53"/>
      <c r="K440" s="53"/>
      <c r="L440" s="53"/>
      <c r="M440" s="53"/>
      <c r="N440" s="53">
        <v>56000</v>
      </c>
      <c r="O440" s="53">
        <v>52012</v>
      </c>
      <c r="P440" s="1207"/>
      <c r="Q440" s="53"/>
      <c r="R440" s="53"/>
      <c r="S440" s="53"/>
      <c r="T440">
        <v>480000</v>
      </c>
    </row>
    <row r="441" spans="1:20" ht="18.5" x14ac:dyDescent="0.45">
      <c r="A441" s="1203">
        <v>104</v>
      </c>
      <c r="B441" s="1204" t="s">
        <v>1982</v>
      </c>
      <c r="C441" s="1203">
        <v>6</v>
      </c>
      <c r="D441" s="1203">
        <v>3</v>
      </c>
      <c r="E441" s="1207">
        <v>618380</v>
      </c>
      <c r="F441" s="53"/>
      <c r="G441" s="53"/>
      <c r="H441" s="53"/>
      <c r="I441" s="53"/>
      <c r="J441" s="53"/>
      <c r="K441" s="53"/>
      <c r="L441" s="53"/>
      <c r="M441" s="53"/>
      <c r="N441" s="53">
        <v>56000</v>
      </c>
      <c r="O441" s="53">
        <v>52012</v>
      </c>
      <c r="P441" s="1207"/>
      <c r="Q441" s="53"/>
      <c r="R441" s="53"/>
      <c r="S441" s="53"/>
      <c r="T441">
        <v>480000</v>
      </c>
    </row>
    <row r="442" spans="1:20" ht="18.5" x14ac:dyDescent="0.45">
      <c r="A442" s="1203">
        <v>105</v>
      </c>
      <c r="B442" s="1204" t="s">
        <v>1983</v>
      </c>
      <c r="C442" s="1203">
        <v>6</v>
      </c>
      <c r="D442" s="1203">
        <v>3</v>
      </c>
      <c r="E442" s="1207">
        <v>618380</v>
      </c>
      <c r="F442" s="53"/>
      <c r="G442" s="53"/>
      <c r="H442" s="53"/>
      <c r="I442" s="53"/>
      <c r="J442" s="53"/>
      <c r="K442" s="53"/>
      <c r="L442" s="53"/>
      <c r="M442" s="53"/>
      <c r="N442" s="53">
        <v>56000</v>
      </c>
      <c r="O442" s="53">
        <v>52012</v>
      </c>
      <c r="P442" s="1207"/>
      <c r="Q442" s="53"/>
      <c r="R442" s="53"/>
      <c r="S442" s="53"/>
      <c r="T442">
        <v>480000</v>
      </c>
    </row>
    <row r="443" spans="1:20" ht="18.5" x14ac:dyDescent="0.45">
      <c r="A443" s="1203">
        <v>106</v>
      </c>
      <c r="B443" s="1204" t="s">
        <v>1984</v>
      </c>
      <c r="C443" s="1203">
        <v>7</v>
      </c>
      <c r="D443" s="1203">
        <v>6</v>
      </c>
      <c r="E443" s="1215">
        <v>1045356</v>
      </c>
      <c r="F443" s="53"/>
      <c r="G443" s="53"/>
      <c r="H443" s="53"/>
      <c r="I443" s="53"/>
      <c r="J443" s="53"/>
      <c r="K443" s="53"/>
      <c r="L443" s="53"/>
      <c r="M443" s="53"/>
      <c r="N443" s="53">
        <v>56000</v>
      </c>
      <c r="O443" s="53">
        <v>90586</v>
      </c>
      <c r="P443" s="1203"/>
      <c r="Q443" s="53"/>
      <c r="R443" s="53"/>
      <c r="S443" s="53"/>
      <c r="T443">
        <v>480000</v>
      </c>
    </row>
    <row r="444" spans="1:20" ht="18.5" x14ac:dyDescent="0.45">
      <c r="A444" s="1203">
        <v>107</v>
      </c>
      <c r="B444" s="1204" t="s">
        <v>1986</v>
      </c>
      <c r="C444" s="1203">
        <v>7</v>
      </c>
      <c r="D444" s="1203">
        <v>10</v>
      </c>
      <c r="E444" s="1207">
        <v>1167903</v>
      </c>
      <c r="F444" s="53"/>
      <c r="G444" s="53"/>
      <c r="H444" s="53"/>
      <c r="I444" s="53"/>
      <c r="J444" s="53"/>
      <c r="K444" s="53"/>
      <c r="L444" s="53"/>
      <c r="M444" s="53"/>
      <c r="N444" s="53">
        <v>56000</v>
      </c>
      <c r="O444" s="53">
        <v>111783</v>
      </c>
      <c r="P444" s="1207">
        <v>193680</v>
      </c>
      <c r="Q444" s="53"/>
      <c r="R444" s="53"/>
      <c r="S444" s="53"/>
      <c r="T444">
        <v>480000</v>
      </c>
    </row>
    <row r="445" spans="1:20" ht="18.5" x14ac:dyDescent="0.45">
      <c r="A445" s="1203">
        <v>108</v>
      </c>
      <c r="B445" s="1204" t="s">
        <v>1988</v>
      </c>
      <c r="C445" s="1203">
        <v>7</v>
      </c>
      <c r="D445" s="1203">
        <v>15</v>
      </c>
      <c r="E445" s="1207">
        <v>1014719</v>
      </c>
      <c r="F445" s="53"/>
      <c r="G445" s="53"/>
      <c r="H445" s="53"/>
      <c r="I445" s="53"/>
      <c r="J445" s="53"/>
      <c r="K445" s="53"/>
      <c r="L445" s="53"/>
      <c r="M445" s="53"/>
      <c r="N445" s="53">
        <v>56000</v>
      </c>
      <c r="O445" s="53">
        <v>87937</v>
      </c>
      <c r="P445" s="1207"/>
      <c r="Q445" s="53"/>
      <c r="R445" s="53"/>
      <c r="S445" s="53"/>
      <c r="T445">
        <v>480000</v>
      </c>
    </row>
    <row r="446" spans="1:20" ht="18.5" x14ac:dyDescent="0.45">
      <c r="A446" s="1203">
        <v>109</v>
      </c>
      <c r="B446" s="1204" t="s">
        <v>1990</v>
      </c>
      <c r="C446" s="1203">
        <v>7</v>
      </c>
      <c r="D446" s="1203">
        <v>10</v>
      </c>
      <c r="E446" s="1207">
        <v>1167903</v>
      </c>
      <c r="F446" s="53"/>
      <c r="G446" s="53"/>
      <c r="H446" s="53"/>
      <c r="I446" s="53"/>
      <c r="J446" s="53"/>
      <c r="K446" s="53"/>
      <c r="L446" s="53"/>
      <c r="M446" s="53"/>
      <c r="N446" s="53">
        <v>56000</v>
      </c>
      <c r="O446" s="53">
        <v>111783</v>
      </c>
      <c r="P446" s="1207"/>
      <c r="Q446" s="53"/>
      <c r="R446" s="53"/>
      <c r="S446" s="53"/>
      <c r="T446">
        <v>480000</v>
      </c>
    </row>
    <row r="447" spans="1:20" ht="18.5" x14ac:dyDescent="0.45">
      <c r="A447" s="1203">
        <v>110</v>
      </c>
      <c r="B447" s="1204" t="s">
        <v>1991</v>
      </c>
      <c r="C447" s="1203">
        <v>7</v>
      </c>
      <c r="D447" s="1203">
        <v>9</v>
      </c>
      <c r="E447" s="1207">
        <v>1137266</v>
      </c>
      <c r="F447" s="53"/>
      <c r="G447" s="53"/>
      <c r="H447" s="53"/>
      <c r="I447" s="53"/>
      <c r="J447" s="53"/>
      <c r="K447" s="53"/>
      <c r="L447" s="53"/>
      <c r="M447" s="53"/>
      <c r="N447" s="53">
        <v>56000</v>
      </c>
      <c r="O447" s="53">
        <v>98535</v>
      </c>
      <c r="P447" s="1207"/>
      <c r="Q447" s="53"/>
      <c r="R447" s="53"/>
      <c r="S447" s="53"/>
      <c r="T447">
        <v>480000</v>
      </c>
    </row>
    <row r="448" spans="1:20" ht="18.5" x14ac:dyDescent="0.45">
      <c r="A448" s="1203">
        <v>111</v>
      </c>
      <c r="B448" s="1204" t="s">
        <v>1993</v>
      </c>
      <c r="C448" s="1203">
        <v>7</v>
      </c>
      <c r="D448" s="1203">
        <v>6</v>
      </c>
      <c r="E448" s="1207">
        <v>1045356</v>
      </c>
      <c r="F448" s="53"/>
      <c r="G448" s="53"/>
      <c r="H448" s="53"/>
      <c r="I448" s="53"/>
      <c r="J448" s="53"/>
      <c r="K448" s="53"/>
      <c r="L448" s="53"/>
      <c r="M448" s="53"/>
      <c r="N448" s="53">
        <v>56000</v>
      </c>
      <c r="O448" s="53">
        <v>90586</v>
      </c>
      <c r="P448" s="1207">
        <v>101633</v>
      </c>
      <c r="Q448" s="53"/>
      <c r="R448" s="53"/>
      <c r="S448" s="53"/>
      <c r="T448">
        <v>480000</v>
      </c>
    </row>
    <row r="449" spans="1:20" ht="18.5" x14ac:dyDescent="0.45">
      <c r="A449" s="1203">
        <v>112</v>
      </c>
      <c r="B449" s="1204" t="s">
        <v>1994</v>
      </c>
      <c r="C449" s="1203">
        <v>7</v>
      </c>
      <c r="D449" s="1203">
        <v>10</v>
      </c>
      <c r="E449" s="1207">
        <v>1167903</v>
      </c>
      <c r="F449" s="53"/>
      <c r="G449" s="53"/>
      <c r="H449" s="53"/>
      <c r="I449" s="53"/>
      <c r="J449" s="53"/>
      <c r="K449" s="53"/>
      <c r="L449" s="53"/>
      <c r="M449" s="53"/>
      <c r="N449" s="53">
        <v>56000</v>
      </c>
      <c r="O449" s="53">
        <v>111783</v>
      </c>
      <c r="P449" s="1207"/>
      <c r="Q449" s="53"/>
      <c r="R449" s="53"/>
      <c r="S449" s="53"/>
      <c r="T449">
        <v>480000</v>
      </c>
    </row>
    <row r="450" spans="1:20" ht="18.5" x14ac:dyDescent="0.45">
      <c r="A450" s="1203">
        <v>113</v>
      </c>
      <c r="B450" s="1204" t="s">
        <v>1995</v>
      </c>
      <c r="C450" s="1203">
        <v>7</v>
      </c>
      <c r="D450" s="1203">
        <v>15</v>
      </c>
      <c r="E450" s="1207">
        <v>1321086</v>
      </c>
      <c r="F450" s="53"/>
      <c r="G450" s="53"/>
      <c r="H450" s="53"/>
      <c r="I450" s="53"/>
      <c r="J450" s="53"/>
      <c r="K450" s="53"/>
      <c r="L450" s="53"/>
      <c r="M450" s="53"/>
      <c r="N450" s="53">
        <v>56000</v>
      </c>
      <c r="O450" s="53">
        <v>111783</v>
      </c>
      <c r="P450" s="1207"/>
      <c r="Q450" s="53"/>
      <c r="R450" s="53"/>
      <c r="S450" s="53"/>
      <c r="T450">
        <v>480000</v>
      </c>
    </row>
    <row r="451" spans="1:20" ht="18.5" x14ac:dyDescent="0.45">
      <c r="A451" s="1203">
        <v>114</v>
      </c>
      <c r="B451" s="1204" t="s">
        <v>1997</v>
      </c>
      <c r="C451" s="1203">
        <v>7</v>
      </c>
      <c r="D451" s="1203">
        <v>10</v>
      </c>
      <c r="E451" s="1207">
        <v>1167903</v>
      </c>
      <c r="F451" s="53"/>
      <c r="G451" s="53"/>
      <c r="H451" s="53"/>
      <c r="I451" s="53"/>
      <c r="J451" s="53"/>
      <c r="K451" s="53"/>
      <c r="L451" s="53"/>
      <c r="M451" s="53"/>
      <c r="N451" s="53">
        <v>56000</v>
      </c>
      <c r="O451" s="53">
        <v>101184</v>
      </c>
      <c r="P451" s="1207"/>
      <c r="Q451" s="53"/>
      <c r="R451" s="53"/>
      <c r="S451" s="53"/>
      <c r="T451">
        <v>480000</v>
      </c>
    </row>
    <row r="452" spans="1:20" ht="18.5" x14ac:dyDescent="0.45">
      <c r="A452" s="1203">
        <v>115</v>
      </c>
      <c r="B452" s="1204" t="s">
        <v>1998</v>
      </c>
      <c r="C452" s="1203">
        <v>7</v>
      </c>
      <c r="D452" s="1203">
        <v>6</v>
      </c>
      <c r="E452" s="1207">
        <v>1045356</v>
      </c>
      <c r="F452" s="53"/>
      <c r="G452" s="53"/>
      <c r="H452" s="53"/>
      <c r="I452" s="53"/>
      <c r="J452" s="53"/>
      <c r="K452" s="53"/>
      <c r="L452" s="53"/>
      <c r="M452" s="53"/>
      <c r="N452" s="53">
        <v>56000</v>
      </c>
      <c r="O452" s="53">
        <v>90586</v>
      </c>
      <c r="P452" s="1207">
        <v>101633</v>
      </c>
      <c r="Q452" s="53"/>
      <c r="R452" s="53"/>
      <c r="S452" s="53"/>
      <c r="T452">
        <v>480000</v>
      </c>
    </row>
    <row r="453" spans="1:20" ht="18.5" x14ac:dyDescent="0.45">
      <c r="A453" s="1203">
        <v>116</v>
      </c>
      <c r="B453" s="1204" t="s">
        <v>1999</v>
      </c>
      <c r="C453" s="1203">
        <v>7</v>
      </c>
      <c r="D453" s="1203">
        <v>10</v>
      </c>
      <c r="E453" s="1207">
        <v>1167903</v>
      </c>
      <c r="F453" s="53"/>
      <c r="G453" s="53"/>
      <c r="H453" s="53"/>
      <c r="I453" s="53"/>
      <c r="J453" s="53"/>
      <c r="K453" s="53"/>
      <c r="L453" s="53"/>
      <c r="M453" s="53"/>
      <c r="N453" s="53">
        <v>56000</v>
      </c>
      <c r="O453" s="53">
        <v>111783</v>
      </c>
      <c r="P453" s="1207">
        <v>193680</v>
      </c>
      <c r="Q453" s="53"/>
      <c r="R453" s="53"/>
      <c r="S453" s="53"/>
      <c r="T453">
        <v>480000</v>
      </c>
    </row>
    <row r="454" spans="1:20" ht="18.5" x14ac:dyDescent="0.45">
      <c r="A454" s="1203">
        <v>117</v>
      </c>
      <c r="B454" s="1204" t="s">
        <v>2000</v>
      </c>
      <c r="C454" s="1203">
        <v>7</v>
      </c>
      <c r="D454" s="1203">
        <v>10</v>
      </c>
      <c r="E454" s="1207">
        <v>1167903</v>
      </c>
      <c r="F454" s="53"/>
      <c r="G454" s="53"/>
      <c r="H454" s="53"/>
      <c r="I454" s="53"/>
      <c r="J454" s="53"/>
      <c r="K454" s="53"/>
      <c r="L454" s="53"/>
      <c r="M454" s="53"/>
      <c r="N454" s="53">
        <v>56000</v>
      </c>
      <c r="O454" s="53">
        <v>111783</v>
      </c>
      <c r="P454" s="1207"/>
      <c r="Q454" s="53"/>
      <c r="R454" s="53"/>
      <c r="S454" s="53"/>
      <c r="T454">
        <v>480000</v>
      </c>
    </row>
    <row r="455" spans="1:20" ht="18.5" x14ac:dyDescent="0.45">
      <c r="A455" s="1203">
        <v>118</v>
      </c>
      <c r="B455" s="1204" t="s">
        <v>2001</v>
      </c>
      <c r="C455" s="1203">
        <v>7</v>
      </c>
      <c r="D455" s="1203">
        <v>10</v>
      </c>
      <c r="E455" s="1207">
        <v>1167903</v>
      </c>
      <c r="F455" s="53"/>
      <c r="G455" s="53"/>
      <c r="H455" s="53"/>
      <c r="I455" s="53"/>
      <c r="J455" s="53"/>
      <c r="K455" s="53"/>
      <c r="L455" s="53"/>
      <c r="M455" s="53"/>
      <c r="N455" s="53">
        <v>56000</v>
      </c>
      <c r="O455" s="53">
        <v>111783</v>
      </c>
      <c r="P455" s="1207"/>
      <c r="Q455" s="53"/>
      <c r="R455" s="53"/>
      <c r="S455" s="53"/>
      <c r="T455">
        <v>480000</v>
      </c>
    </row>
    <row r="456" spans="1:20" ht="18.5" x14ac:dyDescent="0.45">
      <c r="A456" s="1203">
        <v>119</v>
      </c>
      <c r="B456" s="1204" t="s">
        <v>2002</v>
      </c>
      <c r="C456" s="1203">
        <v>7</v>
      </c>
      <c r="D456" s="1203">
        <v>10</v>
      </c>
      <c r="E456" s="1207">
        <v>1167903</v>
      </c>
      <c r="F456" s="53"/>
      <c r="G456" s="53"/>
      <c r="H456" s="53"/>
      <c r="I456" s="53"/>
      <c r="J456" s="53"/>
      <c r="K456" s="53"/>
      <c r="L456" s="53"/>
      <c r="M456" s="53"/>
      <c r="N456" s="53">
        <v>56000</v>
      </c>
      <c r="O456" s="53">
        <v>111783</v>
      </c>
      <c r="P456" s="1207"/>
      <c r="Q456" s="53"/>
      <c r="R456" s="53"/>
      <c r="S456" s="53"/>
      <c r="T456">
        <v>480000</v>
      </c>
    </row>
    <row r="457" spans="1:20" ht="18.5" x14ac:dyDescent="0.45">
      <c r="A457" s="1203">
        <v>120</v>
      </c>
      <c r="B457" s="1204" t="s">
        <v>2003</v>
      </c>
      <c r="C457" s="1203">
        <v>7</v>
      </c>
      <c r="D457" s="1203">
        <v>10</v>
      </c>
      <c r="E457" s="1207">
        <v>1167903</v>
      </c>
      <c r="F457" s="53"/>
      <c r="G457" s="53"/>
      <c r="H457" s="53"/>
      <c r="I457" s="53"/>
      <c r="J457" s="53"/>
      <c r="K457" s="53"/>
      <c r="L457" s="53"/>
      <c r="M457" s="53"/>
      <c r="N457" s="53">
        <v>56000</v>
      </c>
      <c r="O457" s="53">
        <v>111783</v>
      </c>
      <c r="P457" s="1207">
        <v>193680</v>
      </c>
      <c r="Q457" s="53"/>
      <c r="R457" s="53"/>
      <c r="S457" s="53"/>
      <c r="T457">
        <v>480000</v>
      </c>
    </row>
    <row r="458" spans="1:20" ht="18.5" x14ac:dyDescent="0.45">
      <c r="A458" s="1203">
        <v>121</v>
      </c>
      <c r="B458" s="1204" t="s">
        <v>2004</v>
      </c>
      <c r="C458" s="1203">
        <v>7</v>
      </c>
      <c r="D458" s="1203">
        <v>6</v>
      </c>
      <c r="E458" s="1207">
        <v>1045356</v>
      </c>
      <c r="F458" s="53"/>
      <c r="G458" s="53"/>
      <c r="H458" s="53"/>
      <c r="I458" s="53"/>
      <c r="J458" s="53"/>
      <c r="K458" s="53"/>
      <c r="L458" s="53"/>
      <c r="M458" s="53"/>
      <c r="N458" s="53">
        <v>56000</v>
      </c>
      <c r="O458" s="53">
        <v>90586</v>
      </c>
      <c r="P458" s="1207"/>
      <c r="Q458" s="53"/>
      <c r="R458" s="53"/>
      <c r="S458" s="53"/>
      <c r="T458">
        <v>480000</v>
      </c>
    </row>
    <row r="459" spans="1:20" ht="18.5" x14ac:dyDescent="0.45">
      <c r="A459" s="1203">
        <v>122</v>
      </c>
      <c r="B459" s="1204" t="s">
        <v>2005</v>
      </c>
      <c r="C459" s="1203">
        <v>7</v>
      </c>
      <c r="D459" s="1203">
        <v>6</v>
      </c>
      <c r="E459" s="1207">
        <v>1045356</v>
      </c>
      <c r="F459" s="53"/>
      <c r="G459" s="53"/>
      <c r="H459" s="53"/>
      <c r="I459" s="53"/>
      <c r="J459" s="53"/>
      <c r="K459" s="53"/>
      <c r="L459" s="53"/>
      <c r="M459" s="53"/>
      <c r="N459" s="53">
        <v>56000</v>
      </c>
      <c r="O459" s="53">
        <v>90586</v>
      </c>
      <c r="P459" s="1207"/>
      <c r="Q459" s="53"/>
      <c r="R459" s="53"/>
      <c r="S459" s="53"/>
      <c r="T459">
        <v>480000</v>
      </c>
    </row>
    <row r="460" spans="1:20" ht="18.5" x14ac:dyDescent="0.45">
      <c r="A460" s="1203">
        <v>123</v>
      </c>
      <c r="B460" s="1204" t="s">
        <v>2006</v>
      </c>
      <c r="C460" s="1203">
        <v>7</v>
      </c>
      <c r="D460" s="1203">
        <v>9</v>
      </c>
      <c r="E460" s="1207">
        <v>1137266</v>
      </c>
      <c r="F460" s="53"/>
      <c r="G460" s="53"/>
      <c r="H460" s="53"/>
      <c r="I460" s="53"/>
      <c r="J460" s="53"/>
      <c r="K460" s="53"/>
      <c r="L460" s="53"/>
      <c r="M460" s="53"/>
      <c r="N460" s="53">
        <v>56000</v>
      </c>
      <c r="O460" s="53">
        <v>98535</v>
      </c>
      <c r="P460" s="1207"/>
      <c r="Q460" s="53"/>
      <c r="R460" s="53"/>
      <c r="S460" s="53"/>
      <c r="T460">
        <v>480000</v>
      </c>
    </row>
    <row r="461" spans="1:20" ht="18.5" x14ac:dyDescent="0.45">
      <c r="A461" s="1203">
        <v>124</v>
      </c>
      <c r="B461" s="1204" t="s">
        <v>2007</v>
      </c>
      <c r="C461" s="1203">
        <v>7</v>
      </c>
      <c r="D461" s="1203">
        <v>15</v>
      </c>
      <c r="E461" s="1207">
        <v>1321086</v>
      </c>
      <c r="F461" s="53"/>
      <c r="G461" s="53"/>
      <c r="H461" s="53"/>
      <c r="I461" s="53"/>
      <c r="J461" s="53"/>
      <c r="K461" s="53"/>
      <c r="L461" s="53"/>
      <c r="M461" s="53"/>
      <c r="N461" s="53">
        <v>56000</v>
      </c>
      <c r="O461" s="53">
        <v>111783</v>
      </c>
      <c r="P461" s="1207"/>
      <c r="Q461" s="53"/>
      <c r="R461" s="53"/>
      <c r="S461" s="53"/>
      <c r="T461">
        <v>480000</v>
      </c>
    </row>
    <row r="462" spans="1:20" ht="18.5" x14ac:dyDescent="0.45">
      <c r="A462" s="1203">
        <v>125</v>
      </c>
      <c r="B462" s="1204" t="s">
        <v>2008</v>
      </c>
      <c r="C462" s="1203">
        <v>7</v>
      </c>
      <c r="D462" s="1203">
        <v>10</v>
      </c>
      <c r="E462" s="1207">
        <v>1167903</v>
      </c>
      <c r="F462" s="53"/>
      <c r="G462" s="53"/>
      <c r="H462" s="53"/>
      <c r="I462" s="53"/>
      <c r="J462" s="53"/>
      <c r="K462" s="53"/>
      <c r="L462" s="53"/>
      <c r="M462" s="53"/>
      <c r="N462" s="53">
        <v>56000</v>
      </c>
      <c r="O462" s="53">
        <v>111783</v>
      </c>
      <c r="P462" s="1207"/>
      <c r="Q462" s="53"/>
      <c r="R462" s="53"/>
      <c r="S462" s="53"/>
      <c r="T462">
        <v>480000</v>
      </c>
    </row>
    <row r="463" spans="1:20" ht="18.5" x14ac:dyDescent="0.45">
      <c r="A463" s="1203">
        <v>126</v>
      </c>
      <c r="B463" s="1204" t="s">
        <v>2009</v>
      </c>
      <c r="C463" s="1203">
        <v>7</v>
      </c>
      <c r="D463" s="1203">
        <v>9</v>
      </c>
      <c r="E463" s="1207">
        <v>1137266</v>
      </c>
      <c r="F463" s="53"/>
      <c r="G463" s="53"/>
      <c r="H463" s="53"/>
      <c r="I463" s="53"/>
      <c r="J463" s="53"/>
      <c r="K463" s="53"/>
      <c r="L463" s="53"/>
      <c r="M463" s="53"/>
      <c r="N463" s="53">
        <v>56000</v>
      </c>
      <c r="O463" s="53">
        <v>98535</v>
      </c>
      <c r="P463" s="1207"/>
      <c r="Q463" s="53"/>
      <c r="R463" s="53"/>
      <c r="S463" s="53"/>
      <c r="T463">
        <v>480000</v>
      </c>
    </row>
    <row r="464" spans="1:20" ht="18.5" x14ac:dyDescent="0.45">
      <c r="A464" s="1203">
        <v>127</v>
      </c>
      <c r="B464" s="1204" t="s">
        <v>2010</v>
      </c>
      <c r="C464" s="1203">
        <v>7</v>
      </c>
      <c r="D464" s="1203">
        <v>6</v>
      </c>
      <c r="E464" s="1207">
        <v>1045356</v>
      </c>
      <c r="F464" s="53"/>
      <c r="G464" s="53"/>
      <c r="H464" s="53"/>
      <c r="I464" s="53"/>
      <c r="J464" s="53"/>
      <c r="K464" s="53"/>
      <c r="L464" s="53"/>
      <c r="M464" s="53"/>
      <c r="N464" s="53">
        <v>56000</v>
      </c>
      <c r="O464" s="53">
        <v>90586</v>
      </c>
      <c r="P464" s="1207"/>
      <c r="Q464" s="53"/>
      <c r="R464" s="53"/>
      <c r="S464" s="53"/>
      <c r="T464">
        <v>480000</v>
      </c>
    </row>
    <row r="465" spans="1:20" ht="18.5" x14ac:dyDescent="0.45">
      <c r="A465" s="1203">
        <v>128</v>
      </c>
      <c r="B465" s="1204" t="s">
        <v>2011</v>
      </c>
      <c r="C465" s="1203">
        <v>7</v>
      </c>
      <c r="D465" s="1203">
        <v>10</v>
      </c>
      <c r="E465" s="1207">
        <v>1167903</v>
      </c>
      <c r="F465" s="53"/>
      <c r="G465" s="53"/>
      <c r="H465" s="53"/>
      <c r="I465" s="53"/>
      <c r="J465" s="53"/>
      <c r="K465" s="53"/>
      <c r="L465" s="53"/>
      <c r="M465" s="53"/>
      <c r="N465" s="53">
        <v>56000</v>
      </c>
      <c r="O465" s="53">
        <v>111783</v>
      </c>
      <c r="P465" s="1207"/>
      <c r="Q465" s="53"/>
      <c r="R465" s="53"/>
      <c r="S465" s="53"/>
      <c r="T465">
        <v>480000</v>
      </c>
    </row>
    <row r="466" spans="1:20" ht="18.5" x14ac:dyDescent="0.45">
      <c r="A466" s="1203">
        <v>129</v>
      </c>
      <c r="B466" s="1204" t="s">
        <v>2012</v>
      </c>
      <c r="C466" s="1203">
        <v>7</v>
      </c>
      <c r="D466" s="1203">
        <v>9</v>
      </c>
      <c r="E466" s="1207">
        <v>1137266</v>
      </c>
      <c r="F466" s="53"/>
      <c r="G466" s="53"/>
      <c r="H466" s="53"/>
      <c r="I466" s="53"/>
      <c r="J466" s="53"/>
      <c r="K466" s="53"/>
      <c r="L466" s="53"/>
      <c r="M466" s="53"/>
      <c r="N466" s="53">
        <v>56000</v>
      </c>
      <c r="O466" s="53">
        <v>98535</v>
      </c>
      <c r="P466" s="1207"/>
      <c r="Q466" s="53"/>
      <c r="R466" s="53"/>
      <c r="S466" s="53"/>
      <c r="T466">
        <v>480000</v>
      </c>
    </row>
    <row r="467" spans="1:20" ht="18.5" x14ac:dyDescent="0.45">
      <c r="A467" s="1203">
        <v>130</v>
      </c>
      <c r="B467" s="1204" t="s">
        <v>2013</v>
      </c>
      <c r="C467" s="1203">
        <v>7</v>
      </c>
      <c r="D467" s="1203">
        <v>9</v>
      </c>
      <c r="E467" s="1207">
        <v>1137266</v>
      </c>
      <c r="F467" s="53"/>
      <c r="G467" s="53"/>
      <c r="H467" s="53"/>
      <c r="I467" s="53"/>
      <c r="J467" s="53"/>
      <c r="K467" s="53"/>
      <c r="L467" s="53"/>
      <c r="M467" s="53"/>
      <c r="N467" s="53">
        <v>56000</v>
      </c>
      <c r="O467" s="53">
        <v>98535</v>
      </c>
      <c r="P467" s="1207"/>
      <c r="Q467" s="53"/>
      <c r="R467" s="53"/>
      <c r="S467" s="53"/>
      <c r="T467">
        <v>480000</v>
      </c>
    </row>
    <row r="468" spans="1:20" ht="18.5" x14ac:dyDescent="0.45">
      <c r="A468" s="1203">
        <v>131</v>
      </c>
      <c r="B468" s="1204" t="s">
        <v>2014</v>
      </c>
      <c r="C468" s="1203">
        <v>7</v>
      </c>
      <c r="D468" s="1203">
        <v>12</v>
      </c>
      <c r="E468" s="1207">
        <v>1321086</v>
      </c>
      <c r="F468" s="53"/>
      <c r="G468" s="53"/>
      <c r="H468" s="53"/>
      <c r="I468" s="53"/>
      <c r="J468" s="53"/>
      <c r="K468" s="53"/>
      <c r="L468" s="53"/>
      <c r="M468" s="53"/>
      <c r="N468" s="53">
        <v>56000</v>
      </c>
      <c r="O468" s="53">
        <v>106485</v>
      </c>
      <c r="P468" s="1207"/>
      <c r="Q468" s="53"/>
      <c r="R468" s="53"/>
      <c r="S468" s="53"/>
      <c r="T468">
        <v>480000</v>
      </c>
    </row>
    <row r="469" spans="1:20" ht="18.5" x14ac:dyDescent="0.45">
      <c r="A469" s="1203">
        <v>132</v>
      </c>
      <c r="B469" s="1204" t="s">
        <v>2016</v>
      </c>
      <c r="C469" s="1203">
        <v>7</v>
      </c>
      <c r="D469" s="1203">
        <v>6</v>
      </c>
      <c r="E469" s="1207">
        <v>1045356</v>
      </c>
      <c r="F469" s="53"/>
      <c r="G469" s="53"/>
      <c r="H469" s="53"/>
      <c r="I469" s="53"/>
      <c r="J469" s="53"/>
      <c r="K469" s="53"/>
      <c r="L469" s="53"/>
      <c r="M469" s="53"/>
      <c r="N469" s="53">
        <v>56000</v>
      </c>
      <c r="O469" s="53">
        <v>90586</v>
      </c>
      <c r="P469" s="1207">
        <v>101633</v>
      </c>
      <c r="Q469" s="53"/>
      <c r="R469" s="53"/>
      <c r="S469" s="53"/>
      <c r="T469">
        <v>480000</v>
      </c>
    </row>
    <row r="470" spans="1:20" ht="18.5" x14ac:dyDescent="0.45">
      <c r="A470" s="1203">
        <v>133</v>
      </c>
      <c r="B470" s="1204" t="s">
        <v>2017</v>
      </c>
      <c r="C470" s="1203">
        <v>7</v>
      </c>
      <c r="D470" s="1203">
        <v>10</v>
      </c>
      <c r="E470" s="1207">
        <v>1167903</v>
      </c>
      <c r="F470" s="53"/>
      <c r="G470" s="53"/>
      <c r="H470" s="53"/>
      <c r="I470" s="53"/>
      <c r="J470" s="53"/>
      <c r="K470" s="53"/>
      <c r="L470" s="53"/>
      <c r="M470" s="53"/>
      <c r="N470" s="53">
        <v>56000</v>
      </c>
      <c r="O470" s="53">
        <v>111783</v>
      </c>
      <c r="P470" s="1207">
        <v>193680</v>
      </c>
      <c r="Q470" s="53"/>
      <c r="R470" s="53"/>
      <c r="S470" s="53"/>
      <c r="T470">
        <v>480000</v>
      </c>
    </row>
    <row r="471" spans="1:20" ht="18.5" x14ac:dyDescent="0.45">
      <c r="A471" s="1203">
        <v>134</v>
      </c>
      <c r="B471" s="1204" t="s">
        <v>2018</v>
      </c>
      <c r="C471" s="1203">
        <v>7</v>
      </c>
      <c r="D471" s="1203">
        <v>9</v>
      </c>
      <c r="E471" s="1207">
        <v>1137266</v>
      </c>
      <c r="F471" s="53"/>
      <c r="G471" s="53"/>
      <c r="H471" s="53"/>
      <c r="I471" s="53"/>
      <c r="J471" s="53"/>
      <c r="K471" s="53"/>
      <c r="L471" s="53"/>
      <c r="M471" s="53"/>
      <c r="N471" s="53">
        <v>56000</v>
      </c>
      <c r="O471" s="53">
        <v>98535</v>
      </c>
      <c r="P471" s="1207"/>
      <c r="Q471" s="53"/>
      <c r="R471" s="53"/>
      <c r="S471" s="53"/>
      <c r="T471">
        <v>480000</v>
      </c>
    </row>
    <row r="472" spans="1:20" ht="18.5" x14ac:dyDescent="0.45">
      <c r="A472" s="1203">
        <v>135</v>
      </c>
      <c r="B472" s="1204" t="s">
        <v>2019</v>
      </c>
      <c r="C472" s="1203">
        <v>7</v>
      </c>
      <c r="D472" s="1203">
        <v>7</v>
      </c>
      <c r="E472" s="1207">
        <v>1075992</v>
      </c>
      <c r="F472" s="53"/>
      <c r="G472" s="53"/>
      <c r="H472" s="53"/>
      <c r="I472" s="53"/>
      <c r="J472" s="53"/>
      <c r="K472" s="53"/>
      <c r="L472" s="53"/>
      <c r="M472" s="53"/>
      <c r="N472" s="53">
        <v>56000</v>
      </c>
      <c r="O472" s="53">
        <v>93236</v>
      </c>
      <c r="P472" s="1207"/>
      <c r="Q472" s="53"/>
      <c r="R472" s="53"/>
      <c r="S472" s="53"/>
      <c r="T472">
        <v>480000</v>
      </c>
    </row>
    <row r="473" spans="1:20" ht="18.5" x14ac:dyDescent="0.45">
      <c r="A473" s="1203">
        <v>136</v>
      </c>
      <c r="B473" s="1204" t="s">
        <v>2021</v>
      </c>
      <c r="C473" s="1203">
        <v>7</v>
      </c>
      <c r="D473" s="1203">
        <v>6</v>
      </c>
      <c r="E473" s="1207">
        <v>1045356</v>
      </c>
      <c r="F473" s="53"/>
      <c r="G473" s="53"/>
      <c r="H473" s="53"/>
      <c r="I473" s="53"/>
      <c r="J473" s="53"/>
      <c r="K473" s="53"/>
      <c r="L473" s="53"/>
      <c r="M473" s="53"/>
      <c r="N473" s="53">
        <v>56000</v>
      </c>
      <c r="O473" s="53">
        <v>90586</v>
      </c>
      <c r="P473" s="1207"/>
      <c r="Q473" s="53"/>
      <c r="R473" s="53"/>
      <c r="S473" s="53"/>
      <c r="T473">
        <v>480000</v>
      </c>
    </row>
    <row r="474" spans="1:20" ht="18.5" x14ac:dyDescent="0.45">
      <c r="A474" s="1203">
        <v>137</v>
      </c>
      <c r="B474" s="1204" t="s">
        <v>2022</v>
      </c>
      <c r="C474" s="1203">
        <v>7</v>
      </c>
      <c r="D474" s="1203">
        <v>15</v>
      </c>
      <c r="E474" s="1207">
        <v>1321086</v>
      </c>
      <c r="F474" s="53"/>
      <c r="G474" s="53"/>
      <c r="H474" s="53"/>
      <c r="I474" s="53"/>
      <c r="J474" s="53"/>
      <c r="K474" s="53"/>
      <c r="L474" s="53"/>
      <c r="M474" s="53"/>
      <c r="N474" s="53">
        <v>56000</v>
      </c>
      <c r="O474" s="53">
        <v>111783</v>
      </c>
      <c r="P474" s="1207"/>
      <c r="Q474" s="53"/>
      <c r="R474" s="53"/>
      <c r="S474" s="53"/>
      <c r="T474">
        <v>480000</v>
      </c>
    </row>
    <row r="475" spans="1:20" ht="18.5" x14ac:dyDescent="0.45">
      <c r="A475" s="1203">
        <v>138</v>
      </c>
      <c r="B475" s="1204" t="s">
        <v>2023</v>
      </c>
      <c r="C475" s="1203">
        <v>7</v>
      </c>
      <c r="D475" s="1203">
        <v>7</v>
      </c>
      <c r="E475" s="1207">
        <v>1075992</v>
      </c>
      <c r="F475" s="53"/>
      <c r="G475" s="53"/>
      <c r="H475" s="53"/>
      <c r="I475" s="53"/>
      <c r="J475" s="53"/>
      <c r="K475" s="53"/>
      <c r="L475" s="53"/>
      <c r="M475" s="53"/>
      <c r="N475" s="53">
        <v>56000</v>
      </c>
      <c r="O475" s="53">
        <v>93236</v>
      </c>
      <c r="P475" s="1207"/>
      <c r="Q475" s="53"/>
      <c r="R475" s="53"/>
      <c r="S475" s="53"/>
      <c r="T475">
        <v>480000</v>
      </c>
    </row>
    <row r="476" spans="1:20" ht="18.5" x14ac:dyDescent="0.45">
      <c r="A476" s="1203">
        <v>139</v>
      </c>
      <c r="B476" s="1204" t="s">
        <v>2024</v>
      </c>
      <c r="C476" s="1203">
        <v>7</v>
      </c>
      <c r="D476" s="1203">
        <v>7</v>
      </c>
      <c r="E476" s="1207">
        <v>1075992</v>
      </c>
      <c r="F476" s="53"/>
      <c r="G476" s="53"/>
      <c r="H476" s="53"/>
      <c r="I476" s="53"/>
      <c r="J476" s="53"/>
      <c r="K476" s="53"/>
      <c r="L476" s="53"/>
      <c r="M476" s="53"/>
      <c r="N476" s="53">
        <v>56000</v>
      </c>
      <c r="O476" s="53">
        <v>93236</v>
      </c>
      <c r="P476" s="1207"/>
      <c r="Q476" s="53"/>
      <c r="R476" s="53"/>
      <c r="S476" s="53"/>
      <c r="T476">
        <v>480000</v>
      </c>
    </row>
    <row r="477" spans="1:20" ht="18.5" x14ac:dyDescent="0.45">
      <c r="A477" s="1203">
        <v>140</v>
      </c>
      <c r="B477" s="1204" t="s">
        <v>2025</v>
      </c>
      <c r="C477" s="1203">
        <v>7</v>
      </c>
      <c r="D477" s="1203">
        <v>6</v>
      </c>
      <c r="E477" s="1207">
        <v>1045356</v>
      </c>
      <c r="F477" s="53"/>
      <c r="G477" s="53"/>
      <c r="H477" s="53"/>
      <c r="I477" s="53"/>
      <c r="J477" s="53"/>
      <c r="K477" s="53"/>
      <c r="L477" s="53"/>
      <c r="M477" s="53"/>
      <c r="N477" s="53">
        <v>56000</v>
      </c>
      <c r="O477" s="53">
        <v>90586</v>
      </c>
      <c r="P477" s="1207"/>
      <c r="Q477" s="53"/>
      <c r="R477" s="53"/>
      <c r="S477" s="53"/>
      <c r="T477">
        <v>480000</v>
      </c>
    </row>
    <row r="478" spans="1:20" ht="18.5" x14ac:dyDescent="0.45">
      <c r="A478" s="1203">
        <v>141</v>
      </c>
      <c r="B478" s="1204" t="s">
        <v>2026</v>
      </c>
      <c r="C478" s="1203">
        <v>7</v>
      </c>
      <c r="D478" s="1203">
        <v>9</v>
      </c>
      <c r="E478" s="1207">
        <v>1167903</v>
      </c>
      <c r="F478" s="53"/>
      <c r="G478" s="53"/>
      <c r="H478" s="53"/>
      <c r="I478" s="53"/>
      <c r="J478" s="53"/>
      <c r="K478" s="53"/>
      <c r="L478" s="53"/>
      <c r="M478" s="53"/>
      <c r="N478" s="53">
        <v>56000</v>
      </c>
      <c r="O478" s="53">
        <v>111783</v>
      </c>
      <c r="P478" s="1207"/>
      <c r="Q478" s="53"/>
      <c r="R478" s="53"/>
      <c r="S478" s="53"/>
      <c r="T478">
        <v>480000</v>
      </c>
    </row>
    <row r="479" spans="1:20" ht="18.5" x14ac:dyDescent="0.45">
      <c r="A479" s="1203">
        <v>142</v>
      </c>
      <c r="B479" s="1204" t="s">
        <v>2027</v>
      </c>
      <c r="C479" s="1203">
        <v>7</v>
      </c>
      <c r="D479" s="1203">
        <v>6</v>
      </c>
      <c r="E479" s="1207">
        <v>1045356</v>
      </c>
      <c r="F479" s="53"/>
      <c r="G479" s="53"/>
      <c r="H479" s="53"/>
      <c r="I479" s="53"/>
      <c r="J479" s="53"/>
      <c r="K479" s="53"/>
      <c r="L479" s="53"/>
      <c r="M479" s="53"/>
      <c r="N479" s="53">
        <v>56000</v>
      </c>
      <c r="O479" s="53">
        <v>90586</v>
      </c>
      <c r="P479" s="1207"/>
      <c r="Q479" s="53"/>
      <c r="R479" s="53"/>
      <c r="S479" s="53"/>
      <c r="T479">
        <v>480000</v>
      </c>
    </row>
    <row r="480" spans="1:20" ht="18.5" x14ac:dyDescent="0.45">
      <c r="A480" s="1203">
        <v>143</v>
      </c>
      <c r="B480" s="1204" t="s">
        <v>2028</v>
      </c>
      <c r="C480" s="1203">
        <v>7</v>
      </c>
      <c r="D480" s="1203">
        <v>7</v>
      </c>
      <c r="E480" s="1207">
        <v>1075992</v>
      </c>
      <c r="F480" s="53"/>
      <c r="G480" s="53"/>
      <c r="H480" s="53"/>
      <c r="I480" s="53"/>
      <c r="J480" s="53"/>
      <c r="K480" s="53"/>
      <c r="L480" s="53"/>
      <c r="M480" s="53"/>
      <c r="N480" s="53">
        <v>56000</v>
      </c>
      <c r="O480" s="53">
        <v>90586</v>
      </c>
      <c r="P480" s="1207"/>
      <c r="Q480" s="53"/>
      <c r="R480" s="53"/>
      <c r="S480" s="53"/>
      <c r="T480">
        <v>480000</v>
      </c>
    </row>
    <row r="481" spans="1:20" ht="18.5" x14ac:dyDescent="0.45">
      <c r="A481" s="1203">
        <v>144</v>
      </c>
      <c r="B481" s="1204" t="s">
        <v>2029</v>
      </c>
      <c r="C481" s="1203">
        <v>7</v>
      </c>
      <c r="D481" s="1203">
        <v>9</v>
      </c>
      <c r="E481" s="1207">
        <v>1137266</v>
      </c>
      <c r="F481" s="53"/>
      <c r="G481" s="53"/>
      <c r="H481" s="53"/>
      <c r="I481" s="53"/>
      <c r="J481" s="53"/>
      <c r="K481" s="53"/>
      <c r="L481" s="53"/>
      <c r="M481" s="53"/>
      <c r="N481" s="53">
        <v>56000</v>
      </c>
      <c r="O481" s="53">
        <v>98535</v>
      </c>
      <c r="P481" s="1207"/>
      <c r="Q481" s="53"/>
      <c r="R481" s="53"/>
      <c r="S481" s="53"/>
      <c r="T481">
        <v>480000</v>
      </c>
    </row>
    <row r="482" spans="1:20" ht="18.5" x14ac:dyDescent="0.45">
      <c r="A482" s="1203">
        <v>145</v>
      </c>
      <c r="B482" s="1204" t="s">
        <v>2030</v>
      </c>
      <c r="C482" s="1203">
        <v>7</v>
      </c>
      <c r="D482" s="1203">
        <v>9</v>
      </c>
      <c r="E482" s="1207">
        <v>1137266</v>
      </c>
      <c r="F482" s="53"/>
      <c r="G482" s="53"/>
      <c r="H482" s="53"/>
      <c r="I482" s="53"/>
      <c r="J482" s="53"/>
      <c r="K482" s="53"/>
      <c r="L482" s="53"/>
      <c r="M482" s="53"/>
      <c r="N482" s="53">
        <v>56000</v>
      </c>
      <c r="O482" s="53">
        <v>98535</v>
      </c>
      <c r="P482" s="1207"/>
      <c r="Q482" s="53"/>
      <c r="R482" s="53"/>
      <c r="S482" s="53"/>
      <c r="T482">
        <v>480000</v>
      </c>
    </row>
    <row r="483" spans="1:20" ht="18.5" x14ac:dyDescent="0.45">
      <c r="A483" s="1203">
        <v>146</v>
      </c>
      <c r="B483" s="1204" t="s">
        <v>2031</v>
      </c>
      <c r="C483" s="1203">
        <v>7</v>
      </c>
      <c r="D483" s="1203">
        <v>9</v>
      </c>
      <c r="E483" s="1207">
        <v>1137266</v>
      </c>
      <c r="F483" s="53"/>
      <c r="G483" s="53"/>
      <c r="H483" s="53"/>
      <c r="I483" s="53"/>
      <c r="J483" s="53"/>
      <c r="K483" s="53"/>
      <c r="L483" s="53"/>
      <c r="M483" s="53"/>
      <c r="N483" s="53">
        <v>56000</v>
      </c>
      <c r="O483" s="53">
        <v>98535</v>
      </c>
      <c r="P483" s="1207">
        <v>110676</v>
      </c>
      <c r="Q483" s="53"/>
      <c r="R483" s="53"/>
      <c r="S483" s="53"/>
      <c r="T483">
        <v>480000</v>
      </c>
    </row>
    <row r="484" spans="1:20" ht="18.5" x14ac:dyDescent="0.45">
      <c r="A484" s="1203">
        <v>147</v>
      </c>
      <c r="B484" s="1204" t="s">
        <v>2032</v>
      </c>
      <c r="C484" s="1203">
        <v>7</v>
      </c>
      <c r="D484" s="1203">
        <v>7</v>
      </c>
      <c r="E484" s="1207">
        <v>1075992</v>
      </c>
      <c r="F484" s="53"/>
      <c r="G484" s="53"/>
      <c r="H484" s="53"/>
      <c r="I484" s="53"/>
      <c r="J484" s="53"/>
      <c r="K484" s="53"/>
      <c r="L484" s="53"/>
      <c r="M484" s="53"/>
      <c r="N484" s="53">
        <v>56000</v>
      </c>
      <c r="O484" s="53">
        <v>93236</v>
      </c>
      <c r="P484" s="1207">
        <v>104652</v>
      </c>
      <c r="Q484" s="53"/>
      <c r="R484" s="53"/>
      <c r="S484" s="53"/>
      <c r="T484">
        <v>480000</v>
      </c>
    </row>
    <row r="485" spans="1:20" ht="18.5" x14ac:dyDescent="0.45">
      <c r="A485" s="1203">
        <v>148</v>
      </c>
      <c r="B485" s="1204" t="s">
        <v>2033</v>
      </c>
      <c r="C485" s="1203">
        <v>7</v>
      </c>
      <c r="D485" s="1203">
        <v>9</v>
      </c>
      <c r="E485" s="1207">
        <v>1137266</v>
      </c>
      <c r="F485" s="53"/>
      <c r="G485" s="53"/>
      <c r="H485" s="53"/>
      <c r="I485" s="53"/>
      <c r="J485" s="53"/>
      <c r="K485" s="53"/>
      <c r="L485" s="53"/>
      <c r="M485" s="53"/>
      <c r="N485" s="53">
        <v>56000</v>
      </c>
      <c r="O485" s="53">
        <v>98535</v>
      </c>
      <c r="P485" s="1207">
        <v>110676</v>
      </c>
      <c r="Q485" s="53"/>
      <c r="R485" s="53"/>
      <c r="S485" s="53"/>
      <c r="T485">
        <v>480000</v>
      </c>
    </row>
    <row r="486" spans="1:20" ht="18.5" x14ac:dyDescent="0.45">
      <c r="A486" s="1203">
        <v>149</v>
      </c>
      <c r="B486" s="1204" t="s">
        <v>2034</v>
      </c>
      <c r="C486" s="1203">
        <v>7</v>
      </c>
      <c r="D486" s="1203">
        <v>7</v>
      </c>
      <c r="E486" s="1207">
        <v>1075992</v>
      </c>
      <c r="F486" s="53"/>
      <c r="G486" s="53"/>
      <c r="H486" s="53"/>
      <c r="I486" s="53"/>
      <c r="J486" s="53"/>
      <c r="K486" s="53"/>
      <c r="L486" s="53"/>
      <c r="M486" s="53"/>
      <c r="N486" s="53">
        <v>56000</v>
      </c>
      <c r="O486" s="53">
        <v>90586</v>
      </c>
      <c r="P486" s="1207"/>
      <c r="Q486" s="53"/>
      <c r="R486" s="53"/>
      <c r="S486" s="53"/>
      <c r="T486">
        <v>480000</v>
      </c>
    </row>
    <row r="487" spans="1:20" ht="18.5" x14ac:dyDescent="0.45">
      <c r="A487" s="1203">
        <v>150</v>
      </c>
      <c r="B487" s="1204" t="s">
        <v>2035</v>
      </c>
      <c r="C487" s="1203">
        <v>7</v>
      </c>
      <c r="D487" s="1203">
        <v>6</v>
      </c>
      <c r="E487" s="1207">
        <v>1045356</v>
      </c>
      <c r="F487" s="53"/>
      <c r="G487" s="53"/>
      <c r="H487" s="53"/>
      <c r="I487" s="53"/>
      <c r="J487" s="53"/>
      <c r="K487" s="53"/>
      <c r="L487" s="53"/>
      <c r="M487" s="53"/>
      <c r="N487" s="53">
        <v>56000</v>
      </c>
      <c r="O487" s="53">
        <v>90586</v>
      </c>
      <c r="P487" s="1207"/>
      <c r="Q487" s="53"/>
      <c r="R487" s="53"/>
      <c r="S487" s="53"/>
      <c r="T487">
        <v>480000</v>
      </c>
    </row>
    <row r="488" spans="1:20" ht="18.5" x14ac:dyDescent="0.45">
      <c r="A488" s="1203">
        <v>151</v>
      </c>
      <c r="B488" s="1204" t="s">
        <v>2036</v>
      </c>
      <c r="C488" s="1203">
        <v>7</v>
      </c>
      <c r="D488" s="1203">
        <v>6</v>
      </c>
      <c r="E488" s="1207">
        <v>1045356</v>
      </c>
      <c r="F488" s="53"/>
      <c r="G488" s="53"/>
      <c r="H488" s="53"/>
      <c r="I488" s="53"/>
      <c r="J488" s="53"/>
      <c r="K488" s="53"/>
      <c r="L488" s="53"/>
      <c r="M488" s="53"/>
      <c r="N488" s="53">
        <v>56000</v>
      </c>
      <c r="O488" s="53">
        <v>90586</v>
      </c>
      <c r="P488" s="1207"/>
      <c r="Q488" s="53"/>
      <c r="R488" s="53"/>
      <c r="S488" s="53"/>
      <c r="T488">
        <v>480000</v>
      </c>
    </row>
    <row r="489" spans="1:20" ht="18.5" x14ac:dyDescent="0.45">
      <c r="A489" s="1203">
        <v>152</v>
      </c>
      <c r="B489" s="1204" t="s">
        <v>2037</v>
      </c>
      <c r="C489" s="1203" t="s">
        <v>1992</v>
      </c>
      <c r="D489" s="1203"/>
      <c r="E489" s="1207">
        <v>1137266</v>
      </c>
      <c r="F489" s="53"/>
      <c r="G489" s="53"/>
      <c r="H489" s="53"/>
      <c r="I489" s="53"/>
      <c r="J489" s="53"/>
      <c r="K489" s="53"/>
      <c r="L489" s="53"/>
      <c r="M489" s="53"/>
      <c r="N489" s="53">
        <v>56000</v>
      </c>
      <c r="O489" s="53">
        <v>98535</v>
      </c>
      <c r="P489" s="1207">
        <v>110676</v>
      </c>
      <c r="Q489" s="53"/>
      <c r="R489" s="53"/>
      <c r="S489" s="53"/>
      <c r="T489">
        <v>480000</v>
      </c>
    </row>
    <row r="490" spans="1:20" ht="18.5" x14ac:dyDescent="0.45">
      <c r="A490" s="1203">
        <v>153</v>
      </c>
      <c r="B490" s="1204" t="s">
        <v>2038</v>
      </c>
      <c r="C490" s="1203" t="s">
        <v>2039</v>
      </c>
      <c r="D490" s="1203"/>
      <c r="E490" s="1207">
        <v>1397063</v>
      </c>
      <c r="F490" s="53"/>
      <c r="G490" s="53"/>
      <c r="H490" s="53"/>
      <c r="I490" s="53"/>
      <c r="J490" s="53"/>
      <c r="K490" s="53"/>
      <c r="L490" s="53"/>
      <c r="M490" s="53"/>
      <c r="N490" s="53">
        <v>56000</v>
      </c>
      <c r="O490" s="53">
        <v>120775</v>
      </c>
      <c r="P490" s="1207"/>
      <c r="Q490" s="53"/>
      <c r="R490" s="53"/>
      <c r="S490" s="53"/>
      <c r="T490">
        <v>480000</v>
      </c>
    </row>
    <row r="491" spans="1:20" ht="18.5" x14ac:dyDescent="0.45">
      <c r="A491" s="1203">
        <v>154</v>
      </c>
      <c r="B491" s="1204" t="s">
        <v>2040</v>
      </c>
      <c r="C491" s="1203" t="s">
        <v>2041</v>
      </c>
      <c r="D491" s="1203"/>
      <c r="E491" s="1207">
        <v>1361025</v>
      </c>
      <c r="F491" s="53"/>
      <c r="G491" s="53"/>
      <c r="H491" s="53"/>
      <c r="I491" s="53"/>
      <c r="J491" s="53"/>
      <c r="K491" s="53"/>
      <c r="L491" s="53"/>
      <c r="M491" s="53"/>
      <c r="N491" s="53">
        <v>56000</v>
      </c>
      <c r="O491" s="53">
        <v>105180</v>
      </c>
      <c r="P491" s="1207"/>
      <c r="Q491" s="53"/>
      <c r="R491" s="53"/>
      <c r="S491" s="53"/>
      <c r="T491">
        <v>480000</v>
      </c>
    </row>
    <row r="492" spans="1:20" ht="18.5" x14ac:dyDescent="0.45">
      <c r="A492" s="1203">
        <v>155</v>
      </c>
      <c r="B492" s="1204" t="s">
        <v>2042</v>
      </c>
      <c r="C492" s="1203" t="s">
        <v>2039</v>
      </c>
      <c r="D492" s="1203"/>
      <c r="E492" s="1207">
        <v>1397063</v>
      </c>
      <c r="F492" s="53"/>
      <c r="G492" s="53"/>
      <c r="H492" s="53"/>
      <c r="I492" s="53"/>
      <c r="J492" s="53"/>
      <c r="K492" s="53"/>
      <c r="L492" s="53"/>
      <c r="M492" s="53"/>
      <c r="N492" s="53">
        <v>56000</v>
      </c>
      <c r="O492" s="53">
        <v>120775</v>
      </c>
      <c r="P492" s="1207"/>
      <c r="Q492" s="53"/>
      <c r="R492" s="53"/>
      <c r="S492" s="53"/>
      <c r="T492">
        <v>480000</v>
      </c>
    </row>
    <row r="493" spans="1:20" ht="18.5" x14ac:dyDescent="0.45">
      <c r="A493" s="1203">
        <v>156</v>
      </c>
      <c r="B493" s="1204" t="s">
        <v>2043</v>
      </c>
      <c r="C493" s="1203" t="s">
        <v>2039</v>
      </c>
      <c r="D493" s="1203"/>
      <c r="E493" s="1207">
        <v>1397063</v>
      </c>
      <c r="F493" s="53"/>
      <c r="G493" s="53"/>
      <c r="H493" s="53"/>
      <c r="I493" s="53"/>
      <c r="J493" s="53"/>
      <c r="K493" s="53"/>
      <c r="L493" s="53"/>
      <c r="M493" s="53"/>
      <c r="N493" s="53">
        <v>56000</v>
      </c>
      <c r="O493" s="53">
        <v>120775</v>
      </c>
      <c r="P493" s="1207"/>
      <c r="Q493" s="53"/>
      <c r="R493" s="53"/>
      <c r="S493" s="53"/>
      <c r="T493">
        <v>480000</v>
      </c>
    </row>
    <row r="494" spans="1:20" ht="18.5" x14ac:dyDescent="0.45">
      <c r="A494" s="1203">
        <v>157</v>
      </c>
      <c r="B494" s="1204" t="s">
        <v>2044</v>
      </c>
      <c r="C494" s="1203" t="s">
        <v>2041</v>
      </c>
      <c r="D494" s="1203"/>
      <c r="E494" s="1207">
        <v>1361025</v>
      </c>
      <c r="F494" s="53"/>
      <c r="G494" s="53"/>
      <c r="H494" s="53"/>
      <c r="I494" s="53"/>
      <c r="J494" s="53"/>
      <c r="K494" s="53"/>
      <c r="L494" s="53"/>
      <c r="M494" s="53"/>
      <c r="N494" s="53">
        <v>56000</v>
      </c>
      <c r="O494" s="53">
        <v>105180</v>
      </c>
      <c r="P494" s="1207">
        <v>127152</v>
      </c>
      <c r="Q494" s="53"/>
      <c r="R494" s="53"/>
      <c r="S494" s="53"/>
      <c r="T494">
        <v>480000</v>
      </c>
    </row>
    <row r="495" spans="1:20" ht="18.5" x14ac:dyDescent="0.45">
      <c r="A495" s="1203">
        <v>158</v>
      </c>
      <c r="B495" s="1204" t="s">
        <v>2045</v>
      </c>
      <c r="C495" s="1203" t="s">
        <v>2041</v>
      </c>
      <c r="D495" s="1203"/>
      <c r="E495" s="1207">
        <v>1361025</v>
      </c>
      <c r="F495" s="53"/>
      <c r="G495" s="53"/>
      <c r="H495" s="53"/>
      <c r="I495" s="53"/>
      <c r="J495" s="53"/>
      <c r="K495" s="53"/>
      <c r="L495" s="53"/>
      <c r="M495" s="53"/>
      <c r="N495" s="53">
        <v>56000</v>
      </c>
      <c r="O495" s="53">
        <v>105180</v>
      </c>
      <c r="P495" s="1207"/>
      <c r="Q495" s="53"/>
      <c r="R495" s="53"/>
      <c r="S495" s="53"/>
      <c r="T495">
        <v>480000</v>
      </c>
    </row>
    <row r="496" spans="1:20" ht="18.5" x14ac:dyDescent="0.45">
      <c r="A496" s="1203">
        <v>159</v>
      </c>
      <c r="B496" s="1204" t="s">
        <v>2046</v>
      </c>
      <c r="C496" s="1203" t="s">
        <v>2041</v>
      </c>
      <c r="D496" s="1203"/>
      <c r="E496" s="1207">
        <v>1361025</v>
      </c>
      <c r="F496" s="53"/>
      <c r="G496" s="53"/>
      <c r="H496" s="53"/>
      <c r="I496" s="53"/>
      <c r="J496" s="53"/>
      <c r="K496" s="53"/>
      <c r="L496" s="53"/>
      <c r="M496" s="53"/>
      <c r="N496" s="53">
        <v>56000</v>
      </c>
      <c r="O496" s="53">
        <v>105180</v>
      </c>
      <c r="P496" s="1207"/>
      <c r="Q496" s="53"/>
      <c r="R496" s="53"/>
      <c r="S496" s="53"/>
      <c r="T496">
        <v>480000</v>
      </c>
    </row>
    <row r="497" spans="1:20" ht="18.5" x14ac:dyDescent="0.45">
      <c r="A497" s="1203">
        <v>160</v>
      </c>
      <c r="B497" s="1204" t="s">
        <v>2047</v>
      </c>
      <c r="C497" s="1203" t="s">
        <v>2041</v>
      </c>
      <c r="D497" s="1203"/>
      <c r="E497" s="1207">
        <v>1361025</v>
      </c>
      <c r="F497" s="53"/>
      <c r="G497" s="53"/>
      <c r="H497" s="53"/>
      <c r="I497" s="53"/>
      <c r="J497" s="53"/>
      <c r="K497" s="53"/>
      <c r="L497" s="53"/>
      <c r="M497" s="53"/>
      <c r="N497" s="53">
        <v>56000</v>
      </c>
      <c r="O497" s="53">
        <v>105180</v>
      </c>
      <c r="P497" s="1207"/>
      <c r="Q497" s="53"/>
      <c r="R497" s="53"/>
      <c r="S497" s="53"/>
      <c r="T497">
        <v>480000</v>
      </c>
    </row>
    <row r="498" spans="1:20" ht="18.5" x14ac:dyDescent="0.45">
      <c r="A498" s="1203">
        <v>161</v>
      </c>
      <c r="B498" s="1204" t="s">
        <v>2048</v>
      </c>
      <c r="C498" s="1203" t="s">
        <v>2041</v>
      </c>
      <c r="D498" s="1203"/>
      <c r="E498" s="1207">
        <v>1361025</v>
      </c>
      <c r="F498" s="53"/>
      <c r="G498" s="53"/>
      <c r="H498" s="53"/>
      <c r="I498" s="53"/>
      <c r="J498" s="53"/>
      <c r="K498" s="53"/>
      <c r="L498" s="53"/>
      <c r="M498" s="53"/>
      <c r="N498" s="53">
        <v>56000</v>
      </c>
      <c r="O498" s="53">
        <v>105180</v>
      </c>
      <c r="P498" s="1207">
        <v>127152</v>
      </c>
      <c r="Q498" s="53"/>
      <c r="R498" s="53"/>
      <c r="S498" s="53"/>
      <c r="T498">
        <v>480000</v>
      </c>
    </row>
    <row r="499" spans="1:20" ht="18.5" x14ac:dyDescent="0.45">
      <c r="A499" s="1203">
        <v>162</v>
      </c>
      <c r="B499" s="1204" t="s">
        <v>2049</v>
      </c>
      <c r="C499" s="1203" t="s">
        <v>2041</v>
      </c>
      <c r="D499" s="1203"/>
      <c r="E499" s="1207">
        <v>1180824</v>
      </c>
      <c r="F499" s="53"/>
      <c r="G499" s="53"/>
      <c r="H499" s="53"/>
      <c r="I499" s="53"/>
      <c r="J499" s="53"/>
      <c r="K499" s="53"/>
      <c r="L499" s="53"/>
      <c r="M499" s="53"/>
      <c r="N499" s="53">
        <v>56000</v>
      </c>
      <c r="O499" s="53">
        <v>105180</v>
      </c>
      <c r="P499" s="1207"/>
      <c r="Q499" s="53"/>
      <c r="R499" s="53"/>
      <c r="S499" s="53"/>
      <c r="T499">
        <v>480000</v>
      </c>
    </row>
    <row r="500" spans="1:20" ht="18.5" x14ac:dyDescent="0.45">
      <c r="A500" s="1203">
        <v>163</v>
      </c>
      <c r="B500" s="1204" t="s">
        <v>2050</v>
      </c>
      <c r="C500" s="1203" t="s">
        <v>2039</v>
      </c>
      <c r="D500" s="1203"/>
      <c r="E500" s="1207">
        <v>1397063</v>
      </c>
      <c r="F500" s="53"/>
      <c r="G500" s="53"/>
      <c r="H500" s="53"/>
      <c r="I500" s="53"/>
      <c r="J500" s="53"/>
      <c r="K500" s="53"/>
      <c r="L500" s="53"/>
      <c r="M500" s="53"/>
      <c r="N500" s="53">
        <v>56000</v>
      </c>
      <c r="O500" s="53">
        <v>120775</v>
      </c>
      <c r="P500" s="1207"/>
      <c r="Q500" s="53"/>
      <c r="R500" s="53"/>
      <c r="S500" s="53"/>
      <c r="T500">
        <v>480000</v>
      </c>
    </row>
    <row r="501" spans="1:20" ht="18.5" x14ac:dyDescent="0.45">
      <c r="A501" s="1203">
        <v>164</v>
      </c>
      <c r="B501" s="1204" t="s">
        <v>2051</v>
      </c>
      <c r="C501" s="1203" t="s">
        <v>2039</v>
      </c>
      <c r="D501" s="1203"/>
      <c r="E501" s="1207">
        <v>1397063</v>
      </c>
      <c r="F501" s="53"/>
      <c r="G501" s="53"/>
      <c r="H501" s="53"/>
      <c r="I501" s="53"/>
      <c r="J501" s="53"/>
      <c r="K501" s="53"/>
      <c r="L501" s="53"/>
      <c r="M501" s="53"/>
      <c r="N501" s="53">
        <v>56000</v>
      </c>
      <c r="O501" s="53">
        <v>120775</v>
      </c>
      <c r="P501" s="1207"/>
      <c r="Q501" s="53"/>
      <c r="R501" s="53"/>
      <c r="S501" s="53"/>
      <c r="T501">
        <v>480000</v>
      </c>
    </row>
    <row r="502" spans="1:20" ht="18.5" x14ac:dyDescent="0.45">
      <c r="A502" s="1203">
        <v>165</v>
      </c>
      <c r="B502" s="1204" t="s">
        <v>2052</v>
      </c>
      <c r="C502" s="1203" t="s">
        <v>2041</v>
      </c>
      <c r="D502" s="1203"/>
      <c r="E502" s="1207">
        <v>1361025</v>
      </c>
      <c r="F502" s="53"/>
      <c r="G502" s="53"/>
      <c r="H502" s="53"/>
      <c r="I502" s="53"/>
      <c r="J502" s="53"/>
      <c r="K502" s="53"/>
      <c r="L502" s="53"/>
      <c r="M502" s="53"/>
      <c r="N502" s="53">
        <v>56000</v>
      </c>
      <c r="O502" s="53">
        <v>105180</v>
      </c>
      <c r="P502" s="1207">
        <v>127152</v>
      </c>
      <c r="Q502" s="53"/>
      <c r="R502" s="53"/>
      <c r="S502" s="53"/>
      <c r="T502">
        <v>480000</v>
      </c>
    </row>
    <row r="503" spans="1:20" ht="18.5" x14ac:dyDescent="0.45">
      <c r="A503" s="1203">
        <v>166</v>
      </c>
      <c r="B503" s="1204" t="s">
        <v>2053</v>
      </c>
      <c r="C503" s="1203" t="s">
        <v>2041</v>
      </c>
      <c r="D503" s="1203"/>
      <c r="E503" s="1207">
        <v>1361025</v>
      </c>
      <c r="F503" s="53"/>
      <c r="G503" s="53"/>
      <c r="H503" s="53"/>
      <c r="I503" s="53"/>
      <c r="J503" s="53"/>
      <c r="K503" s="53"/>
      <c r="L503" s="53"/>
      <c r="M503" s="53"/>
      <c r="N503" s="53">
        <v>56000</v>
      </c>
      <c r="O503" s="53">
        <v>105180</v>
      </c>
      <c r="P503" s="1207"/>
      <c r="Q503" s="53"/>
      <c r="R503" s="53"/>
      <c r="S503" s="53"/>
      <c r="T503">
        <v>480000</v>
      </c>
    </row>
    <row r="504" spans="1:20" ht="18.5" x14ac:dyDescent="0.45">
      <c r="A504" s="1203">
        <v>167</v>
      </c>
      <c r="B504" s="1204" t="s">
        <v>2054</v>
      </c>
      <c r="C504" s="1203" t="s">
        <v>2041</v>
      </c>
      <c r="D504" s="1203"/>
      <c r="E504" s="1207">
        <v>1180824</v>
      </c>
      <c r="F504" s="53"/>
      <c r="G504" s="53"/>
      <c r="H504" s="53"/>
      <c r="I504" s="53"/>
      <c r="J504" s="53"/>
      <c r="K504" s="53"/>
      <c r="L504" s="53"/>
      <c r="M504" s="53"/>
      <c r="N504" s="53">
        <v>56000</v>
      </c>
      <c r="O504" s="53">
        <v>105180</v>
      </c>
      <c r="P504" s="1207">
        <v>127152</v>
      </c>
      <c r="Q504" s="53"/>
      <c r="R504" s="53"/>
      <c r="S504" s="53"/>
      <c r="T504">
        <v>480000</v>
      </c>
    </row>
    <row r="505" spans="1:20" ht="18.5" x14ac:dyDescent="0.45">
      <c r="A505" s="1203">
        <v>168</v>
      </c>
      <c r="B505" s="1204" t="s">
        <v>2055</v>
      </c>
      <c r="C505" s="1203" t="s">
        <v>2041</v>
      </c>
      <c r="D505" s="1203"/>
      <c r="E505" s="1207">
        <v>1361025</v>
      </c>
      <c r="F505" s="53"/>
      <c r="G505" s="53"/>
      <c r="H505" s="53"/>
      <c r="I505" s="53"/>
      <c r="J505" s="53"/>
      <c r="K505" s="53"/>
      <c r="L505" s="53"/>
      <c r="M505" s="53"/>
      <c r="N505" s="53">
        <v>56000</v>
      </c>
      <c r="O505" s="53">
        <v>105180</v>
      </c>
      <c r="P505" s="1207"/>
      <c r="Q505" s="53"/>
      <c r="R505" s="53"/>
      <c r="S505" s="53"/>
      <c r="T505">
        <v>480000</v>
      </c>
    </row>
    <row r="506" spans="1:20" ht="18.5" x14ac:dyDescent="0.45">
      <c r="A506" s="1203">
        <v>169</v>
      </c>
      <c r="B506" s="1204" t="s">
        <v>2056</v>
      </c>
      <c r="C506" s="1203" t="s">
        <v>2039</v>
      </c>
      <c r="D506" s="1203"/>
      <c r="E506" s="1207">
        <v>1397063</v>
      </c>
      <c r="F506" s="53"/>
      <c r="G506" s="53"/>
      <c r="H506" s="53"/>
      <c r="I506" s="53"/>
      <c r="J506" s="53"/>
      <c r="K506" s="53"/>
      <c r="L506" s="53"/>
      <c r="M506" s="53"/>
      <c r="N506" s="53">
        <v>56000</v>
      </c>
      <c r="O506" s="53">
        <v>120775</v>
      </c>
      <c r="P506" s="1207"/>
      <c r="Q506" s="53"/>
      <c r="R506" s="53"/>
      <c r="S506" s="53"/>
      <c r="T506">
        <v>480000</v>
      </c>
    </row>
    <row r="507" spans="1:20" ht="18.5" x14ac:dyDescent="0.45">
      <c r="A507" s="1203">
        <v>170</v>
      </c>
      <c r="B507" s="1204" t="s">
        <v>2057</v>
      </c>
      <c r="C507" s="1203" t="s">
        <v>2039</v>
      </c>
      <c r="D507" s="1203"/>
      <c r="E507" s="1207">
        <v>1397063</v>
      </c>
      <c r="F507" s="53"/>
      <c r="G507" s="53"/>
      <c r="H507" s="53"/>
      <c r="I507" s="53"/>
      <c r="J507" s="53"/>
      <c r="K507" s="53"/>
      <c r="L507" s="53"/>
      <c r="M507" s="53"/>
      <c r="N507" s="53">
        <v>56000</v>
      </c>
      <c r="O507" s="53">
        <v>120775</v>
      </c>
      <c r="P507" s="1207"/>
      <c r="Q507" s="53"/>
      <c r="R507" s="53"/>
      <c r="S507" s="53"/>
      <c r="T507">
        <v>480000</v>
      </c>
    </row>
    <row r="508" spans="1:20" ht="18.5" x14ac:dyDescent="0.45">
      <c r="A508" s="1203">
        <v>171</v>
      </c>
      <c r="B508" s="1204" t="s">
        <v>2058</v>
      </c>
      <c r="C508" s="1203" t="s">
        <v>2039</v>
      </c>
      <c r="D508" s="1203"/>
      <c r="E508" s="1207">
        <v>1397063</v>
      </c>
      <c r="F508" s="53"/>
      <c r="G508" s="53"/>
      <c r="H508" s="53"/>
      <c r="I508" s="53"/>
      <c r="J508" s="53"/>
      <c r="K508" s="53"/>
      <c r="L508" s="53"/>
      <c r="M508" s="53"/>
      <c r="N508" s="53">
        <v>56000</v>
      </c>
      <c r="O508" s="53">
        <v>120775</v>
      </c>
      <c r="P508" s="1207"/>
      <c r="Q508" s="53"/>
      <c r="R508" s="53"/>
      <c r="S508" s="53"/>
      <c r="T508">
        <v>480000</v>
      </c>
    </row>
    <row r="509" spans="1:20" ht="18.5" x14ac:dyDescent="0.45">
      <c r="A509" s="1203">
        <v>172</v>
      </c>
      <c r="B509" s="1204" t="s">
        <v>2059</v>
      </c>
      <c r="C509" s="1203" t="s">
        <v>2039</v>
      </c>
      <c r="D509" s="1203"/>
      <c r="E509" s="1207">
        <v>1397063</v>
      </c>
      <c r="F509" s="53"/>
      <c r="G509" s="53"/>
      <c r="H509" s="53"/>
      <c r="I509" s="53"/>
      <c r="J509" s="53"/>
      <c r="K509" s="53"/>
      <c r="L509" s="53"/>
      <c r="M509" s="53"/>
      <c r="N509" s="53">
        <v>56000</v>
      </c>
      <c r="O509" s="53">
        <v>120775</v>
      </c>
      <c r="P509" s="1207"/>
      <c r="Q509" s="53"/>
      <c r="R509" s="53"/>
      <c r="S509" s="53"/>
      <c r="T509">
        <v>480000</v>
      </c>
    </row>
    <row r="510" spans="1:20" ht="18.5" x14ac:dyDescent="0.45">
      <c r="A510" s="1203">
        <v>173</v>
      </c>
      <c r="B510" s="1204" t="s">
        <v>2060</v>
      </c>
      <c r="C510" s="1203" t="s">
        <v>2039</v>
      </c>
      <c r="D510" s="1203"/>
      <c r="E510" s="1207">
        <v>1397063</v>
      </c>
      <c r="F510" s="53"/>
      <c r="G510" s="53"/>
      <c r="H510" s="53"/>
      <c r="I510" s="53"/>
      <c r="J510" s="53"/>
      <c r="K510" s="53"/>
      <c r="L510" s="53"/>
      <c r="M510" s="53"/>
      <c r="N510" s="53">
        <v>56000</v>
      </c>
      <c r="O510" s="53">
        <v>120775</v>
      </c>
      <c r="P510" s="1207"/>
      <c r="Q510" s="53"/>
      <c r="R510" s="53"/>
      <c r="S510" s="53"/>
      <c r="T510">
        <v>480000</v>
      </c>
    </row>
    <row r="511" spans="1:20" ht="18.5" x14ac:dyDescent="0.45">
      <c r="A511" s="1203">
        <v>174</v>
      </c>
      <c r="B511" s="1204" t="s">
        <v>2061</v>
      </c>
      <c r="C511" s="1203" t="s">
        <v>2041</v>
      </c>
      <c r="D511" s="1203"/>
      <c r="E511" s="1207">
        <v>1361025</v>
      </c>
      <c r="F511" s="53"/>
      <c r="G511" s="53"/>
      <c r="H511" s="53"/>
      <c r="I511" s="53"/>
      <c r="J511" s="53"/>
      <c r="K511" s="53"/>
      <c r="L511" s="53"/>
      <c r="M511" s="53"/>
      <c r="N511" s="53">
        <v>56000</v>
      </c>
      <c r="O511" s="53">
        <v>105180</v>
      </c>
      <c r="P511" s="1207">
        <v>127152</v>
      </c>
      <c r="Q511" s="53"/>
      <c r="R511" s="53"/>
      <c r="S511" s="53"/>
      <c r="T511">
        <v>480000</v>
      </c>
    </row>
    <row r="512" spans="1:20" ht="18.5" x14ac:dyDescent="0.45">
      <c r="A512" s="1203">
        <v>175</v>
      </c>
      <c r="B512" s="1204" t="s">
        <v>2062</v>
      </c>
      <c r="C512" s="1203" t="s">
        <v>2041</v>
      </c>
      <c r="D512" s="1203"/>
      <c r="E512" s="1207">
        <v>1361025</v>
      </c>
      <c r="F512" s="53"/>
      <c r="G512" s="53"/>
      <c r="H512" s="53"/>
      <c r="I512" s="53"/>
      <c r="J512" s="53"/>
      <c r="K512" s="53"/>
      <c r="L512" s="53"/>
      <c r="M512" s="53"/>
      <c r="N512" s="53">
        <v>56000</v>
      </c>
      <c r="O512" s="53">
        <v>105180</v>
      </c>
      <c r="P512" s="1207">
        <v>127152</v>
      </c>
      <c r="Q512" s="53"/>
      <c r="R512" s="53"/>
      <c r="S512" s="53"/>
      <c r="T512">
        <v>480000</v>
      </c>
    </row>
    <row r="513" spans="1:20" ht="18.5" x14ac:dyDescent="0.45">
      <c r="A513" s="1203">
        <v>176</v>
      </c>
      <c r="B513" s="1204" t="s">
        <v>2063</v>
      </c>
      <c r="C513" s="1203" t="s">
        <v>2039</v>
      </c>
      <c r="D513" s="1203"/>
      <c r="E513" s="1207">
        <v>1397063</v>
      </c>
      <c r="F513" s="53"/>
      <c r="G513" s="53"/>
      <c r="H513" s="53"/>
      <c r="I513" s="53"/>
      <c r="J513" s="53"/>
      <c r="K513" s="53"/>
      <c r="L513" s="53"/>
      <c r="M513" s="53"/>
      <c r="N513" s="53">
        <v>56000</v>
      </c>
      <c r="O513" s="53">
        <v>120775</v>
      </c>
      <c r="P513" s="1207"/>
      <c r="Q513" s="53"/>
      <c r="R513" s="53"/>
      <c r="S513" s="53"/>
      <c r="T513">
        <v>480000</v>
      </c>
    </row>
    <row r="514" spans="1:20" ht="18.5" x14ac:dyDescent="0.45">
      <c r="A514" s="1203">
        <v>177</v>
      </c>
      <c r="B514" s="1204" t="s">
        <v>2064</v>
      </c>
      <c r="C514" s="1203" t="s">
        <v>2039</v>
      </c>
      <c r="D514" s="1203"/>
      <c r="E514" s="1207">
        <v>1397063</v>
      </c>
      <c r="F514" s="53"/>
      <c r="G514" s="53"/>
      <c r="H514" s="53"/>
      <c r="I514" s="53"/>
      <c r="J514" s="53"/>
      <c r="K514" s="53"/>
      <c r="L514" s="53"/>
      <c r="M514" s="53"/>
      <c r="N514" s="53">
        <v>56000</v>
      </c>
      <c r="O514" s="53">
        <v>120775</v>
      </c>
      <c r="P514" s="1207"/>
      <c r="Q514" s="53"/>
      <c r="R514" s="53"/>
      <c r="S514" s="53"/>
      <c r="T514">
        <v>480000</v>
      </c>
    </row>
    <row r="515" spans="1:20" ht="18.5" x14ac:dyDescent="0.45">
      <c r="A515" s="1203">
        <v>178</v>
      </c>
      <c r="B515" s="1204" t="s">
        <v>2065</v>
      </c>
      <c r="C515" s="1203" t="s">
        <v>2039</v>
      </c>
      <c r="D515" s="1203"/>
      <c r="E515" s="1207">
        <v>1397063</v>
      </c>
      <c r="F515" s="53"/>
      <c r="G515" s="53"/>
      <c r="H515" s="53"/>
      <c r="I515" s="53"/>
      <c r="J515" s="53"/>
      <c r="K515" s="53"/>
      <c r="L515" s="53"/>
      <c r="M515" s="53"/>
      <c r="N515" s="53">
        <v>56000</v>
      </c>
      <c r="O515" s="53">
        <v>120775</v>
      </c>
      <c r="P515" s="1207"/>
      <c r="Q515" s="53"/>
      <c r="R515" s="53"/>
      <c r="S515" s="53"/>
      <c r="T515">
        <v>480000</v>
      </c>
    </row>
    <row r="516" spans="1:20" ht="18.5" x14ac:dyDescent="0.45">
      <c r="A516" s="1203">
        <v>179</v>
      </c>
      <c r="B516" s="1204" t="s">
        <v>2066</v>
      </c>
      <c r="C516" s="1203" t="s">
        <v>2039</v>
      </c>
      <c r="D516" s="1203"/>
      <c r="E516" s="1207">
        <v>1397063</v>
      </c>
      <c r="F516" s="53"/>
      <c r="G516" s="53"/>
      <c r="H516" s="53"/>
      <c r="I516" s="53"/>
      <c r="J516" s="53"/>
      <c r="K516" s="53"/>
      <c r="L516" s="53"/>
      <c r="M516" s="53"/>
      <c r="N516" s="53">
        <v>56000</v>
      </c>
      <c r="O516" s="53">
        <v>120775</v>
      </c>
      <c r="P516" s="1207"/>
      <c r="Q516" s="53"/>
      <c r="R516" s="53"/>
      <c r="S516" s="53"/>
      <c r="T516">
        <v>480000</v>
      </c>
    </row>
    <row r="517" spans="1:20" ht="18.5" x14ac:dyDescent="0.45">
      <c r="A517" s="1203">
        <v>180</v>
      </c>
      <c r="B517" s="1204" t="s">
        <v>2067</v>
      </c>
      <c r="C517" s="1203" t="s">
        <v>2039</v>
      </c>
      <c r="D517" s="1203"/>
      <c r="E517" s="1207">
        <v>1397063</v>
      </c>
      <c r="F517" s="53"/>
      <c r="G517" s="53"/>
      <c r="H517" s="53"/>
      <c r="I517" s="53"/>
      <c r="J517" s="53"/>
      <c r="K517" s="53"/>
      <c r="L517" s="53"/>
      <c r="M517" s="53"/>
      <c r="N517" s="53">
        <v>56000</v>
      </c>
      <c r="O517" s="53">
        <v>120775</v>
      </c>
      <c r="P517" s="1207"/>
      <c r="Q517" s="53"/>
      <c r="R517" s="53"/>
      <c r="S517" s="53"/>
      <c r="T517">
        <v>480000</v>
      </c>
    </row>
    <row r="518" spans="1:20" ht="18.5" x14ac:dyDescent="0.45">
      <c r="A518" s="1203">
        <v>181</v>
      </c>
      <c r="B518" s="1204" t="s">
        <v>2068</v>
      </c>
      <c r="C518" s="1203" t="s">
        <v>2039</v>
      </c>
      <c r="D518" s="1203"/>
      <c r="E518" s="1207">
        <v>1397063</v>
      </c>
      <c r="F518" s="53"/>
      <c r="G518" s="53"/>
      <c r="H518" s="53"/>
      <c r="I518" s="53"/>
      <c r="J518" s="53"/>
      <c r="K518" s="53"/>
      <c r="L518" s="53"/>
      <c r="M518" s="53"/>
      <c r="N518" s="53">
        <v>56000</v>
      </c>
      <c r="O518" s="53">
        <v>120775</v>
      </c>
      <c r="P518" s="1207"/>
      <c r="Q518" s="53"/>
      <c r="R518" s="53"/>
      <c r="S518" s="53"/>
      <c r="T518">
        <v>480000</v>
      </c>
    </row>
    <row r="519" spans="1:20" ht="18.5" x14ac:dyDescent="0.45">
      <c r="A519" s="1203">
        <v>182</v>
      </c>
      <c r="B519" s="1204" t="s">
        <v>2069</v>
      </c>
      <c r="C519" s="1203" t="s">
        <v>2070</v>
      </c>
      <c r="D519" s="1203"/>
      <c r="E519" s="1207">
        <v>1361025</v>
      </c>
      <c r="F519" s="53"/>
      <c r="G519" s="53"/>
      <c r="H519" s="53"/>
      <c r="I519" s="53"/>
      <c r="J519" s="53"/>
      <c r="K519" s="53"/>
      <c r="L519" s="53"/>
      <c r="M519" s="53"/>
      <c r="N519" s="53">
        <v>56000</v>
      </c>
      <c r="O519" s="53">
        <v>105180</v>
      </c>
      <c r="P519" s="1207"/>
      <c r="Q519" s="53"/>
      <c r="R519" s="53"/>
      <c r="S519" s="53"/>
      <c r="T519">
        <v>480000</v>
      </c>
    </row>
    <row r="520" spans="1:20" ht="18.5" x14ac:dyDescent="0.45">
      <c r="A520" s="1203">
        <v>183</v>
      </c>
      <c r="B520" s="1204" t="s">
        <v>2071</v>
      </c>
      <c r="C520" s="1203" t="s">
        <v>2070</v>
      </c>
      <c r="D520" s="1203"/>
      <c r="E520" s="1207">
        <v>1361025</v>
      </c>
      <c r="F520" s="53"/>
      <c r="G520" s="53"/>
      <c r="H520" s="53"/>
      <c r="I520" s="53"/>
      <c r="J520" s="53"/>
      <c r="K520" s="53"/>
      <c r="L520" s="53"/>
      <c r="M520" s="53"/>
      <c r="N520" s="53">
        <v>56000</v>
      </c>
      <c r="O520" s="53">
        <v>105180</v>
      </c>
      <c r="P520" s="1207"/>
      <c r="Q520" s="53"/>
      <c r="R520" s="53"/>
      <c r="S520" s="53"/>
      <c r="T520">
        <v>480000</v>
      </c>
    </row>
    <row r="521" spans="1:20" ht="18.5" x14ac:dyDescent="0.45">
      <c r="A521" s="1203">
        <v>184</v>
      </c>
      <c r="B521" s="1204" t="s">
        <v>2072</v>
      </c>
      <c r="C521" s="1203" t="s">
        <v>2070</v>
      </c>
      <c r="D521" s="1203"/>
      <c r="E521" s="1207">
        <v>1361025</v>
      </c>
      <c r="F521" s="53"/>
      <c r="G521" s="53"/>
      <c r="H521" s="53"/>
      <c r="I521" s="53"/>
      <c r="J521" s="53"/>
      <c r="K521" s="53"/>
      <c r="L521" s="53"/>
      <c r="M521" s="53"/>
      <c r="N521" s="53">
        <v>56000</v>
      </c>
      <c r="O521" s="53">
        <v>105180</v>
      </c>
      <c r="P521" s="1207"/>
      <c r="Q521" s="53"/>
      <c r="R521" s="53"/>
      <c r="S521" s="53"/>
      <c r="T521">
        <v>480000</v>
      </c>
    </row>
    <row r="522" spans="1:20" ht="18.5" x14ac:dyDescent="0.45">
      <c r="A522" s="1203">
        <v>185</v>
      </c>
      <c r="B522" s="1204" t="s">
        <v>2073</v>
      </c>
      <c r="C522" s="1203" t="s">
        <v>2070</v>
      </c>
      <c r="D522" s="1203"/>
      <c r="E522" s="1207">
        <v>1361025</v>
      </c>
      <c r="F522" s="53"/>
      <c r="G522" s="53"/>
      <c r="H522" s="53"/>
      <c r="I522" s="53"/>
      <c r="J522" s="53"/>
      <c r="K522" s="53"/>
      <c r="L522" s="53"/>
      <c r="M522" s="53"/>
      <c r="N522" s="53">
        <v>56000</v>
      </c>
      <c r="O522" s="53">
        <v>105180</v>
      </c>
      <c r="P522" s="1207"/>
      <c r="Q522" s="53"/>
      <c r="R522" s="53"/>
      <c r="S522" s="53"/>
      <c r="T522">
        <v>480000</v>
      </c>
    </row>
    <row r="523" spans="1:20" ht="18.5" x14ac:dyDescent="0.45">
      <c r="A523" s="1203">
        <v>186</v>
      </c>
      <c r="B523" s="1204" t="s">
        <v>2074</v>
      </c>
      <c r="C523" s="1203" t="s">
        <v>2039</v>
      </c>
      <c r="D523" s="1203"/>
      <c r="E523" s="1207">
        <v>1397063</v>
      </c>
      <c r="F523" s="53"/>
      <c r="G523" s="53"/>
      <c r="H523" s="53"/>
      <c r="I523" s="53"/>
      <c r="J523" s="53"/>
      <c r="K523" s="53"/>
      <c r="L523" s="53"/>
      <c r="M523" s="53"/>
      <c r="N523" s="53">
        <v>56000</v>
      </c>
      <c r="O523" s="53">
        <v>120775</v>
      </c>
      <c r="P523" s="1207"/>
      <c r="Q523" s="53"/>
      <c r="R523" s="53"/>
      <c r="S523" s="53"/>
      <c r="T523">
        <v>480000</v>
      </c>
    </row>
    <row r="524" spans="1:20" ht="18.5" x14ac:dyDescent="0.45">
      <c r="A524" s="1203">
        <v>187</v>
      </c>
      <c r="B524" s="1204" t="s">
        <v>2075</v>
      </c>
      <c r="C524" s="1203" t="s">
        <v>2039</v>
      </c>
      <c r="D524" s="1203"/>
      <c r="E524" s="1207">
        <v>1397063</v>
      </c>
      <c r="F524" s="53"/>
      <c r="G524" s="53"/>
      <c r="H524" s="53"/>
      <c r="I524" s="53"/>
      <c r="J524" s="53"/>
      <c r="K524" s="53"/>
      <c r="L524" s="53"/>
      <c r="M524" s="53"/>
      <c r="N524" s="53">
        <v>56000</v>
      </c>
      <c r="O524" s="53">
        <v>120775</v>
      </c>
      <c r="P524" s="1207"/>
      <c r="Q524" s="53"/>
      <c r="R524" s="53"/>
      <c r="S524" s="53"/>
      <c r="T524">
        <v>480000</v>
      </c>
    </row>
    <row r="525" spans="1:20" ht="18.5" x14ac:dyDescent="0.45">
      <c r="A525" s="1203">
        <v>188</v>
      </c>
      <c r="B525" s="1204" t="s">
        <v>2076</v>
      </c>
      <c r="C525" s="1203" t="s">
        <v>2070</v>
      </c>
      <c r="D525" s="1203"/>
      <c r="E525" s="1207">
        <v>1361025</v>
      </c>
      <c r="F525" s="53"/>
      <c r="G525" s="53"/>
      <c r="H525" s="53"/>
      <c r="I525" s="53"/>
      <c r="J525" s="53"/>
      <c r="K525" s="53"/>
      <c r="L525" s="53"/>
      <c r="M525" s="53"/>
      <c r="N525" s="53">
        <v>56000</v>
      </c>
      <c r="O525" s="53">
        <v>105180</v>
      </c>
      <c r="P525" s="1207"/>
      <c r="Q525" s="53"/>
      <c r="R525" s="53"/>
      <c r="S525" s="53"/>
      <c r="T525">
        <v>480000</v>
      </c>
    </row>
    <row r="526" spans="1:20" ht="18.5" x14ac:dyDescent="0.45">
      <c r="A526" s="1203">
        <v>189</v>
      </c>
      <c r="B526" s="1204" t="s">
        <v>2077</v>
      </c>
      <c r="C526" s="1203" t="s">
        <v>2041</v>
      </c>
      <c r="D526" s="1203"/>
      <c r="E526" s="1207">
        <v>1361025</v>
      </c>
      <c r="F526" s="53"/>
      <c r="G526" s="53"/>
      <c r="H526" s="53"/>
      <c r="I526" s="53"/>
      <c r="J526" s="53"/>
      <c r="K526" s="53"/>
      <c r="L526" s="53"/>
      <c r="M526" s="53"/>
      <c r="N526" s="53">
        <v>56000</v>
      </c>
      <c r="O526" s="53">
        <v>105180</v>
      </c>
      <c r="P526" s="1207">
        <v>127152</v>
      </c>
      <c r="Q526" s="53"/>
      <c r="R526" s="53"/>
      <c r="S526" s="53"/>
      <c r="T526">
        <v>480000</v>
      </c>
    </row>
    <row r="527" spans="1:20" ht="18.5" x14ac:dyDescent="0.45">
      <c r="A527" s="1203">
        <v>190</v>
      </c>
      <c r="B527" s="1204" t="s">
        <v>2078</v>
      </c>
      <c r="C527" s="1203" t="s">
        <v>2070</v>
      </c>
      <c r="D527" s="1203"/>
      <c r="E527" s="1207">
        <v>1361025</v>
      </c>
      <c r="F527" s="53"/>
      <c r="G527" s="53"/>
      <c r="H527" s="53"/>
      <c r="I527" s="53"/>
      <c r="J527" s="53"/>
      <c r="K527" s="53"/>
      <c r="L527" s="53"/>
      <c r="M527" s="53"/>
      <c r="N527" s="53">
        <v>56000</v>
      </c>
      <c r="O527" s="53">
        <v>105180</v>
      </c>
      <c r="P527" s="1207"/>
      <c r="Q527" s="53"/>
      <c r="R527" s="53"/>
      <c r="S527" s="53"/>
      <c r="T527">
        <v>480000</v>
      </c>
    </row>
    <row r="528" spans="1:20" ht="18.5" x14ac:dyDescent="0.45">
      <c r="A528" s="1203">
        <v>191</v>
      </c>
      <c r="B528" s="1204" t="s">
        <v>2001</v>
      </c>
      <c r="C528" s="1203" t="s">
        <v>2070</v>
      </c>
      <c r="D528" s="1203"/>
      <c r="E528" s="1207">
        <v>1361025</v>
      </c>
      <c r="F528" s="53"/>
      <c r="G528" s="53"/>
      <c r="H528" s="53"/>
      <c r="I528" s="53"/>
      <c r="J528" s="53"/>
      <c r="K528" s="53"/>
      <c r="L528" s="53"/>
      <c r="M528" s="53"/>
      <c r="N528" s="53">
        <v>56000</v>
      </c>
      <c r="O528" s="53">
        <v>105180</v>
      </c>
      <c r="P528" s="1207"/>
      <c r="Q528" s="53"/>
      <c r="R528" s="53"/>
      <c r="S528" s="53"/>
      <c r="T528">
        <v>480000</v>
      </c>
    </row>
    <row r="529" spans="1:20" ht="18.5" x14ac:dyDescent="0.45">
      <c r="A529" s="1203">
        <v>192</v>
      </c>
      <c r="B529" s="1204" t="s">
        <v>2079</v>
      </c>
      <c r="C529" s="1203" t="s">
        <v>2070</v>
      </c>
      <c r="D529" s="1203"/>
      <c r="E529" s="1207">
        <v>1361025</v>
      </c>
      <c r="F529" s="53"/>
      <c r="G529" s="53"/>
      <c r="H529" s="53"/>
      <c r="I529" s="53"/>
      <c r="J529" s="53"/>
      <c r="K529" s="53"/>
      <c r="L529" s="53"/>
      <c r="M529" s="53"/>
      <c r="N529" s="53">
        <v>56000</v>
      </c>
      <c r="O529" s="53">
        <v>105180</v>
      </c>
      <c r="P529" s="1207"/>
      <c r="Q529" s="53"/>
      <c r="R529" s="53"/>
      <c r="S529" s="53"/>
      <c r="T529">
        <v>480000</v>
      </c>
    </row>
    <row r="530" spans="1:20" ht="18.5" x14ac:dyDescent="0.45">
      <c r="A530" s="1203">
        <v>193</v>
      </c>
      <c r="B530" s="1204" t="s">
        <v>2080</v>
      </c>
      <c r="C530" s="1203" t="s">
        <v>2070</v>
      </c>
      <c r="D530" s="1203"/>
      <c r="E530" s="1207">
        <v>1361025</v>
      </c>
      <c r="F530" s="53"/>
      <c r="G530" s="53"/>
      <c r="H530" s="53"/>
      <c r="I530" s="53"/>
      <c r="J530" s="53"/>
      <c r="K530" s="53"/>
      <c r="L530" s="53"/>
      <c r="M530" s="53"/>
      <c r="N530" s="53">
        <v>56000</v>
      </c>
      <c r="O530" s="53">
        <v>105180</v>
      </c>
      <c r="P530" s="1207"/>
      <c r="Q530" s="53"/>
      <c r="R530" s="53"/>
      <c r="S530" s="53"/>
      <c r="T530">
        <v>480000</v>
      </c>
    </row>
    <row r="531" spans="1:20" ht="18.5" x14ac:dyDescent="0.45">
      <c r="A531" s="1203">
        <v>194</v>
      </c>
      <c r="B531" s="1204" t="s">
        <v>2081</v>
      </c>
      <c r="C531" s="1203" t="s">
        <v>2082</v>
      </c>
      <c r="D531" s="1203"/>
      <c r="E531" s="1207">
        <v>1619368</v>
      </c>
      <c r="F531" s="53"/>
      <c r="G531" s="53"/>
      <c r="H531" s="53"/>
      <c r="I531" s="53"/>
      <c r="J531" s="53"/>
      <c r="K531" s="53"/>
      <c r="L531" s="53"/>
      <c r="M531" s="53"/>
      <c r="N531" s="53">
        <v>56000</v>
      </c>
      <c r="O531" s="53">
        <v>140031</v>
      </c>
      <c r="P531" s="1207"/>
      <c r="Q531" s="53"/>
      <c r="R531" s="53"/>
      <c r="S531" s="53"/>
      <c r="T531">
        <v>480000</v>
      </c>
    </row>
    <row r="532" spans="1:20" ht="18.5" x14ac:dyDescent="0.45">
      <c r="A532" s="1203">
        <v>195</v>
      </c>
      <c r="B532" s="1204" t="s">
        <v>2083</v>
      </c>
      <c r="C532" s="1203" t="s">
        <v>2082</v>
      </c>
      <c r="D532" s="1203"/>
      <c r="E532" s="1207">
        <v>1619368</v>
      </c>
      <c r="F532" s="53"/>
      <c r="G532" s="53"/>
      <c r="H532" s="53"/>
      <c r="I532" s="53"/>
      <c r="J532" s="53"/>
      <c r="K532" s="53"/>
      <c r="L532" s="53"/>
      <c r="M532" s="53"/>
      <c r="N532" s="53">
        <v>56000</v>
      </c>
      <c r="O532" s="53">
        <v>140031</v>
      </c>
      <c r="P532" s="1207"/>
      <c r="Q532" s="53"/>
      <c r="R532" s="53"/>
      <c r="S532" s="53"/>
      <c r="T532">
        <v>480000</v>
      </c>
    </row>
    <row r="533" spans="1:20" ht="18.5" x14ac:dyDescent="0.45">
      <c r="A533" s="1203">
        <v>196</v>
      </c>
      <c r="B533" s="1204" t="s">
        <v>2084</v>
      </c>
      <c r="C533" s="1203" t="s">
        <v>2082</v>
      </c>
      <c r="D533" s="1203"/>
      <c r="E533" s="1207">
        <v>1619368</v>
      </c>
      <c r="F533" s="53"/>
      <c r="G533" s="53"/>
      <c r="H533" s="53"/>
      <c r="I533" s="53"/>
      <c r="J533" s="53"/>
      <c r="K533" s="53"/>
      <c r="L533" s="53"/>
      <c r="M533" s="53"/>
      <c r="N533" s="53">
        <v>56000</v>
      </c>
      <c r="O533" s="53">
        <v>140031</v>
      </c>
      <c r="P533" s="1207"/>
      <c r="Q533" s="53"/>
      <c r="R533" s="53"/>
      <c r="S533" s="53"/>
      <c r="T533">
        <v>480000</v>
      </c>
    </row>
    <row r="534" spans="1:20" ht="18.5" x14ac:dyDescent="0.45">
      <c r="A534" s="1203">
        <v>197</v>
      </c>
      <c r="B534" s="1204" t="s">
        <v>2085</v>
      </c>
      <c r="C534" s="1203" t="s">
        <v>2082</v>
      </c>
      <c r="D534" s="1203"/>
      <c r="E534" s="1207">
        <v>1619368</v>
      </c>
      <c r="F534" s="53"/>
      <c r="G534" s="53"/>
      <c r="H534" s="53"/>
      <c r="I534" s="53"/>
      <c r="J534" s="53"/>
      <c r="K534" s="53"/>
      <c r="L534" s="53"/>
      <c r="M534" s="53"/>
      <c r="N534" s="53">
        <v>56000</v>
      </c>
      <c r="O534" s="53">
        <v>140031</v>
      </c>
      <c r="P534" s="1207"/>
      <c r="Q534" s="53"/>
      <c r="R534" s="53"/>
      <c r="S534" s="53"/>
      <c r="T534">
        <v>480000</v>
      </c>
    </row>
    <row r="535" spans="1:20" ht="18.5" x14ac:dyDescent="0.45">
      <c r="A535" s="1203">
        <v>198</v>
      </c>
      <c r="B535" s="1204" t="s">
        <v>2086</v>
      </c>
      <c r="C535" s="1203" t="s">
        <v>2082</v>
      </c>
      <c r="D535" s="1203"/>
      <c r="E535" s="1207">
        <v>1619368</v>
      </c>
      <c r="F535" s="53"/>
      <c r="G535" s="53"/>
      <c r="H535" s="53"/>
      <c r="I535" s="53"/>
      <c r="J535" s="53"/>
      <c r="K535" s="53"/>
      <c r="L535" s="53"/>
      <c r="M535" s="53"/>
      <c r="N535" s="53">
        <v>56000</v>
      </c>
      <c r="O535" s="53">
        <v>140031</v>
      </c>
      <c r="P535" s="1207"/>
      <c r="Q535" s="53"/>
      <c r="R535" s="53"/>
      <c r="S535" s="53"/>
      <c r="T535">
        <v>480000</v>
      </c>
    </row>
    <row r="536" spans="1:20" ht="18.5" x14ac:dyDescent="0.45">
      <c r="A536" s="1203">
        <v>199</v>
      </c>
      <c r="B536" s="1204" t="s">
        <v>2087</v>
      </c>
      <c r="C536" s="1203" t="s">
        <v>2082</v>
      </c>
      <c r="D536" s="1203"/>
      <c r="E536" s="1207">
        <v>1619368</v>
      </c>
      <c r="F536" s="53"/>
      <c r="G536" s="53"/>
      <c r="H536" s="53"/>
      <c r="I536" s="53"/>
      <c r="J536" s="53"/>
      <c r="K536" s="53"/>
      <c r="L536" s="53"/>
      <c r="M536" s="53"/>
      <c r="N536" s="53">
        <v>56000</v>
      </c>
      <c r="O536" s="53">
        <v>140031</v>
      </c>
      <c r="P536" s="1207"/>
      <c r="Q536" s="53"/>
      <c r="R536" s="53"/>
      <c r="S536" s="53"/>
      <c r="T536">
        <v>480000</v>
      </c>
    </row>
    <row r="537" spans="1:20" ht="18.5" x14ac:dyDescent="0.45">
      <c r="A537" s="1203">
        <v>200</v>
      </c>
      <c r="B537" s="1204" t="s">
        <v>2088</v>
      </c>
      <c r="C537" s="1203" t="s">
        <v>2082</v>
      </c>
      <c r="D537" s="1203"/>
      <c r="E537" s="1207">
        <v>1619368</v>
      </c>
      <c r="F537" s="53"/>
      <c r="G537" s="53"/>
      <c r="H537" s="53"/>
      <c r="I537" s="53"/>
      <c r="J537" s="53"/>
      <c r="K537" s="53"/>
      <c r="L537" s="53"/>
      <c r="M537" s="53"/>
      <c r="N537" s="53">
        <v>56000</v>
      </c>
      <c r="O537" s="53">
        <v>140031</v>
      </c>
      <c r="P537" s="1207"/>
      <c r="Q537" s="53"/>
      <c r="R537" s="53"/>
      <c r="S537" s="53"/>
      <c r="T537">
        <v>480000</v>
      </c>
    </row>
    <row r="538" spans="1:20" ht="18.5" x14ac:dyDescent="0.45">
      <c r="A538" s="1203">
        <v>201</v>
      </c>
      <c r="B538" s="1204" t="s">
        <v>2089</v>
      </c>
      <c r="C538" s="1203" t="s">
        <v>2082</v>
      </c>
      <c r="D538" s="1203"/>
      <c r="E538" s="1207">
        <v>1619368</v>
      </c>
      <c r="F538" s="53"/>
      <c r="G538" s="53"/>
      <c r="H538" s="53"/>
      <c r="I538" s="53"/>
      <c r="J538" s="53"/>
      <c r="K538" s="53"/>
      <c r="L538" s="53"/>
      <c r="M538" s="53"/>
      <c r="N538" s="53">
        <v>56000</v>
      </c>
      <c r="O538" s="53">
        <v>140031</v>
      </c>
      <c r="P538" s="1207">
        <v>159576</v>
      </c>
      <c r="Q538" s="53"/>
      <c r="R538" s="53"/>
      <c r="S538" s="53"/>
      <c r="T538">
        <v>480000</v>
      </c>
    </row>
    <row r="539" spans="1:20" ht="18.5" x14ac:dyDescent="0.45">
      <c r="A539" s="1203">
        <v>202</v>
      </c>
      <c r="B539" s="1204" t="s">
        <v>2090</v>
      </c>
      <c r="C539" s="1203" t="s">
        <v>2082</v>
      </c>
      <c r="D539" s="1203"/>
      <c r="E539" s="1207">
        <v>1619368</v>
      </c>
      <c r="F539" s="53"/>
      <c r="G539" s="53"/>
      <c r="H539" s="53"/>
      <c r="I539" s="53"/>
      <c r="J539" s="53"/>
      <c r="K539" s="53"/>
      <c r="L539" s="53"/>
      <c r="M539" s="53"/>
      <c r="N539" s="53">
        <v>56000</v>
      </c>
      <c r="O539" s="53">
        <v>140031</v>
      </c>
      <c r="P539" s="1207">
        <v>159576</v>
      </c>
      <c r="Q539" s="53"/>
      <c r="R539" s="53"/>
      <c r="S539" s="53"/>
      <c r="T539">
        <v>480000</v>
      </c>
    </row>
    <row r="540" spans="1:20" ht="18.5" x14ac:dyDescent="0.45">
      <c r="A540" s="1203">
        <v>203</v>
      </c>
      <c r="B540" s="1204" t="s">
        <v>2091</v>
      </c>
      <c r="C540" s="1203" t="s">
        <v>2092</v>
      </c>
      <c r="D540" s="1203"/>
      <c r="E540" s="1207">
        <v>1420656</v>
      </c>
      <c r="F540" s="53"/>
      <c r="G540" s="53"/>
      <c r="H540" s="53"/>
      <c r="I540" s="53"/>
      <c r="J540" s="53"/>
      <c r="K540" s="53"/>
      <c r="L540" s="53"/>
      <c r="M540" s="53"/>
      <c r="N540" s="53">
        <v>56000</v>
      </c>
      <c r="O540" s="53">
        <v>140031</v>
      </c>
      <c r="P540" s="1207"/>
      <c r="Q540" s="53"/>
      <c r="R540" s="53"/>
      <c r="S540" s="53"/>
      <c r="T540">
        <v>480000</v>
      </c>
    </row>
    <row r="541" spans="1:20" ht="18.5" x14ac:dyDescent="0.45">
      <c r="A541" s="1203">
        <v>204</v>
      </c>
      <c r="B541" s="1204" t="s">
        <v>2093</v>
      </c>
      <c r="C541" s="1203" t="s">
        <v>2094</v>
      </c>
      <c r="D541" s="1203"/>
      <c r="E541" s="1207">
        <v>1579632</v>
      </c>
      <c r="F541" s="53"/>
      <c r="G541" s="53"/>
      <c r="H541" s="53"/>
      <c r="I541" s="53"/>
      <c r="J541" s="53"/>
      <c r="K541" s="53"/>
      <c r="L541" s="53"/>
      <c r="M541" s="53"/>
      <c r="N541" s="53">
        <v>56000</v>
      </c>
      <c r="O541" s="53">
        <v>140031</v>
      </c>
      <c r="P541" s="1207"/>
      <c r="Q541" s="53"/>
      <c r="R541" s="53"/>
      <c r="S541" s="53"/>
      <c r="T541">
        <v>480000</v>
      </c>
    </row>
    <row r="542" spans="1:20" ht="18.5" x14ac:dyDescent="0.45">
      <c r="A542" s="1203">
        <v>205</v>
      </c>
      <c r="B542" s="1204" t="s">
        <v>2095</v>
      </c>
      <c r="C542" s="1203" t="s">
        <v>2094</v>
      </c>
      <c r="D542" s="1203"/>
      <c r="E542" s="1207">
        <v>1579632</v>
      </c>
      <c r="F542" s="53"/>
      <c r="G542" s="53"/>
      <c r="H542" s="53"/>
      <c r="I542" s="53"/>
      <c r="J542" s="53"/>
      <c r="K542" s="53"/>
      <c r="L542" s="53"/>
      <c r="M542" s="53"/>
      <c r="N542" s="53">
        <v>56000</v>
      </c>
      <c r="O542" s="53">
        <v>140031</v>
      </c>
      <c r="P542" s="1207"/>
      <c r="Q542" s="53"/>
      <c r="R542" s="53"/>
      <c r="S542" s="53"/>
      <c r="T542">
        <v>480000</v>
      </c>
    </row>
    <row r="543" spans="1:20" ht="18.5" x14ac:dyDescent="0.45">
      <c r="A543" s="1203">
        <v>206</v>
      </c>
      <c r="B543" s="1204" t="s">
        <v>2096</v>
      </c>
      <c r="C543" s="1203" t="s">
        <v>2092</v>
      </c>
      <c r="D543" s="1203"/>
      <c r="E543" s="1207">
        <v>1420656</v>
      </c>
      <c r="F543" s="53"/>
      <c r="G543" s="53"/>
      <c r="H543" s="53"/>
      <c r="I543" s="53"/>
      <c r="J543" s="53"/>
      <c r="K543" s="53"/>
      <c r="L543" s="53"/>
      <c r="M543" s="53"/>
      <c r="N543" s="53">
        <v>56000</v>
      </c>
      <c r="O543" s="53">
        <v>140031</v>
      </c>
      <c r="P543" s="1207"/>
      <c r="Q543" s="53"/>
      <c r="R543" s="53"/>
      <c r="S543" s="53"/>
      <c r="T543">
        <v>480000</v>
      </c>
    </row>
    <row r="544" spans="1:20" ht="18.5" x14ac:dyDescent="0.45">
      <c r="A544" s="1203">
        <v>207</v>
      </c>
      <c r="B544" s="1204" t="s">
        <v>2097</v>
      </c>
      <c r="C544" s="1203" t="s">
        <v>2092</v>
      </c>
      <c r="D544" s="1203"/>
      <c r="E544" s="1207">
        <v>1420656</v>
      </c>
      <c r="F544" s="53"/>
      <c r="G544" s="53"/>
      <c r="H544" s="53"/>
      <c r="I544" s="53"/>
      <c r="J544" s="53"/>
      <c r="K544" s="53"/>
      <c r="L544" s="53"/>
      <c r="M544" s="53"/>
      <c r="N544" s="53">
        <v>56000</v>
      </c>
      <c r="O544" s="53">
        <v>140031</v>
      </c>
      <c r="P544" s="1207"/>
      <c r="Q544" s="53"/>
      <c r="R544" s="53"/>
      <c r="S544" s="53"/>
      <c r="T544">
        <v>480000</v>
      </c>
    </row>
    <row r="545" spans="1:20" ht="18.5" x14ac:dyDescent="0.45">
      <c r="A545" s="1203">
        <v>208</v>
      </c>
      <c r="B545" s="1204" t="s">
        <v>2098</v>
      </c>
      <c r="C545" s="1203" t="s">
        <v>2082</v>
      </c>
      <c r="D545" s="1203"/>
      <c r="E545" s="1207">
        <v>1619368</v>
      </c>
      <c r="F545" s="53"/>
      <c r="G545" s="53"/>
      <c r="H545" s="53"/>
      <c r="I545" s="53"/>
      <c r="J545" s="53"/>
      <c r="K545" s="53"/>
      <c r="L545" s="53"/>
      <c r="M545" s="53"/>
      <c r="N545" s="53">
        <v>56000</v>
      </c>
      <c r="O545" s="53">
        <v>140031</v>
      </c>
      <c r="P545" s="1207"/>
      <c r="Q545" s="53"/>
      <c r="R545" s="53"/>
      <c r="S545" s="53"/>
      <c r="T545">
        <v>480000</v>
      </c>
    </row>
    <row r="546" spans="1:20" ht="18.5" x14ac:dyDescent="0.45">
      <c r="A546" s="1203">
        <v>209</v>
      </c>
      <c r="B546" s="1204" t="s">
        <v>2099</v>
      </c>
      <c r="C546" s="1203" t="s">
        <v>2082</v>
      </c>
      <c r="D546" s="1203"/>
      <c r="E546" s="1207">
        <v>1619368</v>
      </c>
      <c r="F546" s="53"/>
      <c r="G546" s="53"/>
      <c r="H546" s="53"/>
      <c r="I546" s="53"/>
      <c r="J546" s="53"/>
      <c r="K546" s="53"/>
      <c r="L546" s="53"/>
      <c r="M546" s="53"/>
      <c r="N546" s="53">
        <v>56000</v>
      </c>
      <c r="O546" s="53">
        <v>140031</v>
      </c>
      <c r="P546" s="1207"/>
      <c r="Q546" s="53"/>
      <c r="R546" s="53"/>
      <c r="S546" s="53"/>
      <c r="T546">
        <v>480000</v>
      </c>
    </row>
    <row r="547" spans="1:20" ht="18.5" x14ac:dyDescent="0.45">
      <c r="A547" s="1203">
        <v>210</v>
      </c>
      <c r="B547" s="1204" t="s">
        <v>2100</v>
      </c>
      <c r="C547" s="1203" t="s">
        <v>2101</v>
      </c>
      <c r="D547" s="1203"/>
      <c r="E547" s="1207">
        <v>1782948</v>
      </c>
      <c r="F547" s="53"/>
      <c r="G547" s="53"/>
      <c r="H547" s="53"/>
      <c r="I547" s="53"/>
      <c r="J547" s="53"/>
      <c r="K547" s="53"/>
      <c r="L547" s="53"/>
      <c r="M547" s="53"/>
      <c r="N547" s="53">
        <v>56000</v>
      </c>
      <c r="O547" s="53">
        <v>154474</v>
      </c>
      <c r="P547" s="1207"/>
      <c r="Q547" s="53"/>
      <c r="R547" s="53"/>
      <c r="S547" s="53"/>
      <c r="T547">
        <v>480000</v>
      </c>
    </row>
    <row r="548" spans="1:20" ht="18.5" x14ac:dyDescent="0.45">
      <c r="A548" s="1203">
        <v>211</v>
      </c>
      <c r="B548" s="1204" t="s">
        <v>2102</v>
      </c>
      <c r="C548" s="1203" t="s">
        <v>2103</v>
      </c>
      <c r="D548" s="1203"/>
      <c r="E548" s="1207">
        <v>1818989</v>
      </c>
      <c r="F548" s="53"/>
      <c r="G548" s="53"/>
      <c r="H548" s="53"/>
      <c r="I548" s="53"/>
      <c r="J548" s="53"/>
      <c r="K548" s="53"/>
      <c r="L548" s="53"/>
      <c r="M548" s="53"/>
      <c r="N548" s="53">
        <v>56000</v>
      </c>
      <c r="O548" s="53">
        <v>154474</v>
      </c>
      <c r="P548" s="1207"/>
      <c r="Q548" s="53"/>
      <c r="R548" s="53"/>
      <c r="S548" s="53"/>
      <c r="T548">
        <v>480000</v>
      </c>
    </row>
    <row r="549" spans="1:20" ht="18.5" x14ac:dyDescent="0.45">
      <c r="A549" s="1203">
        <v>212</v>
      </c>
      <c r="B549" s="1204" t="s">
        <v>2104</v>
      </c>
      <c r="C549" s="1203" t="s">
        <v>2103</v>
      </c>
      <c r="D549" s="1203"/>
      <c r="E549" s="1207">
        <v>1818989</v>
      </c>
      <c r="F549" s="53"/>
      <c r="G549" s="53"/>
      <c r="H549" s="53"/>
      <c r="I549" s="53"/>
      <c r="J549" s="53"/>
      <c r="K549" s="53"/>
      <c r="L549" s="53"/>
      <c r="M549" s="53"/>
      <c r="N549" s="53">
        <v>56000</v>
      </c>
      <c r="O549" s="53">
        <v>154474</v>
      </c>
      <c r="P549" s="1207"/>
      <c r="Q549" s="53"/>
      <c r="R549" s="53"/>
      <c r="S549" s="53"/>
      <c r="T549">
        <v>480000</v>
      </c>
    </row>
    <row r="550" spans="1:20" ht="18.5" x14ac:dyDescent="0.45">
      <c r="A550" s="1203">
        <v>213</v>
      </c>
      <c r="B550" s="1204" t="s">
        <v>2105</v>
      </c>
      <c r="C550" s="1203" t="s">
        <v>2103</v>
      </c>
      <c r="D550" s="1203"/>
      <c r="E550" s="1207">
        <v>1818989</v>
      </c>
      <c r="F550" s="53"/>
      <c r="G550" s="53"/>
      <c r="H550" s="53"/>
      <c r="I550" s="53"/>
      <c r="J550" s="53"/>
      <c r="K550" s="53"/>
      <c r="L550" s="53"/>
      <c r="M550" s="53"/>
      <c r="N550" s="53">
        <v>56000</v>
      </c>
      <c r="O550" s="53">
        <v>154474</v>
      </c>
      <c r="P550" s="1207"/>
      <c r="Q550" s="53"/>
      <c r="R550" s="53"/>
      <c r="S550" s="53"/>
      <c r="T550">
        <v>480000</v>
      </c>
    </row>
    <row r="551" spans="1:20" ht="18.5" x14ac:dyDescent="0.45">
      <c r="A551" s="1203">
        <v>214</v>
      </c>
      <c r="B551" s="1204" t="s">
        <v>2106</v>
      </c>
      <c r="C551" s="1203" t="s">
        <v>2101</v>
      </c>
      <c r="D551" s="1203"/>
      <c r="E551" s="1207">
        <v>1782948</v>
      </c>
      <c r="F551" s="53"/>
      <c r="G551" s="53"/>
      <c r="H551" s="53"/>
      <c r="I551" s="53"/>
      <c r="J551" s="53"/>
      <c r="K551" s="53"/>
      <c r="L551" s="53"/>
      <c r="M551" s="53"/>
      <c r="N551" s="53">
        <v>56000</v>
      </c>
      <c r="O551" s="53">
        <v>154474</v>
      </c>
      <c r="P551" s="1207"/>
      <c r="Q551" s="53"/>
      <c r="R551" s="53"/>
      <c r="S551" s="53"/>
      <c r="T551">
        <v>480000</v>
      </c>
    </row>
    <row r="552" spans="1:20" ht="18.5" x14ac:dyDescent="0.45">
      <c r="A552" s="1203">
        <v>215</v>
      </c>
      <c r="B552" s="1204" t="s">
        <v>2107</v>
      </c>
      <c r="C552" s="1203" t="s">
        <v>2103</v>
      </c>
      <c r="D552" s="1203"/>
      <c r="E552" s="1207">
        <v>1818989</v>
      </c>
      <c r="F552" s="53"/>
      <c r="G552" s="53"/>
      <c r="H552" s="53"/>
      <c r="I552" s="53"/>
      <c r="J552" s="53"/>
      <c r="K552" s="53"/>
      <c r="L552" s="53"/>
      <c r="M552" s="53"/>
      <c r="N552" s="53">
        <v>56000</v>
      </c>
      <c r="O552" s="53">
        <v>154474</v>
      </c>
      <c r="P552" s="1207"/>
      <c r="Q552" s="53"/>
      <c r="R552" s="53"/>
      <c r="S552" s="53"/>
      <c r="T552">
        <v>480000</v>
      </c>
    </row>
    <row r="553" spans="1:20" ht="18.5" x14ac:dyDescent="0.45">
      <c r="A553" s="1203">
        <v>216</v>
      </c>
      <c r="B553" s="1204" t="s">
        <v>2108</v>
      </c>
      <c r="C553" s="1203" t="s">
        <v>2103</v>
      </c>
      <c r="D553" s="1203"/>
      <c r="E553" s="1207">
        <v>1818989</v>
      </c>
      <c r="F553" s="53"/>
      <c r="G553" s="53"/>
      <c r="H553" s="53"/>
      <c r="I553" s="53"/>
      <c r="J553" s="53"/>
      <c r="K553" s="53"/>
      <c r="L553" s="53"/>
      <c r="M553" s="53"/>
      <c r="N553" s="53">
        <v>56000</v>
      </c>
      <c r="O553" s="53">
        <v>154474</v>
      </c>
      <c r="P553" s="1207">
        <v>199814</v>
      </c>
      <c r="Q553" s="53"/>
      <c r="R553" s="53"/>
      <c r="S553" s="53"/>
      <c r="T553">
        <v>480000</v>
      </c>
    </row>
    <row r="554" spans="1:20" ht="18.5" x14ac:dyDescent="0.45">
      <c r="A554" s="1203">
        <v>217</v>
      </c>
      <c r="B554" s="1204" t="s">
        <v>2109</v>
      </c>
      <c r="C554" s="1203" t="s">
        <v>2103</v>
      </c>
      <c r="D554" s="1203"/>
      <c r="E554" s="1207">
        <v>1818989</v>
      </c>
      <c r="F554" s="53"/>
      <c r="G554" s="53"/>
      <c r="H554" s="53"/>
      <c r="I554" s="53"/>
      <c r="J554" s="53"/>
      <c r="K554" s="53"/>
      <c r="L554" s="53"/>
      <c r="M554" s="53"/>
      <c r="N554" s="53">
        <v>56000</v>
      </c>
      <c r="O554" s="53">
        <v>154474</v>
      </c>
      <c r="P554" s="1207">
        <v>199814</v>
      </c>
      <c r="Q554" s="53"/>
      <c r="R554" s="53"/>
      <c r="S554" s="53"/>
      <c r="T554">
        <v>480000</v>
      </c>
    </row>
    <row r="555" spans="1:20" ht="18.5" x14ac:dyDescent="0.45">
      <c r="A555" s="1203">
        <v>218</v>
      </c>
      <c r="B555" s="1204" t="s">
        <v>2110</v>
      </c>
      <c r="C555" s="1203" t="s">
        <v>2103</v>
      </c>
      <c r="D555" s="1203"/>
      <c r="E555" s="1207">
        <v>1818989</v>
      </c>
      <c r="F555" s="53"/>
      <c r="G555" s="53"/>
      <c r="H555" s="53"/>
      <c r="I555" s="53"/>
      <c r="J555" s="53"/>
      <c r="K555" s="53"/>
      <c r="L555" s="53"/>
      <c r="M555" s="53"/>
      <c r="N555" s="53">
        <v>56000</v>
      </c>
      <c r="O555" s="53">
        <v>154474</v>
      </c>
      <c r="P555" s="1207"/>
      <c r="Q555" s="53"/>
      <c r="R555" s="53"/>
      <c r="S555" s="53"/>
      <c r="T555">
        <v>480000</v>
      </c>
    </row>
    <row r="556" spans="1:20" ht="18.5" x14ac:dyDescent="0.45">
      <c r="A556" s="1203">
        <v>219</v>
      </c>
      <c r="B556" s="1204" t="s">
        <v>2111</v>
      </c>
      <c r="C556" s="1203" t="s">
        <v>2103</v>
      </c>
      <c r="D556" s="1203"/>
      <c r="E556" s="1207">
        <v>1818989</v>
      </c>
      <c r="F556" s="53"/>
      <c r="G556" s="53"/>
      <c r="H556" s="53"/>
      <c r="I556" s="53"/>
      <c r="J556" s="53"/>
      <c r="K556" s="53"/>
      <c r="L556" s="53"/>
      <c r="M556" s="53"/>
      <c r="N556" s="53">
        <v>56000</v>
      </c>
      <c r="O556" s="53">
        <v>154474</v>
      </c>
      <c r="P556" s="1207"/>
      <c r="Q556" s="53"/>
      <c r="R556" s="53"/>
      <c r="S556" s="53"/>
      <c r="T556">
        <v>480000</v>
      </c>
    </row>
    <row r="557" spans="1:20" ht="18.5" x14ac:dyDescent="0.45">
      <c r="A557" s="1203">
        <v>220</v>
      </c>
      <c r="B557" s="1204" t="s">
        <v>2112</v>
      </c>
      <c r="C557" s="1203" t="s">
        <v>2101</v>
      </c>
      <c r="D557" s="1203"/>
      <c r="E557" s="1207">
        <v>1782948</v>
      </c>
      <c r="F557" s="53"/>
      <c r="G557" s="53"/>
      <c r="H557" s="53"/>
      <c r="I557" s="53"/>
      <c r="J557" s="53"/>
      <c r="K557" s="53"/>
      <c r="L557" s="53"/>
      <c r="M557" s="53"/>
      <c r="N557" s="53">
        <v>56000</v>
      </c>
      <c r="O557" s="53">
        <v>154474</v>
      </c>
      <c r="P557" s="1207"/>
      <c r="Q557" s="53"/>
      <c r="R557" s="53"/>
      <c r="S557" s="53"/>
      <c r="T557">
        <v>480000</v>
      </c>
    </row>
    <row r="558" spans="1:20" ht="18.5" x14ac:dyDescent="0.45">
      <c r="A558" s="1203">
        <v>221</v>
      </c>
      <c r="B558" s="1204" t="s">
        <v>2113</v>
      </c>
      <c r="C558" s="1203" t="s">
        <v>2101</v>
      </c>
      <c r="D558" s="1203"/>
      <c r="E558" s="1207">
        <v>1782948</v>
      </c>
      <c r="F558" s="53"/>
      <c r="G558" s="53"/>
      <c r="H558" s="53"/>
      <c r="I558" s="53"/>
      <c r="J558" s="53"/>
      <c r="K558" s="53"/>
      <c r="L558" s="53"/>
      <c r="M558" s="53"/>
      <c r="N558" s="53">
        <v>56000</v>
      </c>
      <c r="O558" s="53">
        <v>154474</v>
      </c>
      <c r="P558" s="1207"/>
      <c r="Q558" s="53"/>
      <c r="R558" s="53"/>
      <c r="S558" s="53"/>
      <c r="T558">
        <v>480000</v>
      </c>
    </row>
    <row r="559" spans="1:20" ht="18.5" x14ac:dyDescent="0.45">
      <c r="A559" s="1203">
        <v>222</v>
      </c>
      <c r="B559" s="1204" t="s">
        <v>2114</v>
      </c>
      <c r="C559" s="1203" t="s">
        <v>2103</v>
      </c>
      <c r="D559" s="1203"/>
      <c r="E559" s="1207">
        <v>1818989</v>
      </c>
      <c r="F559" s="53"/>
      <c r="G559" s="53"/>
      <c r="H559" s="53"/>
      <c r="I559" s="53"/>
      <c r="J559" s="53"/>
      <c r="K559" s="53"/>
      <c r="L559" s="53"/>
      <c r="M559" s="53"/>
      <c r="N559" s="53">
        <v>56000</v>
      </c>
      <c r="O559" s="53">
        <v>154474</v>
      </c>
      <c r="P559" s="1207">
        <v>199812</v>
      </c>
      <c r="Q559" s="53"/>
      <c r="R559" s="53"/>
      <c r="S559" s="53"/>
      <c r="T559">
        <v>480000</v>
      </c>
    </row>
    <row r="560" spans="1:20" ht="18.5" x14ac:dyDescent="0.45">
      <c r="A560" s="1203">
        <v>223</v>
      </c>
      <c r="B560" s="1204" t="s">
        <v>2115</v>
      </c>
      <c r="C560" s="1203" t="s">
        <v>2103</v>
      </c>
      <c r="D560" s="1203"/>
      <c r="E560" s="1207">
        <v>1818989</v>
      </c>
      <c r="F560" s="53"/>
      <c r="G560" s="53"/>
      <c r="H560" s="53"/>
      <c r="I560" s="53"/>
      <c r="J560" s="53"/>
      <c r="K560" s="53"/>
      <c r="L560" s="53"/>
      <c r="M560" s="53"/>
      <c r="N560" s="53">
        <v>56000</v>
      </c>
      <c r="O560" s="53">
        <v>154474</v>
      </c>
      <c r="P560" s="1207"/>
      <c r="Q560" s="53"/>
      <c r="R560" s="53"/>
      <c r="S560" s="53"/>
      <c r="T560">
        <v>480000</v>
      </c>
    </row>
    <row r="561" spans="1:20" ht="19" thickBot="1" x14ac:dyDescent="0.5">
      <c r="A561" s="1208">
        <v>224</v>
      </c>
      <c r="B561" s="1209" t="s">
        <v>2116</v>
      </c>
      <c r="C561" s="1208" t="s">
        <v>2103</v>
      </c>
      <c r="D561" s="1208"/>
      <c r="E561" s="1210">
        <v>1818989</v>
      </c>
      <c r="F561" s="1189"/>
      <c r="G561" s="1189"/>
      <c r="H561" s="1189"/>
      <c r="I561" s="1189"/>
      <c r="J561" s="1189"/>
      <c r="K561" s="1189"/>
      <c r="L561" s="1189"/>
      <c r="M561" s="1189"/>
      <c r="N561" s="1189">
        <v>56000</v>
      </c>
      <c r="O561" s="1189">
        <v>154474</v>
      </c>
      <c r="P561" s="1210"/>
      <c r="Q561" s="1189"/>
      <c r="R561" s="1189"/>
      <c r="S561" s="1189"/>
      <c r="T561">
        <v>480000</v>
      </c>
    </row>
    <row r="562" spans="1:20" ht="18.5" thickBot="1" x14ac:dyDescent="0.45">
      <c r="A562" s="1378" t="s">
        <v>2170</v>
      </c>
      <c r="B562" s="1379"/>
      <c r="C562" s="1211"/>
      <c r="D562" s="1211"/>
      <c r="E562" s="1212">
        <f>SUM(E406:E561)</f>
        <v>186394508</v>
      </c>
      <c r="F562" s="1212">
        <f t="shared" ref="F562:T562" si="164">SUM(F406:F561)</f>
        <v>0</v>
      </c>
      <c r="G562" s="1212">
        <f t="shared" si="164"/>
        <v>0</v>
      </c>
      <c r="H562" s="1212">
        <f t="shared" si="164"/>
        <v>0</v>
      </c>
      <c r="I562" s="1212">
        <f t="shared" si="164"/>
        <v>0</v>
      </c>
      <c r="J562" s="1212">
        <f t="shared" si="164"/>
        <v>0</v>
      </c>
      <c r="K562" s="1212">
        <f t="shared" si="164"/>
        <v>0</v>
      </c>
      <c r="L562" s="1212">
        <f t="shared" si="164"/>
        <v>0</v>
      </c>
      <c r="M562" s="1212">
        <f t="shared" si="164"/>
        <v>0</v>
      </c>
      <c r="N562" s="1212">
        <f t="shared" si="164"/>
        <v>8736000</v>
      </c>
      <c r="O562" s="1212">
        <f t="shared" si="164"/>
        <v>15944846</v>
      </c>
      <c r="P562" s="1212">
        <f t="shared" si="164"/>
        <v>3821803</v>
      </c>
      <c r="Q562" s="1212">
        <f t="shared" si="164"/>
        <v>0</v>
      </c>
      <c r="R562" s="1212">
        <f t="shared" si="164"/>
        <v>0</v>
      </c>
      <c r="S562" s="1212">
        <f t="shared" si="164"/>
        <v>0</v>
      </c>
      <c r="T562" s="1212">
        <f t="shared" si="164"/>
        <v>74880000</v>
      </c>
    </row>
    <row r="563" spans="1:20" ht="18.5" x14ac:dyDescent="0.45">
      <c r="A563" s="1213">
        <v>225</v>
      </c>
      <c r="B563" s="1216" t="s">
        <v>2117</v>
      </c>
      <c r="C563" s="1213">
        <v>11</v>
      </c>
      <c r="D563" s="1213">
        <v>7</v>
      </c>
      <c r="E563" s="1214">
        <v>1960872</v>
      </c>
      <c r="F563" s="1190"/>
      <c r="G563" s="1190"/>
      <c r="H563" s="1190"/>
      <c r="I563" s="1190"/>
      <c r="J563" s="1190"/>
      <c r="K563" s="1190"/>
      <c r="L563" s="1190"/>
      <c r="M563" s="1190"/>
      <c r="N563" s="1190">
        <v>56000</v>
      </c>
      <c r="O563" s="1190">
        <v>182574</v>
      </c>
      <c r="P563" s="1214"/>
      <c r="Q563" s="1190"/>
      <c r="R563" s="1190"/>
      <c r="S563" s="1190"/>
      <c r="T563">
        <v>480000</v>
      </c>
    </row>
    <row r="564" spans="1:20" ht="18.5" x14ac:dyDescent="0.45">
      <c r="A564" s="1203">
        <v>226</v>
      </c>
      <c r="B564" s="1217" t="s">
        <v>2119</v>
      </c>
      <c r="C564" s="1203">
        <v>11</v>
      </c>
      <c r="D564" s="1203">
        <v>11</v>
      </c>
      <c r="E564" s="1207">
        <v>2127255</v>
      </c>
      <c r="F564" s="53"/>
      <c r="G564" s="53"/>
      <c r="H564" s="53"/>
      <c r="I564" s="53"/>
      <c r="J564" s="53"/>
      <c r="K564" s="53"/>
      <c r="L564" s="53"/>
      <c r="M564" s="53"/>
      <c r="N564" s="53">
        <v>56000</v>
      </c>
      <c r="O564" s="53">
        <v>182574</v>
      </c>
      <c r="P564" s="1207"/>
      <c r="Q564" s="53"/>
      <c r="R564" s="53"/>
      <c r="S564" s="53"/>
      <c r="T564">
        <v>480000</v>
      </c>
    </row>
    <row r="565" spans="1:20" ht="18.5" x14ac:dyDescent="0.45">
      <c r="A565" s="1203">
        <v>227</v>
      </c>
      <c r="B565" s="1204" t="s">
        <v>2121</v>
      </c>
      <c r="C565" s="1203">
        <v>11</v>
      </c>
      <c r="D565" s="1203">
        <v>11</v>
      </c>
      <c r="E565" s="1207">
        <v>2127255</v>
      </c>
      <c r="F565" s="53"/>
      <c r="G565" s="53"/>
      <c r="H565" s="53"/>
      <c r="I565" s="53"/>
      <c r="J565" s="53"/>
      <c r="K565" s="53"/>
      <c r="L565" s="53"/>
      <c r="M565" s="53"/>
      <c r="N565" s="53">
        <v>56000</v>
      </c>
      <c r="O565" s="53">
        <v>182574</v>
      </c>
      <c r="P565" s="1207"/>
      <c r="Q565" s="53"/>
      <c r="R565" s="53"/>
      <c r="S565" s="53"/>
      <c r="T565">
        <v>480000</v>
      </c>
    </row>
    <row r="566" spans="1:20" ht="18.5" x14ac:dyDescent="0.45">
      <c r="A566" s="1203">
        <v>228</v>
      </c>
      <c r="B566" s="1204" t="s">
        <v>2122</v>
      </c>
      <c r="C566" s="1203">
        <v>11</v>
      </c>
      <c r="D566" s="1203">
        <v>11</v>
      </c>
      <c r="E566" s="1207">
        <v>2127255</v>
      </c>
      <c r="F566" s="53"/>
      <c r="G566" s="53"/>
      <c r="H566" s="53"/>
      <c r="I566" s="53"/>
      <c r="J566" s="53"/>
      <c r="K566" s="53"/>
      <c r="L566" s="53"/>
      <c r="M566" s="53"/>
      <c r="N566" s="53">
        <v>56000</v>
      </c>
      <c r="O566" s="53">
        <v>182574</v>
      </c>
      <c r="P566" s="1207"/>
      <c r="Q566" s="53"/>
      <c r="R566" s="53"/>
      <c r="S566" s="53"/>
      <c r="T566">
        <v>480000</v>
      </c>
    </row>
    <row r="567" spans="1:20" ht="18.5" x14ac:dyDescent="0.45">
      <c r="A567" s="1203">
        <v>229</v>
      </c>
      <c r="B567" s="1204" t="s">
        <v>2123</v>
      </c>
      <c r="C567" s="1203">
        <v>11</v>
      </c>
      <c r="D567" s="1203">
        <v>11</v>
      </c>
      <c r="E567" s="1207">
        <v>2127255</v>
      </c>
      <c r="F567" s="53"/>
      <c r="G567" s="53"/>
      <c r="H567" s="53"/>
      <c r="I567" s="53"/>
      <c r="J567" s="53"/>
      <c r="K567" s="53"/>
      <c r="L567" s="53"/>
      <c r="M567" s="53"/>
      <c r="N567" s="53">
        <v>56000</v>
      </c>
      <c r="O567" s="53">
        <v>182574</v>
      </c>
      <c r="P567" s="1207"/>
      <c r="Q567" s="53"/>
      <c r="R567" s="53"/>
      <c r="S567" s="53"/>
      <c r="T567">
        <v>480000</v>
      </c>
    </row>
    <row r="568" spans="1:20" ht="18.5" x14ac:dyDescent="0.45">
      <c r="A568" s="1203">
        <v>230</v>
      </c>
      <c r="B568" s="1204" t="s">
        <v>2124</v>
      </c>
      <c r="C568" s="1203">
        <v>11</v>
      </c>
      <c r="D568" s="1203">
        <v>11</v>
      </c>
      <c r="E568" s="1207">
        <v>2127255</v>
      </c>
      <c r="F568" s="53"/>
      <c r="G568" s="53"/>
      <c r="H568" s="53"/>
      <c r="I568" s="53"/>
      <c r="J568" s="53"/>
      <c r="K568" s="53"/>
      <c r="L568" s="53"/>
      <c r="M568" s="53"/>
      <c r="N568" s="53">
        <v>56000</v>
      </c>
      <c r="O568" s="53">
        <v>182574</v>
      </c>
      <c r="P568" s="1207"/>
      <c r="Q568" s="53"/>
      <c r="R568" s="53"/>
      <c r="S568" s="53"/>
      <c r="T568">
        <v>480000</v>
      </c>
    </row>
    <row r="569" spans="1:20" ht="18.5" x14ac:dyDescent="0.45">
      <c r="A569" s="1203">
        <v>231</v>
      </c>
      <c r="B569" s="1204" t="s">
        <v>2125</v>
      </c>
      <c r="C569" s="1203">
        <v>11</v>
      </c>
      <c r="D569" s="1203">
        <v>11</v>
      </c>
      <c r="E569" s="1207">
        <v>2127255</v>
      </c>
      <c r="F569" s="53"/>
      <c r="G569" s="53"/>
      <c r="H569" s="53"/>
      <c r="I569" s="53"/>
      <c r="J569" s="53"/>
      <c r="K569" s="53"/>
      <c r="L569" s="53"/>
      <c r="M569" s="53"/>
      <c r="N569" s="53">
        <v>56000</v>
      </c>
      <c r="O569" s="53">
        <v>182574</v>
      </c>
      <c r="P569" s="1207"/>
      <c r="Q569" s="53"/>
      <c r="R569" s="53"/>
      <c r="S569" s="53"/>
      <c r="T569">
        <v>480000</v>
      </c>
    </row>
    <row r="570" spans="1:20" ht="18.5" x14ac:dyDescent="0.45">
      <c r="A570" s="1203">
        <v>232</v>
      </c>
      <c r="B570" s="1204" t="s">
        <v>2126</v>
      </c>
      <c r="C570" s="1203">
        <v>11</v>
      </c>
      <c r="D570" s="1203">
        <v>8</v>
      </c>
      <c r="E570" s="1207">
        <v>2127255</v>
      </c>
      <c r="F570" s="53"/>
      <c r="G570" s="53"/>
      <c r="H570" s="53"/>
      <c r="I570" s="53"/>
      <c r="J570" s="53"/>
      <c r="K570" s="53"/>
      <c r="L570" s="53"/>
      <c r="M570" s="53"/>
      <c r="N570" s="53">
        <v>56000</v>
      </c>
      <c r="O570" s="53">
        <v>182574</v>
      </c>
      <c r="P570" s="1207"/>
      <c r="Q570" s="53"/>
      <c r="R570" s="53"/>
      <c r="S570" s="53"/>
      <c r="T570">
        <v>480000</v>
      </c>
    </row>
    <row r="571" spans="1:20" ht="18.5" x14ac:dyDescent="0.45">
      <c r="A571" s="1203">
        <v>233</v>
      </c>
      <c r="B571" s="1204" t="s">
        <v>2128</v>
      </c>
      <c r="C571" s="1203">
        <v>11</v>
      </c>
      <c r="D571" s="1203">
        <v>7</v>
      </c>
      <c r="E571" s="1207">
        <v>2127255</v>
      </c>
      <c r="F571" s="53"/>
      <c r="G571" s="53"/>
      <c r="H571" s="53"/>
      <c r="I571" s="53"/>
      <c r="J571" s="53"/>
      <c r="K571" s="53"/>
      <c r="L571" s="53"/>
      <c r="M571" s="53"/>
      <c r="N571" s="53">
        <v>56000</v>
      </c>
      <c r="O571" s="53">
        <v>182574</v>
      </c>
      <c r="P571" s="1207"/>
      <c r="Q571" s="53"/>
      <c r="R571" s="53"/>
      <c r="S571" s="53"/>
      <c r="T571">
        <v>480000</v>
      </c>
    </row>
    <row r="572" spans="1:20" ht="18.5" x14ac:dyDescent="0.45">
      <c r="A572" s="1203">
        <v>234</v>
      </c>
      <c r="B572" s="1204" t="s">
        <v>2129</v>
      </c>
      <c r="C572" s="1203">
        <v>11</v>
      </c>
      <c r="D572" s="1203">
        <v>11</v>
      </c>
      <c r="E572" s="1207">
        <v>2127255</v>
      </c>
      <c r="F572" s="53"/>
      <c r="G572" s="53"/>
      <c r="H572" s="53"/>
      <c r="I572" s="53"/>
      <c r="J572" s="53"/>
      <c r="K572" s="53"/>
      <c r="L572" s="53"/>
      <c r="M572" s="53"/>
      <c r="N572" s="53">
        <v>56000</v>
      </c>
      <c r="O572" s="53">
        <v>182574</v>
      </c>
      <c r="P572" s="1207"/>
      <c r="Q572" s="53"/>
      <c r="R572" s="53"/>
      <c r="S572" s="53"/>
      <c r="T572">
        <v>480000</v>
      </c>
    </row>
    <row r="573" spans="1:20" ht="18.5" x14ac:dyDescent="0.45">
      <c r="A573" s="1203">
        <v>235</v>
      </c>
      <c r="B573" s="1204" t="s">
        <v>2130</v>
      </c>
      <c r="C573" s="1203">
        <v>11</v>
      </c>
      <c r="D573" s="1203">
        <v>11</v>
      </c>
      <c r="E573" s="1207">
        <v>2127255</v>
      </c>
      <c r="F573" s="53"/>
      <c r="G573" s="53"/>
      <c r="H573" s="53"/>
      <c r="I573" s="53"/>
      <c r="J573" s="53"/>
      <c r="K573" s="53"/>
      <c r="L573" s="53"/>
      <c r="M573" s="53"/>
      <c r="N573" s="53">
        <v>56000</v>
      </c>
      <c r="O573" s="53">
        <v>182574</v>
      </c>
      <c r="P573" s="1207"/>
      <c r="Q573" s="53"/>
      <c r="R573" s="53"/>
      <c r="S573" s="53"/>
      <c r="T573">
        <v>480000</v>
      </c>
    </row>
    <row r="574" spans="1:20" ht="18.5" x14ac:dyDescent="0.45">
      <c r="A574" s="1203">
        <v>236</v>
      </c>
      <c r="B574" s="1204" t="s">
        <v>2131</v>
      </c>
      <c r="C574" s="1203">
        <v>11</v>
      </c>
      <c r="D574" s="1203">
        <v>11</v>
      </c>
      <c r="E574" s="1207">
        <v>2127255</v>
      </c>
      <c r="F574" s="53"/>
      <c r="G574" s="53"/>
      <c r="H574" s="53"/>
      <c r="I574" s="53"/>
      <c r="J574" s="53"/>
      <c r="K574" s="53"/>
      <c r="L574" s="53"/>
      <c r="M574" s="53"/>
      <c r="N574" s="53">
        <v>56000</v>
      </c>
      <c r="O574" s="53">
        <v>182574</v>
      </c>
      <c r="P574" s="1207"/>
      <c r="Q574" s="53"/>
      <c r="R574" s="53"/>
      <c r="S574" s="53"/>
      <c r="T574">
        <v>480000</v>
      </c>
    </row>
    <row r="575" spans="1:20" ht="18.5" x14ac:dyDescent="0.45">
      <c r="A575" s="1203">
        <v>237</v>
      </c>
      <c r="B575" s="1204" t="s">
        <v>2132</v>
      </c>
      <c r="C575" s="1203">
        <v>11</v>
      </c>
      <c r="D575" s="1203">
        <v>11</v>
      </c>
      <c r="E575" s="1207">
        <v>2127255</v>
      </c>
      <c r="F575" s="53"/>
      <c r="G575" s="53"/>
      <c r="H575" s="53"/>
      <c r="I575" s="53"/>
      <c r="J575" s="53"/>
      <c r="K575" s="53"/>
      <c r="L575" s="53"/>
      <c r="M575" s="53"/>
      <c r="N575" s="53">
        <v>56000</v>
      </c>
      <c r="O575" s="53">
        <v>182574</v>
      </c>
      <c r="P575" s="1207"/>
      <c r="Q575" s="53"/>
      <c r="R575" s="53"/>
      <c r="S575" s="53"/>
      <c r="T575">
        <v>480000</v>
      </c>
    </row>
    <row r="576" spans="1:20" ht="18.5" x14ac:dyDescent="0.45">
      <c r="A576" s="1203">
        <v>238</v>
      </c>
      <c r="B576" s="1204" t="s">
        <v>2133</v>
      </c>
      <c r="C576" s="1203">
        <v>11</v>
      </c>
      <c r="D576" s="1203">
        <v>8</v>
      </c>
      <c r="E576" s="1207">
        <v>2127255</v>
      </c>
      <c r="F576" s="53"/>
      <c r="G576" s="53"/>
      <c r="H576" s="53"/>
      <c r="I576" s="53"/>
      <c r="J576" s="53"/>
      <c r="K576" s="53"/>
      <c r="L576" s="53"/>
      <c r="M576" s="53"/>
      <c r="N576" s="53">
        <v>56000</v>
      </c>
      <c r="O576" s="53">
        <v>182574</v>
      </c>
      <c r="P576" s="1207"/>
      <c r="Q576" s="53"/>
      <c r="R576" s="53"/>
      <c r="S576" s="53"/>
      <c r="T576">
        <v>480000</v>
      </c>
    </row>
    <row r="577" spans="1:20" ht="18.5" x14ac:dyDescent="0.45">
      <c r="A577" s="1203">
        <v>239</v>
      </c>
      <c r="B577" s="1204" t="s">
        <v>2134</v>
      </c>
      <c r="C577" s="1203">
        <v>11</v>
      </c>
      <c r="D577" s="1203">
        <v>11</v>
      </c>
      <c r="E577" s="1207">
        <v>2127255</v>
      </c>
      <c r="F577" s="53"/>
      <c r="G577" s="53"/>
      <c r="H577" s="53"/>
      <c r="I577" s="53"/>
      <c r="J577" s="53"/>
      <c r="K577" s="53"/>
      <c r="L577" s="53"/>
      <c r="M577" s="53"/>
      <c r="N577" s="53">
        <v>56000</v>
      </c>
      <c r="O577" s="53">
        <v>182574</v>
      </c>
      <c r="P577" s="1207"/>
      <c r="Q577" s="53"/>
      <c r="R577" s="53"/>
      <c r="S577" s="53"/>
      <c r="T577">
        <v>480000</v>
      </c>
    </row>
    <row r="578" spans="1:20" ht="18.5" x14ac:dyDescent="0.45">
      <c r="A578" s="1203">
        <v>240</v>
      </c>
      <c r="B578" s="1204" t="s">
        <v>2135</v>
      </c>
      <c r="C578" s="1203">
        <v>11</v>
      </c>
      <c r="D578" s="1203">
        <v>11</v>
      </c>
      <c r="E578" s="1207">
        <v>2127255</v>
      </c>
      <c r="F578" s="53"/>
      <c r="G578" s="53"/>
      <c r="H578" s="53"/>
      <c r="I578" s="53"/>
      <c r="J578" s="53"/>
      <c r="K578" s="53"/>
      <c r="L578" s="53"/>
      <c r="M578" s="53"/>
      <c r="N578" s="53">
        <v>56000</v>
      </c>
      <c r="O578" s="53">
        <v>182574</v>
      </c>
      <c r="P578" s="1207"/>
      <c r="Q578" s="53"/>
      <c r="R578" s="53"/>
      <c r="S578" s="53"/>
      <c r="T578">
        <v>480000</v>
      </c>
    </row>
    <row r="579" spans="1:20" ht="18.5" x14ac:dyDescent="0.45">
      <c r="A579" s="1203">
        <v>241</v>
      </c>
      <c r="B579" s="1204" t="s">
        <v>2136</v>
      </c>
      <c r="C579" s="1203">
        <v>11</v>
      </c>
      <c r="D579" s="1203">
        <v>11</v>
      </c>
      <c r="E579" s="1207">
        <v>2127255</v>
      </c>
      <c r="F579" s="53"/>
      <c r="G579" s="53"/>
      <c r="H579" s="53"/>
      <c r="I579" s="53"/>
      <c r="J579" s="53"/>
      <c r="K579" s="53"/>
      <c r="L579" s="53"/>
      <c r="M579" s="53"/>
      <c r="N579" s="53">
        <v>56000</v>
      </c>
      <c r="O579" s="53">
        <v>182574</v>
      </c>
      <c r="P579" s="1207"/>
      <c r="Q579" s="53"/>
      <c r="R579" s="53"/>
      <c r="S579" s="53"/>
      <c r="T579">
        <v>480000</v>
      </c>
    </row>
    <row r="580" spans="1:20" ht="18.5" x14ac:dyDescent="0.45">
      <c r="A580" s="1203">
        <v>242</v>
      </c>
      <c r="B580" s="1204" t="s">
        <v>2137</v>
      </c>
      <c r="C580" s="1203">
        <v>11</v>
      </c>
      <c r="D580" s="1203">
        <v>8</v>
      </c>
      <c r="E580" s="1207">
        <v>2127255</v>
      </c>
      <c r="F580" s="53"/>
      <c r="G580" s="53"/>
      <c r="H580" s="53"/>
      <c r="I580" s="53"/>
      <c r="J580" s="53"/>
      <c r="K580" s="53"/>
      <c r="L580" s="53"/>
      <c r="M580" s="53"/>
      <c r="N580" s="53">
        <v>56000</v>
      </c>
      <c r="O580" s="53">
        <v>182574</v>
      </c>
      <c r="P580" s="1207"/>
      <c r="Q580" s="53"/>
      <c r="R580" s="53"/>
      <c r="S580" s="53"/>
      <c r="T580">
        <v>480000</v>
      </c>
    </row>
    <row r="581" spans="1:20" ht="18.5" x14ac:dyDescent="0.45">
      <c r="A581" s="1203">
        <v>243</v>
      </c>
      <c r="B581" s="1204" t="s">
        <v>2138</v>
      </c>
      <c r="C581" s="1203">
        <v>11</v>
      </c>
      <c r="D581" s="1203">
        <v>8</v>
      </c>
      <c r="E581" s="1207">
        <v>2127255</v>
      </c>
      <c r="F581" s="53"/>
      <c r="G581" s="53"/>
      <c r="H581" s="53"/>
      <c r="I581" s="53"/>
      <c r="J581" s="53"/>
      <c r="K581" s="53"/>
      <c r="L581" s="53"/>
      <c r="M581" s="53"/>
      <c r="N581" s="53">
        <v>56000</v>
      </c>
      <c r="O581" s="53">
        <v>182574</v>
      </c>
      <c r="P581" s="1207"/>
      <c r="Q581" s="53"/>
      <c r="R581" s="53"/>
      <c r="S581" s="53"/>
      <c r="T581">
        <v>480000</v>
      </c>
    </row>
    <row r="582" spans="1:20" ht="18.5" x14ac:dyDescent="0.45">
      <c r="A582" s="1203">
        <v>244</v>
      </c>
      <c r="B582" s="1204" t="s">
        <v>2139</v>
      </c>
      <c r="C582" s="1203">
        <v>12</v>
      </c>
      <c r="D582" s="1203">
        <v>11</v>
      </c>
      <c r="E582" s="1207">
        <v>2608705</v>
      </c>
      <c r="F582" s="53"/>
      <c r="G582" s="53"/>
      <c r="H582" s="53"/>
      <c r="I582" s="53"/>
      <c r="J582" s="53"/>
      <c r="K582" s="53"/>
      <c r="L582" s="53"/>
      <c r="M582" s="53"/>
      <c r="N582" s="53">
        <v>56000</v>
      </c>
      <c r="O582" s="53">
        <v>227784</v>
      </c>
      <c r="P582" s="1207">
        <v>241065</v>
      </c>
      <c r="Q582" s="53"/>
      <c r="R582" s="53"/>
      <c r="S582" s="53"/>
      <c r="T582">
        <v>480000</v>
      </c>
    </row>
    <row r="583" spans="1:20" ht="18.5" x14ac:dyDescent="0.45">
      <c r="A583" s="1203">
        <v>245</v>
      </c>
      <c r="B583" s="1218" t="s">
        <v>2141</v>
      </c>
      <c r="C583" s="1203">
        <v>12</v>
      </c>
      <c r="D583" s="1203">
        <v>11</v>
      </c>
      <c r="E583" s="1207">
        <v>2608705</v>
      </c>
      <c r="F583" s="53"/>
      <c r="G583" s="53"/>
      <c r="H583" s="53"/>
      <c r="I583" s="53"/>
      <c r="J583" s="53"/>
      <c r="K583" s="53"/>
      <c r="L583" s="53"/>
      <c r="M583" s="53"/>
      <c r="N583" s="53">
        <v>56000</v>
      </c>
      <c r="O583" s="53">
        <v>56000</v>
      </c>
      <c r="P583" s="1207">
        <v>241065</v>
      </c>
      <c r="Q583" s="53"/>
      <c r="R583" s="53"/>
      <c r="S583" s="53"/>
      <c r="T583">
        <v>480000</v>
      </c>
    </row>
    <row r="584" spans="1:20" ht="18.5" x14ac:dyDescent="0.45">
      <c r="A584" s="1203">
        <v>246</v>
      </c>
      <c r="B584" s="1218" t="s">
        <v>2142</v>
      </c>
      <c r="C584" s="1203">
        <v>12</v>
      </c>
      <c r="D584" s="1203">
        <v>11</v>
      </c>
      <c r="E584" s="1207">
        <v>2608705</v>
      </c>
      <c r="F584" s="53"/>
      <c r="G584" s="53"/>
      <c r="H584" s="53"/>
      <c r="I584" s="53"/>
      <c r="J584" s="53"/>
      <c r="K584" s="53"/>
      <c r="L584" s="53"/>
      <c r="M584" s="53"/>
      <c r="N584" s="53">
        <v>56000</v>
      </c>
      <c r="O584" s="53">
        <v>227784</v>
      </c>
      <c r="P584" s="1207">
        <v>241065</v>
      </c>
      <c r="Q584" s="53"/>
      <c r="R584" s="53"/>
      <c r="S584" s="53"/>
      <c r="T584">
        <v>480000</v>
      </c>
    </row>
    <row r="585" spans="1:20" ht="18.5" x14ac:dyDescent="0.45">
      <c r="A585" s="1203">
        <v>247</v>
      </c>
      <c r="B585" s="1217" t="s">
        <v>2143</v>
      </c>
      <c r="C585" s="1203">
        <v>12</v>
      </c>
      <c r="D585" s="1203">
        <v>11</v>
      </c>
      <c r="E585" s="1207">
        <v>2608705</v>
      </c>
      <c r="F585" s="53"/>
      <c r="G585" s="53"/>
      <c r="H585" s="53"/>
      <c r="I585" s="53"/>
      <c r="J585" s="53"/>
      <c r="K585" s="53"/>
      <c r="L585" s="53"/>
      <c r="M585" s="53"/>
      <c r="N585" s="53">
        <v>56000</v>
      </c>
      <c r="O585" s="53">
        <v>227784</v>
      </c>
      <c r="P585" s="1207">
        <v>241065</v>
      </c>
      <c r="Q585" s="53"/>
      <c r="R585" s="53"/>
      <c r="S585" s="53"/>
      <c r="T585">
        <v>480000</v>
      </c>
    </row>
    <row r="586" spans="1:20" ht="18.5" x14ac:dyDescent="0.45">
      <c r="A586" s="1203">
        <v>248</v>
      </c>
      <c r="B586" s="1218" t="s">
        <v>2144</v>
      </c>
      <c r="C586" s="1203">
        <v>12</v>
      </c>
      <c r="D586" s="1203">
        <v>11</v>
      </c>
      <c r="E586" s="1207">
        <v>2608705</v>
      </c>
      <c r="F586" s="53"/>
      <c r="G586" s="53"/>
      <c r="H586" s="53"/>
      <c r="I586" s="53"/>
      <c r="J586" s="53"/>
      <c r="K586" s="53"/>
      <c r="L586" s="53"/>
      <c r="M586" s="53"/>
      <c r="N586" s="53">
        <v>56000</v>
      </c>
      <c r="O586" s="53">
        <v>227784</v>
      </c>
      <c r="P586" s="1207">
        <v>241065</v>
      </c>
      <c r="Q586" s="53"/>
      <c r="R586" s="53"/>
      <c r="S586" s="53"/>
      <c r="T586">
        <v>480000</v>
      </c>
    </row>
    <row r="587" spans="1:20" ht="18.5" x14ac:dyDescent="0.45">
      <c r="A587" s="1203">
        <v>249</v>
      </c>
      <c r="B587" s="1218" t="s">
        <v>2145</v>
      </c>
      <c r="C587" s="1203">
        <v>12</v>
      </c>
      <c r="D587" s="1203">
        <v>11</v>
      </c>
      <c r="E587" s="1207">
        <v>2608705</v>
      </c>
      <c r="F587" s="53"/>
      <c r="G587" s="53"/>
      <c r="H587" s="53"/>
      <c r="I587" s="53"/>
      <c r="J587" s="53"/>
      <c r="K587" s="53"/>
      <c r="L587" s="53"/>
      <c r="M587" s="53"/>
      <c r="N587" s="53">
        <v>56000</v>
      </c>
      <c r="O587" s="53">
        <v>227784</v>
      </c>
      <c r="P587" s="1207"/>
      <c r="Q587" s="53"/>
      <c r="R587" s="53"/>
      <c r="S587" s="53"/>
      <c r="T587">
        <v>480000</v>
      </c>
    </row>
    <row r="588" spans="1:20" ht="18.5" x14ac:dyDescent="0.45">
      <c r="A588" s="1203">
        <v>250</v>
      </c>
      <c r="B588" s="1218" t="s">
        <v>2146</v>
      </c>
      <c r="C588" s="1203">
        <v>12</v>
      </c>
      <c r="D588" s="1203">
        <v>11</v>
      </c>
      <c r="E588" s="1207">
        <v>2608705</v>
      </c>
      <c r="F588" s="53"/>
      <c r="G588" s="53"/>
      <c r="H588" s="53"/>
      <c r="I588" s="53"/>
      <c r="J588" s="53"/>
      <c r="K588" s="53"/>
      <c r="L588" s="53"/>
      <c r="M588" s="53"/>
      <c r="N588" s="53">
        <v>56000</v>
      </c>
      <c r="O588" s="53">
        <v>227784</v>
      </c>
      <c r="P588" s="1207"/>
      <c r="Q588" s="53"/>
      <c r="R588" s="53"/>
      <c r="S588" s="53"/>
      <c r="T588">
        <v>480000</v>
      </c>
    </row>
    <row r="589" spans="1:20" ht="18.5" x14ac:dyDescent="0.45">
      <c r="A589" s="1203">
        <v>251</v>
      </c>
      <c r="B589" s="1218" t="s">
        <v>2147</v>
      </c>
      <c r="C589" s="1203">
        <v>12</v>
      </c>
      <c r="D589" s="1203">
        <v>11</v>
      </c>
      <c r="E589" s="1207">
        <v>2608705</v>
      </c>
      <c r="F589" s="53"/>
      <c r="G589" s="53"/>
      <c r="H589" s="53"/>
      <c r="I589" s="53"/>
      <c r="J589" s="53"/>
      <c r="K589" s="53"/>
      <c r="L589" s="53"/>
      <c r="M589" s="53"/>
      <c r="N589" s="53">
        <v>56000</v>
      </c>
      <c r="O589" s="53">
        <v>227784</v>
      </c>
      <c r="P589" s="1207"/>
      <c r="Q589" s="53"/>
      <c r="R589" s="53"/>
      <c r="S589" s="53"/>
      <c r="T589">
        <v>480000</v>
      </c>
    </row>
    <row r="590" spans="1:20" ht="18.5" x14ac:dyDescent="0.45">
      <c r="A590" s="1203">
        <v>252</v>
      </c>
      <c r="B590" s="1218" t="s">
        <v>2148</v>
      </c>
      <c r="C590" s="1203">
        <v>12</v>
      </c>
      <c r="D590" s="1203">
        <v>11</v>
      </c>
      <c r="E590" s="1207">
        <v>2608705</v>
      </c>
      <c r="F590" s="53"/>
      <c r="G590" s="53"/>
      <c r="H590" s="53"/>
      <c r="I590" s="53"/>
      <c r="J590" s="53"/>
      <c r="K590" s="53"/>
      <c r="L590" s="53"/>
      <c r="M590" s="53"/>
      <c r="N590" s="53">
        <v>56000</v>
      </c>
      <c r="O590" s="53">
        <v>227784</v>
      </c>
      <c r="P590" s="1207"/>
      <c r="Q590" s="53"/>
      <c r="R590" s="53"/>
      <c r="S590" s="53"/>
      <c r="T590">
        <v>480000</v>
      </c>
    </row>
    <row r="591" spans="1:20" ht="18.5" x14ac:dyDescent="0.45">
      <c r="A591" s="1203">
        <v>253</v>
      </c>
      <c r="B591" s="1218" t="s">
        <v>2149</v>
      </c>
      <c r="C591" s="1203">
        <v>12</v>
      </c>
      <c r="D591" s="1203">
        <v>11</v>
      </c>
      <c r="E591" s="1207">
        <v>2608705</v>
      </c>
      <c r="F591" s="53"/>
      <c r="G591" s="53"/>
      <c r="H591" s="53"/>
      <c r="I591" s="53"/>
      <c r="J591" s="53"/>
      <c r="K591" s="53"/>
      <c r="L591" s="53"/>
      <c r="M591" s="53"/>
      <c r="N591" s="53">
        <v>56000</v>
      </c>
      <c r="O591" s="53">
        <v>227784</v>
      </c>
      <c r="P591" s="1207">
        <v>241065</v>
      </c>
      <c r="Q591" s="53"/>
      <c r="R591" s="53"/>
      <c r="S591" s="53"/>
      <c r="T591">
        <v>480000</v>
      </c>
    </row>
    <row r="592" spans="1:20" ht="18.5" x14ac:dyDescent="0.45">
      <c r="A592" s="1203">
        <v>254</v>
      </c>
      <c r="B592" s="1218" t="s">
        <v>2150</v>
      </c>
      <c r="C592" s="1203">
        <v>12</v>
      </c>
      <c r="D592" s="1203">
        <v>11</v>
      </c>
      <c r="E592" s="1207">
        <v>2608705</v>
      </c>
      <c r="F592" s="53"/>
      <c r="G592" s="53"/>
      <c r="H592" s="53"/>
      <c r="I592" s="53"/>
      <c r="J592" s="53"/>
      <c r="K592" s="53"/>
      <c r="L592" s="53"/>
      <c r="M592" s="53"/>
      <c r="N592" s="53">
        <v>56000</v>
      </c>
      <c r="O592" s="53">
        <v>227784</v>
      </c>
      <c r="P592" s="1207"/>
      <c r="Q592" s="53"/>
      <c r="R592" s="53"/>
      <c r="S592" s="53"/>
      <c r="T592">
        <v>480000</v>
      </c>
    </row>
    <row r="593" spans="1:20" ht="18.5" x14ac:dyDescent="0.45">
      <c r="A593" s="1203">
        <v>255</v>
      </c>
      <c r="B593" s="1218" t="s">
        <v>2151</v>
      </c>
      <c r="C593" s="1203">
        <v>12</v>
      </c>
      <c r="D593" s="1203">
        <v>11</v>
      </c>
      <c r="E593" s="1207">
        <v>2608705</v>
      </c>
      <c r="F593" s="53"/>
      <c r="G593" s="53"/>
      <c r="H593" s="53"/>
      <c r="I593" s="53"/>
      <c r="J593" s="53"/>
      <c r="K593" s="53"/>
      <c r="L593" s="53"/>
      <c r="M593" s="53"/>
      <c r="N593" s="53">
        <v>56000</v>
      </c>
      <c r="O593" s="53">
        <v>227784</v>
      </c>
      <c r="P593" s="1207">
        <v>241065</v>
      </c>
      <c r="Q593" s="53"/>
      <c r="R593" s="53"/>
      <c r="S593" s="53"/>
      <c r="T593">
        <v>480000</v>
      </c>
    </row>
    <row r="594" spans="1:20" ht="18.5" x14ac:dyDescent="0.45">
      <c r="A594" s="1203">
        <v>256</v>
      </c>
      <c r="B594" s="1217" t="s">
        <v>2152</v>
      </c>
      <c r="C594" s="1203">
        <v>12</v>
      </c>
      <c r="D594" s="1203">
        <v>11</v>
      </c>
      <c r="E594" s="1207">
        <v>2608705</v>
      </c>
      <c r="F594" s="53"/>
      <c r="G594" s="53"/>
      <c r="H594" s="53"/>
      <c r="I594" s="53"/>
      <c r="J594" s="53"/>
      <c r="K594" s="53"/>
      <c r="L594" s="53"/>
      <c r="M594" s="53"/>
      <c r="N594" s="53">
        <v>56000</v>
      </c>
      <c r="O594" s="53">
        <v>227784</v>
      </c>
      <c r="P594" s="1207">
        <v>241065</v>
      </c>
      <c r="Q594" s="53"/>
      <c r="R594" s="53"/>
      <c r="S594" s="53"/>
      <c r="T594">
        <v>480000</v>
      </c>
    </row>
    <row r="595" spans="1:20" ht="18.5" x14ac:dyDescent="0.45">
      <c r="A595" s="1203">
        <v>257</v>
      </c>
      <c r="B595" s="1217" t="s">
        <v>2153</v>
      </c>
      <c r="C595" s="1203">
        <v>12</v>
      </c>
      <c r="D595" s="1203">
        <v>11</v>
      </c>
      <c r="E595" s="1207">
        <v>2608705</v>
      </c>
      <c r="F595" s="53"/>
      <c r="G595" s="53"/>
      <c r="H595" s="53"/>
      <c r="I595" s="53"/>
      <c r="J595" s="53"/>
      <c r="K595" s="53"/>
      <c r="L595" s="53"/>
      <c r="M595" s="53"/>
      <c r="N595" s="53">
        <v>56000</v>
      </c>
      <c r="O595" s="53">
        <v>227784</v>
      </c>
      <c r="P595" s="1207">
        <v>241065</v>
      </c>
      <c r="Q595" s="53"/>
      <c r="R595" s="53"/>
      <c r="S595" s="53"/>
      <c r="T595">
        <v>480000</v>
      </c>
    </row>
    <row r="596" spans="1:20" ht="18.5" x14ac:dyDescent="0.45">
      <c r="A596" s="1203">
        <v>258</v>
      </c>
      <c r="B596" s="1217" t="s">
        <v>2154</v>
      </c>
      <c r="C596" s="1203">
        <v>12</v>
      </c>
      <c r="D596" s="1203">
        <v>11</v>
      </c>
      <c r="E596" s="1207">
        <v>2608705</v>
      </c>
      <c r="F596" s="53"/>
      <c r="G596" s="53"/>
      <c r="H596" s="53"/>
      <c r="I596" s="53"/>
      <c r="J596" s="53"/>
      <c r="K596" s="53"/>
      <c r="L596" s="53"/>
      <c r="M596" s="53"/>
      <c r="N596" s="53">
        <v>56000</v>
      </c>
      <c r="O596" s="53">
        <v>227784</v>
      </c>
      <c r="P596" s="1207">
        <v>241065</v>
      </c>
      <c r="Q596" s="53"/>
      <c r="R596" s="53"/>
      <c r="S596" s="53"/>
      <c r="T596">
        <v>480000</v>
      </c>
    </row>
    <row r="597" spans="1:20" ht="18.5" x14ac:dyDescent="0.45">
      <c r="A597" s="1203">
        <v>259</v>
      </c>
      <c r="B597" s="1217" t="s">
        <v>2155</v>
      </c>
      <c r="C597" s="1203">
        <v>12</v>
      </c>
      <c r="D597" s="1203">
        <v>11</v>
      </c>
      <c r="E597" s="1207">
        <v>2608705</v>
      </c>
      <c r="F597" s="53"/>
      <c r="G597" s="53"/>
      <c r="H597" s="53"/>
      <c r="I597" s="53"/>
      <c r="J597" s="53"/>
      <c r="K597" s="53"/>
      <c r="L597" s="53"/>
      <c r="M597" s="53"/>
      <c r="N597" s="53">
        <v>56000</v>
      </c>
      <c r="O597" s="53">
        <v>227784</v>
      </c>
      <c r="P597" s="1207">
        <v>241065</v>
      </c>
      <c r="Q597" s="53"/>
      <c r="R597" s="53"/>
      <c r="S597" s="53"/>
      <c r="T597">
        <v>480000</v>
      </c>
    </row>
    <row r="598" spans="1:20" ht="18.5" x14ac:dyDescent="0.45">
      <c r="A598" s="1203">
        <v>260</v>
      </c>
      <c r="B598" s="1217" t="s">
        <v>2156</v>
      </c>
      <c r="C598" s="1203">
        <v>12</v>
      </c>
      <c r="D598" s="1203">
        <v>11</v>
      </c>
      <c r="E598" s="1207">
        <v>2608705</v>
      </c>
      <c r="F598" s="53"/>
      <c r="G598" s="53"/>
      <c r="H598" s="53"/>
      <c r="I598" s="53"/>
      <c r="J598" s="53"/>
      <c r="K598" s="53"/>
      <c r="L598" s="53"/>
      <c r="M598" s="53"/>
      <c r="N598" s="53">
        <v>56000</v>
      </c>
      <c r="O598" s="53">
        <v>227784</v>
      </c>
      <c r="P598" s="1207">
        <v>241065</v>
      </c>
      <c r="Q598" s="53"/>
      <c r="R598" s="53"/>
      <c r="S598" s="53"/>
      <c r="T598">
        <v>480000</v>
      </c>
    </row>
    <row r="599" spans="1:20" ht="18.5" x14ac:dyDescent="0.45">
      <c r="A599" s="1203">
        <v>261</v>
      </c>
      <c r="B599" s="1217" t="s">
        <v>2157</v>
      </c>
      <c r="C599" s="1203">
        <v>12</v>
      </c>
      <c r="D599" s="1203">
        <v>11</v>
      </c>
      <c r="E599" s="1207">
        <v>2608705</v>
      </c>
      <c r="F599" s="53"/>
      <c r="G599" s="53"/>
      <c r="H599" s="53"/>
      <c r="I599" s="53"/>
      <c r="J599" s="53"/>
      <c r="K599" s="53"/>
      <c r="L599" s="53"/>
      <c r="M599" s="53"/>
      <c r="N599" s="53">
        <v>56000</v>
      </c>
      <c r="O599" s="53">
        <v>227784</v>
      </c>
      <c r="P599" s="1207">
        <v>241065</v>
      </c>
      <c r="Q599" s="53"/>
      <c r="R599" s="53"/>
      <c r="S599" s="53"/>
      <c r="T599">
        <v>480000</v>
      </c>
    </row>
    <row r="600" spans="1:20" ht="18.5" x14ac:dyDescent="0.45">
      <c r="A600" s="1203">
        <v>262</v>
      </c>
      <c r="B600" s="1217" t="s">
        <v>2158</v>
      </c>
      <c r="C600" s="1203">
        <v>12</v>
      </c>
      <c r="D600" s="1203">
        <v>11</v>
      </c>
      <c r="E600" s="1207">
        <v>2608705</v>
      </c>
      <c r="F600" s="53"/>
      <c r="G600" s="53"/>
      <c r="H600" s="53"/>
      <c r="I600" s="53"/>
      <c r="J600" s="53"/>
      <c r="K600" s="53"/>
      <c r="L600" s="53"/>
      <c r="M600" s="53"/>
      <c r="N600" s="53">
        <v>56000</v>
      </c>
      <c r="O600" s="53">
        <v>227784</v>
      </c>
      <c r="P600" s="1207">
        <v>241065</v>
      </c>
      <c r="Q600" s="53"/>
      <c r="R600" s="53"/>
      <c r="S600" s="53"/>
      <c r="T600">
        <v>480000</v>
      </c>
    </row>
    <row r="601" spans="1:20" ht="18.5" x14ac:dyDescent="0.45">
      <c r="A601" s="1203">
        <v>263</v>
      </c>
      <c r="B601" s="1217" t="s">
        <v>2159</v>
      </c>
      <c r="C601" s="1203">
        <v>12</v>
      </c>
      <c r="D601" s="1203">
        <v>11</v>
      </c>
      <c r="E601" s="1207">
        <v>2608705</v>
      </c>
      <c r="F601" s="53"/>
      <c r="G601" s="53"/>
      <c r="H601" s="53"/>
      <c r="I601" s="53"/>
      <c r="J601" s="53"/>
      <c r="K601" s="53"/>
      <c r="L601" s="53"/>
      <c r="M601" s="53"/>
      <c r="N601" s="53">
        <v>56000</v>
      </c>
      <c r="O601" s="53">
        <v>227784</v>
      </c>
      <c r="P601" s="1207">
        <v>241065</v>
      </c>
      <c r="Q601" s="53"/>
      <c r="R601" s="53"/>
      <c r="S601" s="53"/>
      <c r="T601">
        <v>480000</v>
      </c>
    </row>
    <row r="602" spans="1:20" ht="18.5" x14ac:dyDescent="0.45">
      <c r="A602" s="1203">
        <v>264</v>
      </c>
      <c r="B602" s="1217" t="s">
        <v>2160</v>
      </c>
      <c r="C602" s="1203">
        <v>12</v>
      </c>
      <c r="D602" s="1203">
        <v>11</v>
      </c>
      <c r="E602" s="1207">
        <v>2608705</v>
      </c>
      <c r="F602" s="53"/>
      <c r="G602" s="53"/>
      <c r="H602" s="53"/>
      <c r="I602" s="53"/>
      <c r="J602" s="53"/>
      <c r="K602" s="53"/>
      <c r="L602" s="53"/>
      <c r="M602" s="53"/>
      <c r="N602" s="53">
        <v>56000</v>
      </c>
      <c r="O602" s="53">
        <v>227784</v>
      </c>
      <c r="P602" s="1207">
        <v>241065</v>
      </c>
      <c r="Q602" s="53"/>
      <c r="R602" s="53"/>
      <c r="S602" s="53"/>
      <c r="T602">
        <v>480000</v>
      </c>
    </row>
    <row r="603" spans="1:20" ht="18.5" x14ac:dyDescent="0.45">
      <c r="A603" s="1203">
        <v>265</v>
      </c>
      <c r="B603" s="1217" t="s">
        <v>2161</v>
      </c>
      <c r="C603" s="1203">
        <v>12</v>
      </c>
      <c r="D603" s="1203">
        <v>11</v>
      </c>
      <c r="E603" s="1207">
        <v>2608705</v>
      </c>
      <c r="F603" s="53"/>
      <c r="G603" s="53"/>
      <c r="H603" s="53"/>
      <c r="I603" s="53"/>
      <c r="J603" s="53"/>
      <c r="K603" s="53"/>
      <c r="L603" s="53"/>
      <c r="M603" s="53"/>
      <c r="N603" s="53">
        <v>56000</v>
      </c>
      <c r="O603" s="53">
        <v>227784</v>
      </c>
      <c r="P603" s="1207">
        <v>241065</v>
      </c>
      <c r="Q603" s="53"/>
      <c r="R603" s="53"/>
      <c r="S603" s="53"/>
      <c r="T603">
        <v>480000</v>
      </c>
    </row>
    <row r="604" spans="1:20" ht="18.5" x14ac:dyDescent="0.45">
      <c r="A604" s="1203">
        <v>266</v>
      </c>
      <c r="B604" s="1217" t="s">
        <v>2162</v>
      </c>
      <c r="C604" s="1203">
        <v>12</v>
      </c>
      <c r="D604" s="1203">
        <v>11</v>
      </c>
      <c r="E604" s="1207">
        <v>2608705</v>
      </c>
      <c r="F604" s="53"/>
      <c r="G604" s="53"/>
      <c r="H604" s="53"/>
      <c r="I604" s="53"/>
      <c r="J604" s="53"/>
      <c r="K604" s="53"/>
      <c r="L604" s="53"/>
      <c r="M604" s="53"/>
      <c r="N604" s="53">
        <v>56000</v>
      </c>
      <c r="O604" s="53">
        <v>227784</v>
      </c>
      <c r="P604" s="1207">
        <v>241065</v>
      </c>
      <c r="Q604" s="53"/>
      <c r="R604" s="53"/>
      <c r="S604" s="53"/>
      <c r="T604">
        <v>480000</v>
      </c>
    </row>
    <row r="605" spans="1:20" ht="18.5" x14ac:dyDescent="0.45">
      <c r="A605" s="1203">
        <v>267</v>
      </c>
      <c r="B605" s="1217" t="s">
        <v>2163</v>
      </c>
      <c r="C605" s="1203">
        <v>12</v>
      </c>
      <c r="D605" s="1203">
        <v>11</v>
      </c>
      <c r="E605" s="1207">
        <v>2608705</v>
      </c>
      <c r="F605" s="53"/>
      <c r="G605" s="53"/>
      <c r="H605" s="53"/>
      <c r="I605" s="53"/>
      <c r="J605" s="53"/>
      <c r="K605" s="53"/>
      <c r="L605" s="53"/>
      <c r="M605" s="53"/>
      <c r="N605" s="53">
        <v>56000</v>
      </c>
      <c r="O605" s="53">
        <v>227784</v>
      </c>
      <c r="P605" s="1207">
        <v>241065</v>
      </c>
      <c r="Q605" s="53"/>
      <c r="R605" s="53"/>
      <c r="S605" s="53"/>
      <c r="T605">
        <v>480000</v>
      </c>
    </row>
    <row r="606" spans="1:20" ht="18.5" x14ac:dyDescent="0.45">
      <c r="A606" s="1203">
        <v>268</v>
      </c>
      <c r="B606" s="1217" t="s">
        <v>2164</v>
      </c>
      <c r="C606" s="1203">
        <v>12</v>
      </c>
      <c r="D606" s="1203">
        <v>11</v>
      </c>
      <c r="E606" s="1207">
        <v>2608705</v>
      </c>
      <c r="F606" s="53"/>
      <c r="G606" s="53"/>
      <c r="H606" s="53"/>
      <c r="I606" s="53"/>
      <c r="J606" s="53"/>
      <c r="K606" s="53"/>
      <c r="L606" s="53"/>
      <c r="M606" s="53"/>
      <c r="N606" s="53">
        <v>56000</v>
      </c>
      <c r="O606" s="53">
        <v>227784</v>
      </c>
      <c r="P606" s="1207">
        <v>241065</v>
      </c>
      <c r="Q606" s="53"/>
      <c r="R606" s="53"/>
      <c r="S606" s="53"/>
      <c r="T606">
        <v>480000</v>
      </c>
    </row>
    <row r="607" spans="1:20" ht="18.5" x14ac:dyDescent="0.45">
      <c r="A607" s="1203">
        <v>269</v>
      </c>
      <c r="B607" s="1217" t="s">
        <v>2165</v>
      </c>
      <c r="C607" s="1203">
        <v>12</v>
      </c>
      <c r="D607" s="1203">
        <v>11</v>
      </c>
      <c r="E607" s="1207">
        <v>2608705</v>
      </c>
      <c r="F607" s="53"/>
      <c r="G607" s="53"/>
      <c r="H607" s="53"/>
      <c r="I607" s="53"/>
      <c r="J607" s="53"/>
      <c r="K607" s="53"/>
      <c r="L607" s="53"/>
      <c r="M607" s="53"/>
      <c r="N607" s="53">
        <v>56000</v>
      </c>
      <c r="O607" s="53">
        <v>227784</v>
      </c>
      <c r="P607" s="1207">
        <v>241065</v>
      </c>
      <c r="Q607" s="53"/>
      <c r="R607" s="53"/>
      <c r="S607" s="53"/>
      <c r="T607">
        <v>480000</v>
      </c>
    </row>
    <row r="608" spans="1:20" ht="18.5" x14ac:dyDescent="0.45">
      <c r="A608" s="1203">
        <v>270</v>
      </c>
      <c r="B608" s="1217" t="s">
        <v>2166</v>
      </c>
      <c r="C608" s="1203">
        <v>12</v>
      </c>
      <c r="D608" s="1203">
        <v>11</v>
      </c>
      <c r="E608" s="1207">
        <v>2608705</v>
      </c>
      <c r="F608" s="53"/>
      <c r="G608" s="53"/>
      <c r="H608" s="53"/>
      <c r="I608" s="53"/>
      <c r="J608" s="53"/>
      <c r="K608" s="53"/>
      <c r="L608" s="53"/>
      <c r="M608" s="53"/>
      <c r="N608" s="53">
        <v>56000</v>
      </c>
      <c r="O608" s="53">
        <v>227784</v>
      </c>
      <c r="P608" s="1207">
        <v>241065</v>
      </c>
      <c r="Q608" s="53"/>
      <c r="R608" s="53"/>
      <c r="S608" s="53"/>
      <c r="T608">
        <v>480000</v>
      </c>
    </row>
    <row r="609" spans="1:21" ht="18.5" x14ac:dyDescent="0.45">
      <c r="A609" s="1203">
        <v>271</v>
      </c>
      <c r="B609" s="1218" t="s">
        <v>2167</v>
      </c>
      <c r="C609" s="1203">
        <v>13</v>
      </c>
      <c r="D609" s="1203">
        <v>9</v>
      </c>
      <c r="E609" s="1207">
        <v>3223182</v>
      </c>
      <c r="F609" s="53"/>
      <c r="G609" s="53"/>
      <c r="H609" s="53"/>
      <c r="I609" s="53"/>
      <c r="J609" s="53"/>
      <c r="K609" s="53"/>
      <c r="L609" s="53"/>
      <c r="M609" s="53"/>
      <c r="N609" s="53">
        <v>56000</v>
      </c>
      <c r="O609" s="53">
        <v>277962</v>
      </c>
      <c r="P609" s="1207">
        <v>264359</v>
      </c>
      <c r="Q609" s="53">
        <v>361190</v>
      </c>
      <c r="R609" s="53"/>
      <c r="S609" s="53"/>
      <c r="T609">
        <v>480000</v>
      </c>
    </row>
    <row r="610" spans="1:21" ht="18" x14ac:dyDescent="0.4">
      <c r="A610" s="1380" t="s">
        <v>293</v>
      </c>
      <c r="B610" s="1380"/>
      <c r="C610" s="121"/>
      <c r="D610" s="1219"/>
      <c r="E610" s="1220">
        <f>SUM(E563:E609)</f>
        <v>113909679</v>
      </c>
      <c r="F610" s="1220">
        <f t="shared" ref="F610:T610" si="165">SUM(F563:F609)</f>
        <v>0</v>
      </c>
      <c r="G610" s="1220">
        <f t="shared" si="165"/>
        <v>0</v>
      </c>
      <c r="H610" s="1220">
        <f t="shared" si="165"/>
        <v>0</v>
      </c>
      <c r="I610" s="1220">
        <f t="shared" si="165"/>
        <v>0</v>
      </c>
      <c r="J610" s="1220">
        <f t="shared" si="165"/>
        <v>0</v>
      </c>
      <c r="K610" s="1220">
        <f t="shared" si="165"/>
        <v>0</v>
      </c>
      <c r="L610" s="1220">
        <f t="shared" si="165"/>
        <v>0</v>
      </c>
      <c r="M610" s="1220">
        <f t="shared" si="165"/>
        <v>0</v>
      </c>
      <c r="N610" s="1220">
        <f t="shared" si="165"/>
        <v>2632000</v>
      </c>
      <c r="O610" s="1220">
        <f t="shared" si="165"/>
        <v>9725252</v>
      </c>
      <c r="P610" s="1220">
        <f t="shared" si="165"/>
        <v>5567789</v>
      </c>
      <c r="Q610" s="1220">
        <f t="shared" si="165"/>
        <v>361190</v>
      </c>
      <c r="R610" s="1220">
        <f t="shared" si="165"/>
        <v>0</v>
      </c>
      <c r="S610" s="1220">
        <f t="shared" si="165"/>
        <v>0</v>
      </c>
      <c r="T610" s="1220">
        <f t="shared" si="165"/>
        <v>22560000</v>
      </c>
    </row>
    <row r="611" spans="1:21" ht="18" x14ac:dyDescent="0.4">
      <c r="A611" s="1359" t="s">
        <v>1795</v>
      </c>
      <c r="B611" s="1359"/>
      <c r="C611" s="1359"/>
      <c r="D611" s="1359"/>
      <c r="E611" s="1359"/>
      <c r="F611" s="1359"/>
      <c r="G611" s="1359"/>
      <c r="H611" s="1359"/>
      <c r="I611" s="1359"/>
      <c r="J611" s="1359"/>
      <c r="K611" s="1359"/>
      <c r="L611" s="1359"/>
      <c r="M611" s="1359"/>
      <c r="N611" s="1359"/>
      <c r="O611" s="1359"/>
      <c r="P611" s="1359"/>
      <c r="Q611" s="1359"/>
      <c r="R611" s="1359"/>
      <c r="S611" s="1359"/>
      <c r="T611" s="1359"/>
    </row>
    <row r="612" spans="1:21" ht="18" x14ac:dyDescent="0.4">
      <c r="A612" s="1359" t="s">
        <v>2298</v>
      </c>
      <c r="B612" s="1359"/>
      <c r="C612" s="1359"/>
      <c r="D612" s="1359"/>
      <c r="E612" s="1359"/>
      <c r="F612" s="1359"/>
      <c r="G612" s="1359"/>
      <c r="H612" s="1359"/>
      <c r="I612" s="1359"/>
      <c r="J612" s="1359"/>
      <c r="K612" s="1359"/>
      <c r="L612" s="1359"/>
      <c r="M612" s="1359"/>
      <c r="N612" s="1359"/>
      <c r="O612" s="1359"/>
      <c r="P612" s="1359"/>
      <c r="Q612" s="1359"/>
      <c r="R612" s="1359"/>
      <c r="S612" s="1359"/>
      <c r="T612" s="1359"/>
    </row>
    <row r="613" spans="1:21" ht="18" x14ac:dyDescent="0.4">
      <c r="A613" s="1365" t="s">
        <v>2482</v>
      </c>
      <c r="B613" s="1365"/>
      <c r="C613" s="1365"/>
      <c r="D613" s="1365"/>
      <c r="E613" s="1365"/>
      <c r="F613" s="1365"/>
      <c r="G613" s="1365"/>
      <c r="H613" s="1365"/>
      <c r="I613" s="1365"/>
      <c r="J613" s="1365"/>
      <c r="K613" s="1365"/>
      <c r="L613" s="1365"/>
      <c r="M613" s="1365"/>
      <c r="N613" s="1365"/>
      <c r="O613" s="1365"/>
      <c r="P613" s="1365"/>
      <c r="Q613" s="1365"/>
      <c r="R613" s="1365"/>
      <c r="S613" s="1365"/>
      <c r="T613" s="1365"/>
    </row>
    <row r="614" spans="1:21" ht="18" x14ac:dyDescent="0.4">
      <c r="A614" s="1363" t="s">
        <v>2299</v>
      </c>
      <c r="B614" s="1363"/>
      <c r="C614" s="1363"/>
      <c r="D614" s="1363"/>
      <c r="E614" s="1221"/>
      <c r="F614" s="1221"/>
      <c r="G614" s="1221"/>
      <c r="H614" s="1221"/>
      <c r="I614" s="1221"/>
      <c r="J614" s="1221"/>
      <c r="K614" s="1221"/>
      <c r="L614" s="1221"/>
      <c r="M614" s="1221"/>
      <c r="N614" s="1221"/>
      <c r="O614" s="1221"/>
      <c r="P614" s="1221"/>
      <c r="Q614" s="1221"/>
      <c r="R614" s="1221"/>
      <c r="S614" s="1221"/>
      <c r="T614" s="1176"/>
    </row>
    <row r="615" spans="1:21" ht="36" x14ac:dyDescent="0.4">
      <c r="A615" s="1199" t="s">
        <v>2252</v>
      </c>
      <c r="B615" s="1199" t="s">
        <v>1848</v>
      </c>
      <c r="C615" s="1199" t="s">
        <v>2486</v>
      </c>
      <c r="D615" s="1199" t="s">
        <v>2487</v>
      </c>
      <c r="E615" s="1199" t="s">
        <v>2488</v>
      </c>
      <c r="F615" s="1199" t="s">
        <v>2489</v>
      </c>
      <c r="G615" s="1199" t="s">
        <v>2490</v>
      </c>
      <c r="H615" s="1199" t="s">
        <v>2491</v>
      </c>
      <c r="I615" s="1199" t="s">
        <v>2492</v>
      </c>
      <c r="J615" s="1199" t="s">
        <v>2493</v>
      </c>
      <c r="K615" s="1199" t="s">
        <v>2494</v>
      </c>
      <c r="L615" s="1199" t="s">
        <v>2495</v>
      </c>
      <c r="M615" s="1199" t="s">
        <v>2496</v>
      </c>
      <c r="N615" s="1199" t="s">
        <v>2497</v>
      </c>
      <c r="O615" s="1199" t="s">
        <v>2498</v>
      </c>
      <c r="P615" s="1199" t="s">
        <v>2499</v>
      </c>
      <c r="Q615" s="1199" t="s">
        <v>2306</v>
      </c>
      <c r="R615" s="1199"/>
      <c r="S615" s="1199" t="s">
        <v>2500</v>
      </c>
    </row>
    <row r="616" spans="1:21" ht="18" x14ac:dyDescent="0.4">
      <c r="A616" s="1203">
        <v>1</v>
      </c>
      <c r="B616" s="1204" t="s">
        <v>2307</v>
      </c>
      <c r="C616" s="1203">
        <v>3</v>
      </c>
      <c r="D616" s="1205">
        <v>2</v>
      </c>
      <c r="E616" s="1181">
        <f>VLOOKUP(C616, '[1]SALARY SCALE '!$A$2:$P$18,D616+1, FALSE)</f>
        <v>94264.92</v>
      </c>
      <c r="F616" s="1182">
        <f t="shared" ref="F616:F622" si="166">E616*35%</f>
        <v>32992.721999999994</v>
      </c>
      <c r="G616" s="1182">
        <f t="shared" ref="G616:G622" si="167">E616*20%</f>
        <v>18852.984</v>
      </c>
      <c r="H616" s="1182">
        <f t="shared" ref="H616:H622" si="168">E616*5%</f>
        <v>4713.2460000000001</v>
      </c>
      <c r="I616" s="1183">
        <f t="shared" ref="I616:I622" si="169">IF(C616&lt;=6,5400, IF(AND(C616&gt;=7,C616&lt;=10),7560,IF(AND(C616&gt;10,C616&lt;=14),8640,IF(C616&gt;14,9720,""))))</f>
        <v>5400</v>
      </c>
      <c r="J616" s="1182">
        <f t="shared" ref="J616:J622" si="170">IF(C616&lt;7,0.05*E616+64915.68,0.05*E616+24000)</f>
        <v>69628.926000000007</v>
      </c>
      <c r="K616" s="1182" t="str">
        <f t="shared" ref="K616:K622" si="171">IF(C616&gt;=15, 630, "")</f>
        <v/>
      </c>
      <c r="L616" s="1182" t="str">
        <f t="shared" ref="L616:L622" si="172">IF(C616&gt;=15, 11469.09, "")</f>
        <v/>
      </c>
      <c r="M616" s="1182" t="str">
        <f t="shared" ref="M616:M622" si="173">IF(C616&gt;=15, 11469.09, "")</f>
        <v/>
      </c>
      <c r="N616" s="1182"/>
      <c r="O616" s="1182"/>
      <c r="P616" s="1182"/>
      <c r="Q616" s="1182"/>
      <c r="R616" s="1182"/>
      <c r="S616" s="1182">
        <f t="shared" ref="S616:S622" si="174">E616*10%</f>
        <v>9426.4920000000002</v>
      </c>
      <c r="T616" s="1182">
        <v>480000</v>
      </c>
    </row>
    <row r="617" spans="1:21" ht="18" x14ac:dyDescent="0.4">
      <c r="A617" s="1203">
        <v>2</v>
      </c>
      <c r="B617" s="1204" t="s">
        <v>2308</v>
      </c>
      <c r="C617" s="1203">
        <v>4</v>
      </c>
      <c r="D617" s="1205">
        <v>2</v>
      </c>
      <c r="E617" s="1181">
        <f>VLOOKUP(C617, '[1]SALARY SCALE '!$A$2:$P$18,D617+1, FALSE)</f>
        <v>99395.040000000008</v>
      </c>
      <c r="F617" s="1182">
        <f t="shared" si="166"/>
        <v>34788.264000000003</v>
      </c>
      <c r="G617" s="1182">
        <f t="shared" si="167"/>
        <v>19879.008000000002</v>
      </c>
      <c r="H617" s="1182">
        <f t="shared" si="168"/>
        <v>4969.7520000000004</v>
      </c>
      <c r="I617" s="1183">
        <f t="shared" si="169"/>
        <v>5400</v>
      </c>
      <c r="J617" s="1182">
        <f t="shared" si="170"/>
        <v>69885.432000000001</v>
      </c>
      <c r="K617" s="1182" t="str">
        <f t="shared" si="171"/>
        <v/>
      </c>
      <c r="L617" s="1182" t="str">
        <f t="shared" si="172"/>
        <v/>
      </c>
      <c r="M617" s="1182" t="str">
        <f t="shared" si="173"/>
        <v/>
      </c>
      <c r="N617" s="1182"/>
      <c r="O617" s="1182"/>
      <c r="P617" s="1182"/>
      <c r="Q617" s="1182"/>
      <c r="R617" s="1182"/>
      <c r="S617" s="1182">
        <f t="shared" si="174"/>
        <v>9939.5040000000008</v>
      </c>
      <c r="T617" s="1182">
        <v>480000</v>
      </c>
    </row>
    <row r="618" spans="1:21" ht="18" x14ac:dyDescent="0.4">
      <c r="A618" s="1203">
        <v>3</v>
      </c>
      <c r="B618" s="1204" t="s">
        <v>2309</v>
      </c>
      <c r="C618" s="1203">
        <v>5</v>
      </c>
      <c r="D618" s="1205">
        <v>7</v>
      </c>
      <c r="E618" s="1181">
        <f>VLOOKUP(C618, '[1]SALARY SCALE '!$A$2:$P$18,D618+1, FALSE)</f>
        <v>135596.16</v>
      </c>
      <c r="F618" s="1182">
        <f t="shared" si="166"/>
        <v>47458.655999999995</v>
      </c>
      <c r="G618" s="1182">
        <f t="shared" si="167"/>
        <v>27119.232000000004</v>
      </c>
      <c r="H618" s="1182">
        <f t="shared" si="168"/>
        <v>6779.8080000000009</v>
      </c>
      <c r="I618" s="1183">
        <f t="shared" si="169"/>
        <v>5400</v>
      </c>
      <c r="J618" s="1182">
        <f t="shared" si="170"/>
        <v>71695.487999999998</v>
      </c>
      <c r="K618" s="1182" t="str">
        <f t="shared" si="171"/>
        <v/>
      </c>
      <c r="L618" s="1182" t="str">
        <f t="shared" si="172"/>
        <v/>
      </c>
      <c r="M618" s="1182" t="str">
        <f t="shared" si="173"/>
        <v/>
      </c>
      <c r="N618" s="1182"/>
      <c r="O618" s="1182"/>
      <c r="P618" s="1182"/>
      <c r="Q618" s="1182"/>
      <c r="R618" s="1182"/>
      <c r="S618" s="1182">
        <f t="shared" si="174"/>
        <v>13559.616000000002</v>
      </c>
      <c r="T618" s="1182">
        <v>480000</v>
      </c>
    </row>
    <row r="619" spans="1:21" ht="18" x14ac:dyDescent="0.4">
      <c r="A619" s="1203">
        <v>4</v>
      </c>
      <c r="B619" s="1204" t="s">
        <v>2310</v>
      </c>
      <c r="C619" s="1203">
        <v>5</v>
      </c>
      <c r="D619" s="1205">
        <v>15</v>
      </c>
      <c r="E619" s="1181">
        <f>VLOOKUP(C619, '[1]SALARY SCALE '!$A$2:$P$18,D619+1, FALSE)</f>
        <v>171463.08000000002</v>
      </c>
      <c r="F619" s="1182">
        <f t="shared" si="166"/>
        <v>60012.078000000001</v>
      </c>
      <c r="G619" s="1182">
        <f t="shared" si="167"/>
        <v>34292.616000000002</v>
      </c>
      <c r="H619" s="1182">
        <f t="shared" si="168"/>
        <v>8573.1540000000005</v>
      </c>
      <c r="I619" s="1183">
        <f t="shared" si="169"/>
        <v>5400</v>
      </c>
      <c r="J619" s="1182">
        <f t="shared" si="170"/>
        <v>73488.834000000003</v>
      </c>
      <c r="K619" s="1182" t="str">
        <f t="shared" si="171"/>
        <v/>
      </c>
      <c r="L619" s="1182" t="str">
        <f t="shared" si="172"/>
        <v/>
      </c>
      <c r="M619" s="1182" t="str">
        <f t="shared" si="173"/>
        <v/>
      </c>
      <c r="N619" s="1182"/>
      <c r="O619" s="1182"/>
      <c r="P619" s="1182"/>
      <c r="Q619" s="1182"/>
      <c r="R619" s="1182"/>
      <c r="S619" s="1182">
        <f t="shared" si="174"/>
        <v>17146.308000000001</v>
      </c>
      <c r="T619" s="1182">
        <v>480000</v>
      </c>
    </row>
    <row r="620" spans="1:21" ht="18" x14ac:dyDescent="0.4">
      <c r="A620" s="1203">
        <v>5</v>
      </c>
      <c r="B620" s="1204" t="s">
        <v>2313</v>
      </c>
      <c r="C620" s="1203">
        <v>6</v>
      </c>
      <c r="D620" s="1205">
        <v>2</v>
      </c>
      <c r="E620" s="1181">
        <f>VLOOKUP(C620, '[1]SALARY SCALE '!$A$2:$P$18,D620+1, FALSE)</f>
        <v>138726</v>
      </c>
      <c r="F620" s="1182">
        <f t="shared" si="166"/>
        <v>48554.1</v>
      </c>
      <c r="G620" s="1182">
        <f t="shared" si="167"/>
        <v>27745.200000000001</v>
      </c>
      <c r="H620" s="1182">
        <f t="shared" si="168"/>
        <v>6936.3</v>
      </c>
      <c r="I620" s="1183">
        <f t="shared" si="169"/>
        <v>5400</v>
      </c>
      <c r="J620" s="1182">
        <f t="shared" si="170"/>
        <v>71851.98</v>
      </c>
      <c r="K620" s="1182" t="str">
        <f t="shared" si="171"/>
        <v/>
      </c>
      <c r="L620" s="1182" t="str">
        <f t="shared" si="172"/>
        <v/>
      </c>
      <c r="M620" s="1182" t="str">
        <f t="shared" si="173"/>
        <v/>
      </c>
      <c r="N620" s="1182"/>
      <c r="O620" s="1182"/>
      <c r="P620" s="1182"/>
      <c r="Q620" s="1182"/>
      <c r="R620" s="1182"/>
      <c r="S620" s="1182">
        <f t="shared" si="174"/>
        <v>13872.6</v>
      </c>
      <c r="T620" s="1182">
        <v>480000</v>
      </c>
    </row>
    <row r="621" spans="1:21" ht="18" x14ac:dyDescent="0.4">
      <c r="A621" s="1203">
        <v>6</v>
      </c>
      <c r="B621" s="1204" t="s">
        <v>2311</v>
      </c>
      <c r="C621" s="1203">
        <v>6</v>
      </c>
      <c r="D621" s="1205">
        <v>10</v>
      </c>
      <c r="E621" s="1181">
        <f>VLOOKUP(C621, '[1]SALARY SCALE '!$A$2:$P$18,D621+1, FALSE)</f>
        <v>182442.12</v>
      </c>
      <c r="F621" s="1182">
        <f t="shared" si="166"/>
        <v>63854.741999999991</v>
      </c>
      <c r="G621" s="1182">
        <f t="shared" si="167"/>
        <v>36488.423999999999</v>
      </c>
      <c r="H621" s="1182">
        <f t="shared" si="168"/>
        <v>9122.1059999999998</v>
      </c>
      <c r="I621" s="1183">
        <f t="shared" si="169"/>
        <v>5400</v>
      </c>
      <c r="J621" s="1182">
        <f t="shared" si="170"/>
        <v>74037.785999999993</v>
      </c>
      <c r="K621" s="1182" t="str">
        <f t="shared" si="171"/>
        <v/>
      </c>
      <c r="L621" s="1182" t="str">
        <f t="shared" si="172"/>
        <v/>
      </c>
      <c r="M621" s="1182" t="str">
        <f t="shared" si="173"/>
        <v/>
      </c>
      <c r="N621" s="1182"/>
      <c r="O621" s="1182"/>
      <c r="P621" s="1182"/>
      <c r="Q621" s="1182"/>
      <c r="R621" s="1182"/>
      <c r="S621" s="1182">
        <f t="shared" si="174"/>
        <v>18244.212</v>
      </c>
      <c r="T621" s="1182">
        <v>480000</v>
      </c>
    </row>
    <row r="622" spans="1:21" ht="18.5" thickBot="1" x14ac:dyDescent="0.45">
      <c r="A622" s="1208">
        <v>7</v>
      </c>
      <c r="B622" s="1209" t="s">
        <v>2312</v>
      </c>
      <c r="C622" s="1208">
        <v>6</v>
      </c>
      <c r="D622" s="1235">
        <v>15</v>
      </c>
      <c r="E622" s="1194">
        <f>VLOOKUP(C622, '[1]SALARY SCALE '!$A$2:$P$18,D622+1, FALSE)</f>
        <v>209763.96000000002</v>
      </c>
      <c r="F622" s="1183">
        <f t="shared" si="166"/>
        <v>73417.385999999999</v>
      </c>
      <c r="G622" s="1183">
        <f t="shared" si="167"/>
        <v>41952.792000000009</v>
      </c>
      <c r="H622" s="1183">
        <f t="shared" si="168"/>
        <v>10488.198000000002</v>
      </c>
      <c r="I622" s="1183">
        <f t="shared" si="169"/>
        <v>5400</v>
      </c>
      <c r="J622" s="1183">
        <f t="shared" si="170"/>
        <v>75403.877999999997</v>
      </c>
      <c r="K622" s="1183" t="str">
        <f t="shared" si="171"/>
        <v/>
      </c>
      <c r="L622" s="1183" t="str">
        <f t="shared" si="172"/>
        <v/>
      </c>
      <c r="M622" s="1183" t="str">
        <f t="shared" si="173"/>
        <v/>
      </c>
      <c r="N622" s="1183"/>
      <c r="O622" s="1183"/>
      <c r="P622" s="1183"/>
      <c r="Q622" s="1183"/>
      <c r="R622" s="1183"/>
      <c r="S622" s="1183">
        <f t="shared" si="174"/>
        <v>20976.396000000004</v>
      </c>
      <c r="T622" s="1183">
        <v>480000</v>
      </c>
    </row>
    <row r="623" spans="1:21" ht="18.5" thickBot="1" x14ac:dyDescent="0.45">
      <c r="A623" s="1352" t="s">
        <v>2502</v>
      </c>
      <c r="B623" s="1353"/>
      <c r="C623" s="1353"/>
      <c r="D623" s="1354"/>
      <c r="E623" s="1237">
        <f>SUM(E616:E622)</f>
        <v>1031651.28</v>
      </c>
      <c r="F623" s="1237">
        <f t="shared" ref="F623:T623" si="175">SUM(F616:F622)</f>
        <v>361077.94799999997</v>
      </c>
      <c r="G623" s="1237">
        <f t="shared" si="175"/>
        <v>206330.25599999999</v>
      </c>
      <c r="H623" s="1237">
        <f t="shared" si="175"/>
        <v>51582.563999999998</v>
      </c>
      <c r="I623" s="1237">
        <f t="shared" si="175"/>
        <v>37800</v>
      </c>
      <c r="J623" s="1237">
        <f t="shared" si="175"/>
        <v>505992.32400000002</v>
      </c>
      <c r="K623" s="1237">
        <f t="shared" si="175"/>
        <v>0</v>
      </c>
      <c r="L623" s="1237">
        <f t="shared" si="175"/>
        <v>0</v>
      </c>
      <c r="M623" s="1237">
        <f t="shared" si="175"/>
        <v>0</v>
      </c>
      <c r="N623" s="1237">
        <f t="shared" si="175"/>
        <v>0</v>
      </c>
      <c r="O623" s="1237">
        <f t="shared" si="175"/>
        <v>0</v>
      </c>
      <c r="P623" s="1237">
        <f t="shared" si="175"/>
        <v>0</v>
      </c>
      <c r="Q623" s="1237">
        <f t="shared" si="175"/>
        <v>0</v>
      </c>
      <c r="R623" s="1237">
        <f t="shared" si="175"/>
        <v>0</v>
      </c>
      <c r="S623" s="1237">
        <f t="shared" si="175"/>
        <v>103165.128</v>
      </c>
      <c r="T623" s="1237">
        <f t="shared" si="175"/>
        <v>3360000</v>
      </c>
      <c r="U623" s="1237"/>
    </row>
    <row r="624" spans="1:21" ht="18" x14ac:dyDescent="0.4">
      <c r="A624" s="1213">
        <v>8</v>
      </c>
      <c r="B624" s="1201" t="s">
        <v>2312</v>
      </c>
      <c r="C624" s="1213">
        <v>7</v>
      </c>
      <c r="D624" s="1236">
        <v>15</v>
      </c>
      <c r="E624" s="1185">
        <f>VLOOKUP(C624, '[1]SALARY SCALE '!$A$2:$P$18,D624+1, FALSE)</f>
        <v>313230.24</v>
      </c>
      <c r="F624" s="1186">
        <f t="shared" ref="F624:F629" si="176">E624*35%</f>
        <v>109630.58399999999</v>
      </c>
      <c r="G624" s="1186">
        <f t="shared" ref="G624:G629" si="177">E624*20%</f>
        <v>62646.048000000003</v>
      </c>
      <c r="H624" s="1186">
        <f t="shared" ref="H624:H629" si="178">E624*5%</f>
        <v>15661.512000000001</v>
      </c>
      <c r="I624" s="1187">
        <f t="shared" ref="I624:I629" si="179">IF(C624&lt;=6,5400, IF(AND(C624&gt;=7,C624&lt;=10),7560,IF(AND(C624&gt;10,C624&lt;=14),8640,IF(C624&gt;14,9720,""))))</f>
        <v>7560</v>
      </c>
      <c r="J624" s="1186">
        <f t="shared" ref="J624:J629" si="180">IF(C624&lt;7,0.05*E624+64915.68,0.05*E624+24000)</f>
        <v>39661.512000000002</v>
      </c>
      <c r="K624" s="1186" t="str">
        <f t="shared" ref="K624:K629" si="181">IF(C624&gt;=15, 630, "")</f>
        <v/>
      </c>
      <c r="L624" s="1186" t="str">
        <f t="shared" ref="L624:L629" si="182">IF(C624&gt;=15, 11469.09, "")</f>
        <v/>
      </c>
      <c r="M624" s="1186" t="str">
        <f t="shared" ref="M624:M629" si="183">IF(C624&gt;=15, 11469.09, "")</f>
        <v/>
      </c>
      <c r="N624" s="1186"/>
      <c r="O624" s="1186"/>
      <c r="P624" s="1186"/>
      <c r="Q624" s="1186"/>
      <c r="R624" s="1186"/>
      <c r="S624" s="1186">
        <f t="shared" ref="S624:S629" si="184">E624*10%</f>
        <v>31323.024000000001</v>
      </c>
      <c r="T624" s="1186">
        <v>480000</v>
      </c>
    </row>
    <row r="625" spans="1:20" ht="18" x14ac:dyDescent="0.4">
      <c r="A625" s="1203">
        <v>9</v>
      </c>
      <c r="B625" s="1204" t="s">
        <v>2319</v>
      </c>
      <c r="C625" s="1203">
        <v>7</v>
      </c>
      <c r="D625" s="1205">
        <v>15</v>
      </c>
      <c r="E625" s="1181">
        <f>VLOOKUP(C625, '[1]SALARY SCALE '!$A$2:$P$18,D625+1, FALSE)</f>
        <v>313230.24</v>
      </c>
      <c r="F625" s="1182">
        <f t="shared" si="176"/>
        <v>109630.58399999999</v>
      </c>
      <c r="G625" s="1182">
        <f t="shared" si="177"/>
        <v>62646.048000000003</v>
      </c>
      <c r="H625" s="1182">
        <f t="shared" si="178"/>
        <v>15661.512000000001</v>
      </c>
      <c r="I625" s="1183">
        <f t="shared" si="179"/>
        <v>7560</v>
      </c>
      <c r="J625" s="1182">
        <f t="shared" si="180"/>
        <v>39661.512000000002</v>
      </c>
      <c r="K625" s="1182" t="str">
        <f t="shared" si="181"/>
        <v/>
      </c>
      <c r="L625" s="1182" t="str">
        <f t="shared" si="182"/>
        <v/>
      </c>
      <c r="M625" s="1182" t="str">
        <f t="shared" si="183"/>
        <v/>
      </c>
      <c r="N625" s="1182"/>
      <c r="O625" s="1182"/>
      <c r="P625" s="1182"/>
      <c r="Q625" s="1182"/>
      <c r="R625" s="1182"/>
      <c r="S625" s="1182">
        <f t="shared" si="184"/>
        <v>31323.024000000001</v>
      </c>
      <c r="T625" s="1182">
        <v>480000</v>
      </c>
    </row>
    <row r="626" spans="1:20" ht="18" x14ac:dyDescent="0.4">
      <c r="A626" s="1203">
        <v>10</v>
      </c>
      <c r="B626" s="1204" t="s">
        <v>2320</v>
      </c>
      <c r="C626" s="1203">
        <v>7</v>
      </c>
      <c r="D626" s="1205">
        <v>15</v>
      </c>
      <c r="E626" s="1181">
        <f>VLOOKUP(C626, '[1]SALARY SCALE '!$A$2:$P$18,D626+1, FALSE)</f>
        <v>313230.24</v>
      </c>
      <c r="F626" s="1182">
        <f t="shared" si="176"/>
        <v>109630.58399999999</v>
      </c>
      <c r="G626" s="1182">
        <f t="shared" si="177"/>
        <v>62646.048000000003</v>
      </c>
      <c r="H626" s="1182">
        <f t="shared" si="178"/>
        <v>15661.512000000001</v>
      </c>
      <c r="I626" s="1183">
        <f t="shared" si="179"/>
        <v>7560</v>
      </c>
      <c r="J626" s="1182">
        <f t="shared" si="180"/>
        <v>39661.512000000002</v>
      </c>
      <c r="K626" s="1182" t="str">
        <f t="shared" si="181"/>
        <v/>
      </c>
      <c r="L626" s="1182" t="str">
        <f t="shared" si="182"/>
        <v/>
      </c>
      <c r="M626" s="1182" t="str">
        <f t="shared" si="183"/>
        <v/>
      </c>
      <c r="N626" s="1182"/>
      <c r="O626" s="1182"/>
      <c r="P626" s="1182"/>
      <c r="Q626" s="1182"/>
      <c r="R626" s="1182"/>
      <c r="S626" s="1182">
        <f t="shared" si="184"/>
        <v>31323.024000000001</v>
      </c>
      <c r="T626" s="1182">
        <v>480000</v>
      </c>
    </row>
    <row r="627" spans="1:20" ht="18" x14ac:dyDescent="0.4">
      <c r="A627" s="1203">
        <v>11</v>
      </c>
      <c r="B627" s="1204" t="s">
        <v>2321</v>
      </c>
      <c r="C627" s="1203">
        <v>7</v>
      </c>
      <c r="D627" s="1205">
        <v>15</v>
      </c>
      <c r="E627" s="1181">
        <f>VLOOKUP(C627, '[1]SALARY SCALE '!$A$2:$P$18,D627+1, FALSE)</f>
        <v>313230.24</v>
      </c>
      <c r="F627" s="1182">
        <f t="shared" si="176"/>
        <v>109630.58399999999</v>
      </c>
      <c r="G627" s="1182">
        <f t="shared" si="177"/>
        <v>62646.048000000003</v>
      </c>
      <c r="H627" s="1182">
        <f t="shared" si="178"/>
        <v>15661.512000000001</v>
      </c>
      <c r="I627" s="1183">
        <f t="shared" si="179"/>
        <v>7560</v>
      </c>
      <c r="J627" s="1182">
        <f t="shared" si="180"/>
        <v>39661.512000000002</v>
      </c>
      <c r="K627" s="1182" t="str">
        <f t="shared" si="181"/>
        <v/>
      </c>
      <c r="L627" s="1182" t="str">
        <f t="shared" si="182"/>
        <v/>
      </c>
      <c r="M627" s="1182" t="str">
        <f t="shared" si="183"/>
        <v/>
      </c>
      <c r="N627" s="1182"/>
      <c r="O627" s="1182"/>
      <c r="P627" s="1182"/>
      <c r="Q627" s="1182"/>
      <c r="R627" s="1182"/>
      <c r="S627" s="1182">
        <f t="shared" si="184"/>
        <v>31323.024000000001</v>
      </c>
      <c r="T627" s="1182">
        <v>480000</v>
      </c>
    </row>
    <row r="628" spans="1:20" ht="18" x14ac:dyDescent="0.4">
      <c r="A628" s="1203">
        <v>12</v>
      </c>
      <c r="B628" s="1204" t="s">
        <v>2322</v>
      </c>
      <c r="C628" s="1203">
        <v>7</v>
      </c>
      <c r="D628" s="1205">
        <v>15</v>
      </c>
      <c r="E628" s="1181">
        <f>VLOOKUP(C628, '[1]SALARY SCALE '!$A$2:$P$18,D628+1, FALSE)</f>
        <v>313230.24</v>
      </c>
      <c r="F628" s="1182">
        <f t="shared" si="176"/>
        <v>109630.58399999999</v>
      </c>
      <c r="G628" s="1182">
        <f t="shared" si="177"/>
        <v>62646.048000000003</v>
      </c>
      <c r="H628" s="1182">
        <f t="shared" si="178"/>
        <v>15661.512000000001</v>
      </c>
      <c r="I628" s="1183">
        <f t="shared" si="179"/>
        <v>7560</v>
      </c>
      <c r="J628" s="1182">
        <f t="shared" si="180"/>
        <v>39661.512000000002</v>
      </c>
      <c r="K628" s="1182" t="str">
        <f t="shared" si="181"/>
        <v/>
      </c>
      <c r="L628" s="1182" t="str">
        <f t="shared" si="182"/>
        <v/>
      </c>
      <c r="M628" s="1182" t="str">
        <f t="shared" si="183"/>
        <v/>
      </c>
      <c r="N628" s="1182"/>
      <c r="O628" s="1182"/>
      <c r="P628" s="1182"/>
      <c r="Q628" s="1182"/>
      <c r="R628" s="1182"/>
      <c r="S628" s="1182">
        <f t="shared" si="184"/>
        <v>31323.024000000001</v>
      </c>
      <c r="T628" s="1182">
        <v>480000</v>
      </c>
    </row>
    <row r="629" spans="1:20" ht="18.5" thickBot="1" x14ac:dyDescent="0.45">
      <c r="A629" s="1208">
        <v>13</v>
      </c>
      <c r="B629" s="1209" t="s">
        <v>2323</v>
      </c>
      <c r="C629" s="1208">
        <v>8</v>
      </c>
      <c r="D629" s="1235">
        <v>3</v>
      </c>
      <c r="E629" s="1194">
        <f>VLOOKUP(C629, '[1]SALARY SCALE '!$A$2:$P$18,D629+1, FALSE)</f>
        <v>284497.68</v>
      </c>
      <c r="F629" s="1183">
        <f t="shared" si="176"/>
        <v>99574.187999999995</v>
      </c>
      <c r="G629" s="1183">
        <f t="shared" si="177"/>
        <v>56899.536</v>
      </c>
      <c r="H629" s="1183">
        <f t="shared" si="178"/>
        <v>14224.884</v>
      </c>
      <c r="I629" s="1183">
        <f t="shared" si="179"/>
        <v>7560</v>
      </c>
      <c r="J629" s="1183">
        <f t="shared" si="180"/>
        <v>38224.883999999998</v>
      </c>
      <c r="K629" s="1183" t="str">
        <f t="shared" si="181"/>
        <v/>
      </c>
      <c r="L629" s="1183" t="str">
        <f t="shared" si="182"/>
        <v/>
      </c>
      <c r="M629" s="1183" t="str">
        <f t="shared" si="183"/>
        <v/>
      </c>
      <c r="N629" s="1183"/>
      <c r="O629" s="1183"/>
      <c r="P629" s="1183"/>
      <c r="Q629" s="1183"/>
      <c r="R629" s="1183"/>
      <c r="S629" s="1183">
        <f t="shared" si="184"/>
        <v>28449.768</v>
      </c>
      <c r="T629" s="1183">
        <v>480000</v>
      </c>
    </row>
    <row r="630" spans="1:20" ht="18.5" thickBot="1" x14ac:dyDescent="0.45">
      <c r="A630" s="1352" t="s">
        <v>2170</v>
      </c>
      <c r="B630" s="1353"/>
      <c r="C630" s="1353"/>
      <c r="D630" s="1354"/>
      <c r="E630" s="1237">
        <f>SUM(E624:E629)</f>
        <v>1850648.88</v>
      </c>
      <c r="F630" s="1237">
        <f t="shared" ref="F630:T630" si="185">SUM(F624:F629)</f>
        <v>647727.10799999989</v>
      </c>
      <c r="G630" s="1237">
        <f t="shared" si="185"/>
        <v>370129.77600000001</v>
      </c>
      <c r="H630" s="1237">
        <f t="shared" si="185"/>
        <v>92532.444000000003</v>
      </c>
      <c r="I630" s="1237">
        <f t="shared" si="185"/>
        <v>45360</v>
      </c>
      <c r="J630" s="1237">
        <f t="shared" si="185"/>
        <v>236532.44399999999</v>
      </c>
      <c r="K630" s="1237">
        <f t="shared" si="185"/>
        <v>0</v>
      </c>
      <c r="L630" s="1237">
        <f t="shared" si="185"/>
        <v>0</v>
      </c>
      <c r="M630" s="1237">
        <f t="shared" si="185"/>
        <v>0</v>
      </c>
      <c r="N630" s="1237">
        <f t="shared" si="185"/>
        <v>0</v>
      </c>
      <c r="O630" s="1237">
        <f t="shared" si="185"/>
        <v>0</v>
      </c>
      <c r="P630" s="1237">
        <f t="shared" si="185"/>
        <v>0</v>
      </c>
      <c r="Q630" s="1237">
        <f t="shared" si="185"/>
        <v>0</v>
      </c>
      <c r="R630" s="1237">
        <f t="shared" si="185"/>
        <v>0</v>
      </c>
      <c r="S630" s="1237">
        <f t="shared" si="185"/>
        <v>185064.88800000001</v>
      </c>
      <c r="T630" s="1237">
        <f t="shared" si="185"/>
        <v>2880000</v>
      </c>
    </row>
    <row r="631" spans="1:20" ht="18" x14ac:dyDescent="0.4">
      <c r="A631" s="1213">
        <v>14</v>
      </c>
      <c r="B631" s="1201" t="s">
        <v>2325</v>
      </c>
      <c r="C631" s="1213">
        <v>13</v>
      </c>
      <c r="D631" s="1236">
        <v>10</v>
      </c>
      <c r="E631" s="1185">
        <v>652830</v>
      </c>
      <c r="F631" s="1186">
        <f>E631*35%</f>
        <v>228490.5</v>
      </c>
      <c r="G631" s="1186">
        <f>E631*20%</f>
        <v>130566</v>
      </c>
      <c r="H631" s="1186">
        <f>E631*5%</f>
        <v>32641.5</v>
      </c>
      <c r="I631" s="1187">
        <f>IF(C631&lt;=6,5400, IF(AND(C631&gt;=7,C631&lt;=10),7560,IF(AND(C631&gt;10,C631&lt;=14),8640,IF(C631&gt;14,9720,""))))</f>
        <v>8640</v>
      </c>
      <c r="J631" s="1186">
        <f>IF(C631&lt;7,0.05*E631+64915.68,0.05*E631+24000)</f>
        <v>56641.5</v>
      </c>
      <c r="K631" s="1186" t="str">
        <f>IF(C631&gt;=15, 630, "")</f>
        <v/>
      </c>
      <c r="L631" s="1186" t="str">
        <f>IF(C631&gt;=15, 11469.09, "")</f>
        <v/>
      </c>
      <c r="M631" s="1186" t="str">
        <f>IF(C631&gt;=15, 11469.09, "")</f>
        <v/>
      </c>
      <c r="N631" s="1186"/>
      <c r="O631" s="1186"/>
      <c r="P631" s="1186"/>
      <c r="Q631" s="1186"/>
      <c r="R631" s="1186"/>
      <c r="S631" s="1186">
        <f>E631*10%</f>
        <v>65283</v>
      </c>
      <c r="T631" s="1186">
        <v>480000</v>
      </c>
    </row>
    <row r="632" spans="1:20" ht="18" x14ac:dyDescent="0.4">
      <c r="A632" s="1203">
        <v>15</v>
      </c>
      <c r="B632" s="1204" t="s">
        <v>2326</v>
      </c>
      <c r="C632" s="1203">
        <v>13</v>
      </c>
      <c r="D632" s="1205">
        <v>10</v>
      </c>
      <c r="E632" s="1181">
        <v>652830</v>
      </c>
      <c r="F632" s="1182">
        <f>E632*35%</f>
        <v>228490.5</v>
      </c>
      <c r="G632" s="1182">
        <f>E632*20%</f>
        <v>130566</v>
      </c>
      <c r="H632" s="1182">
        <f>E632*5%</f>
        <v>32641.5</v>
      </c>
      <c r="I632" s="1183">
        <f>IF(C632&lt;=6,5400, IF(AND(C632&gt;=7,C632&lt;=10),7560,IF(AND(C632&gt;10,C632&lt;=14),8640,IF(C632&gt;14,9720,""))))</f>
        <v>8640</v>
      </c>
      <c r="J632" s="1182">
        <f>IF(C632&lt;7,0.05*E632+64915.68,0.05*E632+24000)</f>
        <v>56641.5</v>
      </c>
      <c r="K632" s="1182" t="str">
        <f>IF(C632&gt;=15, 630, "")</f>
        <v/>
      </c>
      <c r="L632" s="1182" t="str">
        <f>IF(C632&gt;=15, 11469.09, "")</f>
        <v/>
      </c>
      <c r="M632" s="1182" t="str">
        <f>IF(C632&gt;=15, 11469.09, "")</f>
        <v/>
      </c>
      <c r="N632" s="1182"/>
      <c r="O632" s="1182"/>
      <c r="P632" s="1182"/>
      <c r="Q632" s="1182"/>
      <c r="R632" s="1182"/>
      <c r="S632" s="1182">
        <f>E632*10%</f>
        <v>65283</v>
      </c>
      <c r="T632" s="1182">
        <v>480000</v>
      </c>
    </row>
    <row r="633" spans="1:20" ht="18" x14ac:dyDescent="0.4">
      <c r="A633" s="1203">
        <v>16</v>
      </c>
      <c r="B633" s="1204" t="s">
        <v>2327</v>
      </c>
      <c r="C633" s="1203">
        <v>14</v>
      </c>
      <c r="D633" s="1205">
        <v>9</v>
      </c>
      <c r="E633" s="1181">
        <v>695307</v>
      </c>
      <c r="F633" s="1182">
        <f>E633*35%</f>
        <v>243357.44999999998</v>
      </c>
      <c r="G633" s="1182">
        <f>E633*20%</f>
        <v>139061.4</v>
      </c>
      <c r="H633" s="1182">
        <f>E633*5%</f>
        <v>34765.35</v>
      </c>
      <c r="I633" s="1183">
        <f>IF(C633&lt;=6,5400, IF(AND(C633&gt;=7,C633&lt;=10),7560,IF(AND(C633&gt;10,C633&lt;=14),8640,IF(C633&gt;14,9720,""))))</f>
        <v>8640</v>
      </c>
      <c r="J633" s="1182">
        <f>IF(C633&lt;7,0.05*E633+64915.68,0.05*E633+24000)</f>
        <v>58765.35</v>
      </c>
      <c r="K633" s="1182" t="str">
        <f>IF(C633&gt;=15, 630, "")</f>
        <v/>
      </c>
      <c r="L633" s="1182" t="str">
        <f>IF(C633&gt;=15, 11469.09, "")</f>
        <v/>
      </c>
      <c r="M633" s="1182" t="str">
        <f>IF(C633&gt;=15, 11469.09, "")</f>
        <v/>
      </c>
      <c r="N633" s="1182"/>
      <c r="O633" s="1182"/>
      <c r="P633" s="1182"/>
      <c r="Q633" s="1182"/>
      <c r="R633" s="1182"/>
      <c r="S633" s="1182">
        <f>E633*10%</f>
        <v>69530.7</v>
      </c>
      <c r="T633" s="1182">
        <v>480000</v>
      </c>
    </row>
    <row r="634" spans="1:20" ht="18.5" thickBot="1" x14ac:dyDescent="0.45">
      <c r="A634" s="1208">
        <v>17</v>
      </c>
      <c r="B634" s="1209" t="s">
        <v>2328</v>
      </c>
      <c r="C634" s="1208">
        <v>16</v>
      </c>
      <c r="D634" s="1235">
        <v>9</v>
      </c>
      <c r="E634" s="1194">
        <v>1056107</v>
      </c>
      <c r="F634" s="1183">
        <f>E634*35%</f>
        <v>369637.44999999995</v>
      </c>
      <c r="G634" s="1183">
        <f>E634*20%</f>
        <v>211221.40000000002</v>
      </c>
      <c r="H634" s="1183">
        <f>E634*5%</f>
        <v>52805.350000000006</v>
      </c>
      <c r="I634" s="1183">
        <f>IF(C634&lt;=6,5400, IF(AND(C634&gt;=7,C634&lt;=10),7560,IF(AND(C634&gt;10,C634&lt;=14),8640,IF(C634&gt;14,9720,""))))</f>
        <v>9720</v>
      </c>
      <c r="J634" s="1183">
        <f>IF(C634&lt;7,0.05*E634+64915.68,0.05*E634+24000)</f>
        <v>76805.350000000006</v>
      </c>
      <c r="K634" s="1183">
        <f>IF(C634&gt;=15, 630, "")</f>
        <v>630</v>
      </c>
      <c r="L634" s="1183">
        <f>IF(C634&gt;=15, 11469.09, "")</f>
        <v>11469.09</v>
      </c>
      <c r="M634" s="1183">
        <f>IF(C634&gt;=15, 11469.09, "")</f>
        <v>11469.09</v>
      </c>
      <c r="N634" s="1183"/>
      <c r="O634" s="1183"/>
      <c r="P634" s="1183"/>
      <c r="Q634" s="1183"/>
      <c r="R634" s="1183"/>
      <c r="S634" s="1183">
        <f>E634*10%</f>
        <v>105610.70000000001</v>
      </c>
      <c r="T634" s="1183">
        <v>480000</v>
      </c>
    </row>
    <row r="635" spans="1:20" ht="18.5" thickBot="1" x14ac:dyDescent="0.45">
      <c r="A635" s="1369" t="s">
        <v>2248</v>
      </c>
      <c r="B635" s="1370"/>
      <c r="C635" s="1370"/>
      <c r="D635" s="1371"/>
      <c r="E635" s="1238">
        <f>SUM(E631:E634)</f>
        <v>3057074</v>
      </c>
      <c r="F635" s="1238">
        <f t="shared" ref="F635:T635" si="186">SUM(F631:F634)</f>
        <v>1069975.8999999999</v>
      </c>
      <c r="G635" s="1238">
        <f t="shared" si="186"/>
        <v>611414.80000000005</v>
      </c>
      <c r="H635" s="1238">
        <f t="shared" si="186"/>
        <v>152853.70000000001</v>
      </c>
      <c r="I635" s="1238">
        <f t="shared" si="186"/>
        <v>35640</v>
      </c>
      <c r="J635" s="1238">
        <f t="shared" si="186"/>
        <v>248853.7</v>
      </c>
      <c r="K635" s="1238">
        <f t="shared" si="186"/>
        <v>630</v>
      </c>
      <c r="L635" s="1238">
        <f t="shared" si="186"/>
        <v>11469.09</v>
      </c>
      <c r="M635" s="1238">
        <f t="shared" si="186"/>
        <v>11469.09</v>
      </c>
      <c r="N635" s="1238">
        <f t="shared" si="186"/>
        <v>0</v>
      </c>
      <c r="O635" s="1238">
        <f t="shared" si="186"/>
        <v>0</v>
      </c>
      <c r="P635" s="1238">
        <f t="shared" si="186"/>
        <v>0</v>
      </c>
      <c r="Q635" s="1238">
        <f t="shared" si="186"/>
        <v>0</v>
      </c>
      <c r="R635" s="1238">
        <f t="shared" si="186"/>
        <v>0</v>
      </c>
      <c r="S635" s="1238">
        <f t="shared" si="186"/>
        <v>305707.40000000002</v>
      </c>
      <c r="T635" s="1238">
        <f t="shared" si="186"/>
        <v>1920000</v>
      </c>
    </row>
    <row r="636" spans="1:20" ht="19" thickBot="1" x14ac:dyDescent="0.5">
      <c r="A636" s="1372" t="s">
        <v>2304</v>
      </c>
      <c r="B636" s="1365"/>
      <c r="C636" s="1365"/>
      <c r="D636" s="1365"/>
      <c r="E636" s="1373"/>
      <c r="F636" s="1190"/>
      <c r="G636" s="1190"/>
      <c r="H636" s="1190"/>
      <c r="I636" s="1190"/>
      <c r="J636" s="1190"/>
      <c r="K636" s="1190"/>
      <c r="L636" s="1190"/>
      <c r="M636" s="1190"/>
      <c r="N636" s="1190"/>
      <c r="O636" s="1190"/>
      <c r="P636" s="1214"/>
      <c r="Q636" s="1190"/>
      <c r="R636" s="1190"/>
      <c r="S636" s="1190"/>
    </row>
    <row r="637" spans="1:20" ht="18" x14ac:dyDescent="0.4">
      <c r="A637" s="506">
        <v>1</v>
      </c>
      <c r="B637" s="479" t="s">
        <v>2330</v>
      </c>
      <c r="C637" s="1213">
        <v>4</v>
      </c>
      <c r="D637" s="1236">
        <v>2</v>
      </c>
      <c r="E637" s="1185">
        <f>VLOOKUP(C637, '[1]SALARY SCALE '!$A$2:$P$18,D637+1, FALSE)</f>
        <v>99395.040000000008</v>
      </c>
      <c r="F637" s="1186">
        <f>E637*35%</f>
        <v>34788.264000000003</v>
      </c>
      <c r="G637" s="1186">
        <f>E637*20%</f>
        <v>19879.008000000002</v>
      </c>
      <c r="H637" s="1186">
        <f>E637*5%</f>
        <v>4969.7520000000004</v>
      </c>
      <c r="I637" s="1187">
        <f>IF(C637&lt;=6,5400, IF(AND(C637&gt;=7,C637&lt;=10),7560,IF(AND(C637&gt;10,C637&lt;=14),8640,IF(C637&gt;14,9720,""))))</f>
        <v>5400</v>
      </c>
      <c r="J637" s="1186">
        <f>IF(C637&lt;7,0.05*E637+64915.68,0.05*E637+24000)</f>
        <v>69885.432000000001</v>
      </c>
      <c r="K637" s="1186" t="str">
        <f>IF(C637&gt;=15, 630, "")</f>
        <v/>
      </c>
      <c r="L637" s="1186" t="str">
        <f>IF(C637&gt;=15, 11469.09, "")</f>
        <v/>
      </c>
      <c r="M637" s="1186" t="str">
        <f>IF(C637&gt;=15, 11469.09, "")</f>
        <v/>
      </c>
      <c r="N637" s="1186"/>
      <c r="O637" s="1186"/>
      <c r="P637" s="1186"/>
      <c r="Q637" s="1186"/>
      <c r="R637" s="1186"/>
      <c r="S637" s="1186">
        <f>E637*10%</f>
        <v>9939.5040000000008</v>
      </c>
      <c r="T637" s="1186">
        <v>480000</v>
      </c>
    </row>
    <row r="638" spans="1:20" ht="18" x14ac:dyDescent="0.4">
      <c r="A638" s="508">
        <v>2</v>
      </c>
      <c r="B638" s="507" t="s">
        <v>2331</v>
      </c>
      <c r="C638" s="1203">
        <v>4</v>
      </c>
      <c r="D638" s="1205">
        <v>15</v>
      </c>
      <c r="E638" s="1185">
        <f>VLOOKUP(C638, '[1]SALARY SCALE '!$A$2:$P$18,D638+1, FALSE)</f>
        <v>149556.84</v>
      </c>
      <c r="F638" s="1186">
        <f>E638*35%</f>
        <v>52344.893999999993</v>
      </c>
      <c r="G638" s="1186">
        <f>E638*20%</f>
        <v>29911.368000000002</v>
      </c>
      <c r="H638" s="1186">
        <f>E638*5%</f>
        <v>7477.8420000000006</v>
      </c>
      <c r="I638" s="1187">
        <f>IF(C638&lt;=6,5400, IF(AND(C638&gt;=7,C638&lt;=10),7560,IF(AND(C638&gt;10,C638&lt;=14),8640,IF(C638&gt;14,9720,""))))</f>
        <v>5400</v>
      </c>
      <c r="J638" s="1186">
        <f>IF(C638&lt;7,0.05*E638+64915.68,0.05*E638+24000)</f>
        <v>72393.521999999997</v>
      </c>
      <c r="K638" s="1186" t="str">
        <f>IF(C638&gt;=15, 630, "")</f>
        <v/>
      </c>
      <c r="L638" s="1186" t="str">
        <f>IF(C638&gt;=15, 11469.09, "")</f>
        <v/>
      </c>
      <c r="M638" s="1186" t="str">
        <f>IF(C638&gt;=15, 11469.09, "")</f>
        <v/>
      </c>
      <c r="N638" s="1186"/>
      <c r="O638" s="1186"/>
      <c r="P638" s="1186"/>
      <c r="Q638" s="1186"/>
      <c r="R638" s="1186"/>
      <c r="S638" s="1186">
        <f>E638*10%</f>
        <v>14955.684000000001</v>
      </c>
      <c r="T638" s="1186">
        <v>480000</v>
      </c>
    </row>
    <row r="639" spans="1:20" ht="18.5" thickBot="1" x14ac:dyDescent="0.45">
      <c r="A639" s="509">
        <v>3</v>
      </c>
      <c r="B639" s="437" t="s">
        <v>2332</v>
      </c>
      <c r="C639" s="1203">
        <v>6</v>
      </c>
      <c r="D639" s="1203">
        <v>15</v>
      </c>
      <c r="E639" s="1185">
        <f>VLOOKUP(C639, '[1]SALARY SCALE '!$A$2:$P$18,D639+1, FALSE)</f>
        <v>209763.96000000002</v>
      </c>
      <c r="F639" s="1186">
        <f>E639*35%</f>
        <v>73417.385999999999</v>
      </c>
      <c r="G639" s="1186">
        <f>E639*20%</f>
        <v>41952.792000000009</v>
      </c>
      <c r="H639" s="1186">
        <f>E639*5%</f>
        <v>10488.198000000002</v>
      </c>
      <c r="I639" s="1187">
        <f>IF(C639&lt;=6,5400, IF(AND(C639&gt;=7,C639&lt;=10),7560,IF(AND(C639&gt;10,C639&lt;=14),8640,IF(C639&gt;14,9720,""))))</f>
        <v>5400</v>
      </c>
      <c r="J639" s="1186">
        <f>IF(C639&lt;7,0.05*E639+64915.68,0.05*E639+24000)</f>
        <v>75403.877999999997</v>
      </c>
      <c r="K639" s="1186" t="str">
        <f>IF(C639&gt;=15, 630, "")</f>
        <v/>
      </c>
      <c r="L639" s="1186" t="str">
        <f>IF(C639&gt;=15, 11469.09, "")</f>
        <v/>
      </c>
      <c r="M639" s="1186" t="str">
        <f>IF(C639&gt;=15, 11469.09, "")</f>
        <v/>
      </c>
      <c r="N639" s="1186"/>
      <c r="O639" s="1186"/>
      <c r="P639" s="1186"/>
      <c r="Q639" s="1186"/>
      <c r="R639" s="1186"/>
      <c r="S639" s="1186">
        <f>E639*10%</f>
        <v>20976.396000000004</v>
      </c>
      <c r="T639" s="1186">
        <v>480000</v>
      </c>
    </row>
    <row r="640" spans="1:20" ht="18.5" thickBot="1" x14ac:dyDescent="0.45">
      <c r="A640" s="482"/>
      <c r="B640" s="456" t="s">
        <v>2169</v>
      </c>
      <c r="C640" s="456"/>
      <c r="D640" s="1203"/>
      <c r="E640" s="1207">
        <f>SUM(E637:E639)</f>
        <v>458715.84</v>
      </c>
      <c r="F640" s="1207">
        <f t="shared" ref="F640:S640" si="187">SUM(F637:F639)</f>
        <v>160550.54399999999</v>
      </c>
      <c r="G640" s="1207">
        <f t="shared" si="187"/>
        <v>91743.168000000005</v>
      </c>
      <c r="H640" s="1207">
        <f t="shared" si="187"/>
        <v>22935.792000000001</v>
      </c>
      <c r="I640" s="1207">
        <f t="shared" si="187"/>
        <v>16200</v>
      </c>
      <c r="J640" s="1207">
        <f t="shared" si="187"/>
        <v>217682.83199999999</v>
      </c>
      <c r="K640" s="1207">
        <f t="shared" si="187"/>
        <v>0</v>
      </c>
      <c r="L640" s="1207">
        <f t="shared" si="187"/>
        <v>0</v>
      </c>
      <c r="M640" s="1207">
        <f t="shared" si="187"/>
        <v>0</v>
      </c>
      <c r="N640" s="1207">
        <f t="shared" si="187"/>
        <v>0</v>
      </c>
      <c r="O640" s="1207">
        <f t="shared" si="187"/>
        <v>0</v>
      </c>
      <c r="P640" s="1207">
        <f t="shared" si="187"/>
        <v>0</v>
      </c>
      <c r="Q640" s="1207">
        <f t="shared" si="187"/>
        <v>0</v>
      </c>
      <c r="R640" s="1207">
        <f t="shared" si="187"/>
        <v>0</v>
      </c>
      <c r="S640" s="1207">
        <f t="shared" si="187"/>
        <v>45871.584000000003</v>
      </c>
      <c r="T640" s="1207">
        <f>SUM(T637:T639)</f>
        <v>1440000</v>
      </c>
    </row>
    <row r="641" spans="1:21" ht="18" x14ac:dyDescent="0.4">
      <c r="A641" s="506">
        <v>4</v>
      </c>
      <c r="B641" s="479" t="s">
        <v>2334</v>
      </c>
      <c r="C641" s="1203">
        <v>8</v>
      </c>
      <c r="D641" s="1203">
        <v>2</v>
      </c>
      <c r="E641" s="1181">
        <f>VLOOKUP(C641, '[1]SALARY SCALE '!$A$2:$P$18,D641+1, FALSE)</f>
        <v>275294.52</v>
      </c>
      <c r="F641" s="1182">
        <f>E641*35%</f>
        <v>96353.081999999995</v>
      </c>
      <c r="G641" s="1182">
        <f>E641*20%</f>
        <v>55058.90400000001</v>
      </c>
      <c r="H641" s="1182">
        <f>E641*5%</f>
        <v>13764.726000000002</v>
      </c>
      <c r="I641" s="1183">
        <f>IF(C641&lt;=6,5400, IF(AND(C641&gt;=7,C641&lt;=10),7560,IF(AND(C641&gt;10,C641&lt;=14),8640,IF(C641&gt;14,9720,""))))</f>
        <v>7560</v>
      </c>
      <c r="J641" s="1182">
        <f>IF(C641&lt;7,0.05*E641+64915.68,0.05*E641+24000)</f>
        <v>37764.726000000002</v>
      </c>
      <c r="K641" s="1182" t="str">
        <f>IF(C641&gt;=15, 630, "")</f>
        <v/>
      </c>
      <c r="L641" s="1182" t="str">
        <f>IF(C641&gt;=15, 11469.09, "")</f>
        <v/>
      </c>
      <c r="M641" s="1182" t="str">
        <f>IF(C641&gt;=15, 11469.09, "")</f>
        <v/>
      </c>
      <c r="N641" s="1182"/>
      <c r="O641" s="1182"/>
      <c r="P641" s="1182"/>
      <c r="Q641" s="1182"/>
      <c r="R641" s="1182"/>
      <c r="S641" s="1182">
        <f>E641*10%</f>
        <v>27529.452000000005</v>
      </c>
      <c r="T641" s="1182">
        <v>480000</v>
      </c>
      <c r="U641" s="1182"/>
    </row>
    <row r="642" spans="1:21" ht="18.5" thickBot="1" x14ac:dyDescent="0.45">
      <c r="A642" s="505">
        <v>5</v>
      </c>
      <c r="B642" s="413" t="s">
        <v>2335</v>
      </c>
      <c r="C642" s="1203">
        <v>12</v>
      </c>
      <c r="D642" s="1203">
        <v>7</v>
      </c>
      <c r="E642" s="1181">
        <v>554332</v>
      </c>
      <c r="F642" s="1182">
        <f>E642*35%</f>
        <v>194016.19999999998</v>
      </c>
      <c r="G642" s="1182">
        <f>E642*20%</f>
        <v>110866.40000000001</v>
      </c>
      <c r="H642" s="1182">
        <f>E642*5%</f>
        <v>27716.600000000002</v>
      </c>
      <c r="I642" s="1183">
        <f>IF(C642&lt;=6,5400, IF(AND(C642&gt;=7,C642&lt;=10),7560,IF(AND(C642&gt;10,C642&lt;=14),8640,IF(C642&gt;14,9720,""))))</f>
        <v>8640</v>
      </c>
      <c r="J642" s="1182">
        <f>IF(C642&lt;7,0.05*E642+64915.68,0.05*E642+24000)</f>
        <v>51716.600000000006</v>
      </c>
      <c r="K642" s="1182" t="str">
        <f>IF(C642&gt;=15, 630, "")</f>
        <v/>
      </c>
      <c r="L642" s="1182" t="str">
        <f>IF(C642&gt;=15, 11469.09, "")</f>
        <v/>
      </c>
      <c r="M642" s="1182" t="str">
        <f>IF(C642&gt;=15, 11469.09, "")</f>
        <v/>
      </c>
      <c r="N642" s="1182"/>
      <c r="O642" s="1182"/>
      <c r="P642" s="1182"/>
      <c r="Q642" s="1182"/>
      <c r="R642" s="1182"/>
      <c r="S642" s="1182">
        <f>E642*10%</f>
        <v>55433.200000000004</v>
      </c>
      <c r="T642" s="1182">
        <v>480000</v>
      </c>
      <c r="U642" s="1182"/>
    </row>
    <row r="643" spans="1:21" ht="18.5" thickBot="1" x14ac:dyDescent="0.45">
      <c r="A643" s="1222"/>
      <c r="B643" s="1223" t="s">
        <v>2170</v>
      </c>
      <c r="C643" s="1223"/>
      <c r="D643" s="1208"/>
      <c r="E643" s="1210">
        <f>SUM(E637:E642)</f>
        <v>1747058.2000000002</v>
      </c>
      <c r="F643" s="1210">
        <f t="shared" ref="F643:S643" si="188">SUM(F637:F642)</f>
        <v>611470.37</v>
      </c>
      <c r="G643" s="1210">
        <f t="shared" si="188"/>
        <v>349411.64</v>
      </c>
      <c r="H643" s="1210">
        <f t="shared" si="188"/>
        <v>87352.91</v>
      </c>
      <c r="I643" s="1210">
        <f t="shared" si="188"/>
        <v>48600</v>
      </c>
      <c r="J643" s="1210">
        <f t="shared" si="188"/>
        <v>524846.99</v>
      </c>
      <c r="K643" s="1210">
        <f t="shared" si="188"/>
        <v>0</v>
      </c>
      <c r="L643" s="1210">
        <f t="shared" si="188"/>
        <v>0</v>
      </c>
      <c r="M643" s="1210">
        <f t="shared" si="188"/>
        <v>0</v>
      </c>
      <c r="N643" s="1210">
        <f t="shared" si="188"/>
        <v>0</v>
      </c>
      <c r="O643" s="1210">
        <f t="shared" si="188"/>
        <v>0</v>
      </c>
      <c r="P643" s="1210">
        <f t="shared" si="188"/>
        <v>0</v>
      </c>
      <c r="Q643" s="1210">
        <f t="shared" si="188"/>
        <v>0</v>
      </c>
      <c r="R643" s="1210">
        <f t="shared" si="188"/>
        <v>0</v>
      </c>
      <c r="S643" s="1210">
        <f t="shared" si="188"/>
        <v>174705.82</v>
      </c>
      <c r="T643" s="1210">
        <f>SUM(T641:T642)</f>
        <v>960000</v>
      </c>
    </row>
    <row r="644" spans="1:21" ht="18.5" thickBot="1" x14ac:dyDescent="0.45">
      <c r="A644" s="1374" t="s">
        <v>2305</v>
      </c>
      <c r="B644" s="1375"/>
      <c r="C644" s="1375"/>
      <c r="D644" s="1375"/>
      <c r="E644" s="1376"/>
      <c r="F644" s="1239"/>
      <c r="G644" s="1224"/>
      <c r="H644" s="1224"/>
      <c r="I644" s="1224"/>
      <c r="J644" s="1224"/>
      <c r="K644" s="1224"/>
      <c r="L644" s="1224"/>
      <c r="M644" s="1224"/>
      <c r="N644" s="1224"/>
      <c r="O644" s="1224"/>
      <c r="P644" s="1238"/>
      <c r="Q644" s="1224"/>
      <c r="R644" s="1224"/>
      <c r="S644" s="1224"/>
      <c r="T644" s="1240"/>
    </row>
    <row r="645" spans="1:21" ht="18" x14ac:dyDescent="0.4">
      <c r="A645" s="1213">
        <v>1</v>
      </c>
      <c r="B645" s="1201" t="s">
        <v>2338</v>
      </c>
      <c r="C645" s="1213" t="s">
        <v>2317</v>
      </c>
      <c r="D645" s="1213"/>
      <c r="E645" s="1185">
        <v>727345</v>
      </c>
      <c r="F645" s="1186"/>
      <c r="G645" s="1186"/>
      <c r="H645" s="1186"/>
      <c r="I645" s="1187"/>
      <c r="J645" s="1186"/>
      <c r="K645" s="1186"/>
      <c r="L645" s="1186"/>
      <c r="M645" s="1186"/>
      <c r="N645" s="1182">
        <v>560400</v>
      </c>
      <c r="O645" s="1186"/>
      <c r="P645" s="1186"/>
      <c r="Q645" s="1186"/>
      <c r="R645" s="1186"/>
      <c r="S645" s="1186">
        <f>E645*10%</f>
        <v>72734.5</v>
      </c>
      <c r="T645" s="1186">
        <v>480000</v>
      </c>
    </row>
    <row r="646" spans="1:21" ht="18" x14ac:dyDescent="0.4">
      <c r="A646" s="1203">
        <v>2</v>
      </c>
      <c r="B646" s="1204" t="s">
        <v>2339</v>
      </c>
      <c r="C646" s="1203" t="s">
        <v>2317</v>
      </c>
      <c r="D646" s="1203"/>
      <c r="E646" s="1181">
        <v>727345</v>
      </c>
      <c r="F646" s="1182"/>
      <c r="G646" s="1182"/>
      <c r="H646" s="1182"/>
      <c r="I646" s="1183"/>
      <c r="J646" s="1182"/>
      <c r="K646" s="1182"/>
      <c r="L646" s="1182"/>
      <c r="M646" s="1182"/>
      <c r="N646" s="1182">
        <v>560400</v>
      </c>
      <c r="O646" s="1182"/>
      <c r="P646" s="1182"/>
      <c r="Q646" s="1182"/>
      <c r="R646" s="1182"/>
      <c r="S646" s="1182">
        <f>E646*10%</f>
        <v>72734.5</v>
      </c>
      <c r="T646" s="1182">
        <v>480000</v>
      </c>
    </row>
    <row r="647" spans="1:21" ht="18.5" thickBot="1" x14ac:dyDescent="0.45">
      <c r="A647" s="1191">
        <v>3</v>
      </c>
      <c r="B647" s="1191" t="s">
        <v>2340</v>
      </c>
      <c r="C647" s="1191" t="s">
        <v>2317</v>
      </c>
      <c r="D647" s="1191"/>
      <c r="E647" s="1181">
        <v>727345</v>
      </c>
      <c r="F647" s="1182"/>
      <c r="G647" s="1182"/>
      <c r="H647" s="1182"/>
      <c r="I647" s="1183"/>
      <c r="J647" s="1182"/>
      <c r="K647" s="1182"/>
      <c r="L647" s="1182"/>
      <c r="M647" s="1182"/>
      <c r="N647" s="1182">
        <v>560400</v>
      </c>
      <c r="O647" s="1182"/>
      <c r="P647" s="1182"/>
      <c r="Q647" s="1182"/>
      <c r="R647" s="1182"/>
      <c r="S647" s="1182">
        <f>E647*10%</f>
        <v>72734.5</v>
      </c>
      <c r="T647" s="1182">
        <v>480000</v>
      </c>
    </row>
    <row r="648" spans="1:21" ht="18.5" thickBot="1" x14ac:dyDescent="0.45">
      <c r="A648" s="1374" t="s">
        <v>2169</v>
      </c>
      <c r="B648" s="1375"/>
      <c r="C648" s="1375"/>
      <c r="D648" s="1375"/>
      <c r="E648" s="1195">
        <f>SUM(E645:E647)</f>
        <v>2182035</v>
      </c>
      <c r="F648" s="1195">
        <f t="shared" ref="F648:T648" si="189">SUM(F645:F647)</f>
        <v>0</v>
      </c>
      <c r="G648" s="1195">
        <f t="shared" si="189"/>
        <v>0</v>
      </c>
      <c r="H648" s="1195">
        <f t="shared" si="189"/>
        <v>0</v>
      </c>
      <c r="I648" s="1195">
        <f t="shared" si="189"/>
        <v>0</v>
      </c>
      <c r="J648" s="1195">
        <f t="shared" si="189"/>
        <v>0</v>
      </c>
      <c r="K648" s="1195">
        <f t="shared" si="189"/>
        <v>0</v>
      </c>
      <c r="L648" s="1195">
        <f t="shared" si="189"/>
        <v>0</v>
      </c>
      <c r="M648" s="1195">
        <f t="shared" si="189"/>
        <v>0</v>
      </c>
      <c r="N648" s="1195">
        <f t="shared" si="189"/>
        <v>1681200</v>
      </c>
      <c r="O648" s="1195">
        <f t="shared" si="189"/>
        <v>0</v>
      </c>
      <c r="P648" s="1195">
        <f t="shared" si="189"/>
        <v>0</v>
      </c>
      <c r="Q648" s="1195">
        <f t="shared" si="189"/>
        <v>0</v>
      </c>
      <c r="R648" s="1195">
        <f t="shared" si="189"/>
        <v>0</v>
      </c>
      <c r="S648" s="1195">
        <f t="shared" si="189"/>
        <v>218203.5</v>
      </c>
      <c r="T648" s="1195">
        <f t="shared" si="189"/>
        <v>1440000</v>
      </c>
    </row>
    <row r="649" spans="1:21" ht="18" x14ac:dyDescent="0.4">
      <c r="A649" s="1193">
        <v>4</v>
      </c>
      <c r="B649" s="1193" t="s">
        <v>2341</v>
      </c>
      <c r="C649" s="1193" t="s">
        <v>2349</v>
      </c>
      <c r="D649" s="1193"/>
      <c r="E649" s="1181">
        <v>1075432</v>
      </c>
      <c r="F649" s="1182"/>
      <c r="G649" s="1182"/>
      <c r="H649" s="1182"/>
      <c r="I649" s="1183"/>
      <c r="J649" s="1182"/>
      <c r="K649" s="1182"/>
      <c r="L649" s="1182"/>
      <c r="M649" s="1182"/>
      <c r="N649" s="1182">
        <v>560400</v>
      </c>
      <c r="O649" s="1182"/>
      <c r="P649" s="1182"/>
      <c r="Q649" s="1182"/>
      <c r="R649" s="1182"/>
      <c r="S649" s="1182">
        <f t="shared" ref="S649:S654" si="190">E649*10%</f>
        <v>107543.20000000001</v>
      </c>
      <c r="T649" s="1182">
        <v>480000</v>
      </c>
    </row>
    <row r="650" spans="1:21" ht="18.5" thickBot="1" x14ac:dyDescent="0.45">
      <c r="A650" s="121">
        <v>5</v>
      </c>
      <c r="B650" s="121" t="s">
        <v>2342</v>
      </c>
      <c r="C650" s="121" t="s">
        <v>2349</v>
      </c>
      <c r="D650" s="121"/>
      <c r="E650" s="1181">
        <v>1075432</v>
      </c>
      <c r="F650" s="1182"/>
      <c r="G650" s="1182"/>
      <c r="H650" s="1182"/>
      <c r="I650" s="1183"/>
      <c r="J650" s="1182"/>
      <c r="K650" s="1182"/>
      <c r="L650" s="1182"/>
      <c r="M650" s="1182"/>
      <c r="N650" s="1182">
        <v>560400</v>
      </c>
      <c r="O650" s="1182"/>
      <c r="P650" s="1182"/>
      <c r="Q650" s="1182"/>
      <c r="R650" s="1182"/>
      <c r="S650" s="1182">
        <f t="shared" si="190"/>
        <v>107543.20000000001</v>
      </c>
      <c r="T650" s="1182">
        <v>480000</v>
      </c>
    </row>
    <row r="651" spans="1:21" ht="18" x14ac:dyDescent="0.4">
      <c r="A651" s="121">
        <v>6</v>
      </c>
      <c r="B651" s="121" t="s">
        <v>2343</v>
      </c>
      <c r="C651" s="121" t="s">
        <v>2336</v>
      </c>
      <c r="D651" s="121"/>
      <c r="E651" s="1181">
        <v>1072717</v>
      </c>
      <c r="F651" s="1182"/>
      <c r="G651" s="1182"/>
      <c r="H651" s="1182"/>
      <c r="I651" s="1183"/>
      <c r="J651" s="1182"/>
      <c r="K651" s="1182"/>
      <c r="L651" s="1182"/>
      <c r="M651" s="1182"/>
      <c r="N651" s="1182">
        <v>560400</v>
      </c>
      <c r="O651" s="1241"/>
      <c r="P651" s="1243"/>
      <c r="Q651" s="1182"/>
      <c r="R651" s="1182"/>
      <c r="S651" s="1182">
        <f t="shared" si="190"/>
        <v>107271.70000000001</v>
      </c>
      <c r="T651" s="1182">
        <v>480000</v>
      </c>
    </row>
    <row r="652" spans="1:21" ht="18" x14ac:dyDescent="0.4">
      <c r="A652" s="121">
        <v>7</v>
      </c>
      <c r="B652" s="121" t="s">
        <v>2344</v>
      </c>
      <c r="C652" s="121" t="s">
        <v>2350</v>
      </c>
      <c r="D652" s="121"/>
      <c r="E652" s="1181">
        <v>1123445</v>
      </c>
      <c r="F652" s="1182"/>
      <c r="G652" s="1182"/>
      <c r="H652" s="1182"/>
      <c r="I652" s="1183"/>
      <c r="J652" s="1182"/>
      <c r="K652" s="1182"/>
      <c r="L652" s="1182"/>
      <c r="M652" s="1182"/>
      <c r="N652" s="1182">
        <v>560400</v>
      </c>
      <c r="O652" s="1182"/>
      <c r="P652" s="1182"/>
      <c r="Q652" s="1182"/>
      <c r="R652" s="1182"/>
      <c r="S652" s="1182">
        <f t="shared" si="190"/>
        <v>112344.5</v>
      </c>
      <c r="T652" s="1182">
        <v>480000</v>
      </c>
    </row>
    <row r="653" spans="1:21" ht="18" x14ac:dyDescent="0.4">
      <c r="A653" s="121">
        <v>8</v>
      </c>
      <c r="B653" s="121" t="s">
        <v>1915</v>
      </c>
      <c r="C653" s="121" t="s">
        <v>2350</v>
      </c>
      <c r="D653" s="121"/>
      <c r="E653" s="1181">
        <v>1123445</v>
      </c>
      <c r="F653" s="1182"/>
      <c r="G653" s="1182"/>
      <c r="H653" s="1182"/>
      <c r="I653" s="1183"/>
      <c r="J653" s="1182"/>
      <c r="K653" s="1182"/>
      <c r="L653" s="1182"/>
      <c r="M653" s="1182"/>
      <c r="N653" s="1182">
        <v>560400</v>
      </c>
      <c r="O653" s="1182"/>
      <c r="P653" s="1182"/>
      <c r="Q653" s="1182"/>
      <c r="R653" s="1182"/>
      <c r="S653" s="1182">
        <f t="shared" si="190"/>
        <v>112344.5</v>
      </c>
      <c r="T653" s="1182">
        <v>480000</v>
      </c>
    </row>
    <row r="654" spans="1:21" ht="18.5" thickBot="1" x14ac:dyDescent="0.45">
      <c r="A654" s="1191">
        <v>9</v>
      </c>
      <c r="B654" s="1191" t="s">
        <v>2345</v>
      </c>
      <c r="C654" s="1191" t="s">
        <v>2351</v>
      </c>
      <c r="D654" s="1191"/>
      <c r="E654" s="1181">
        <v>1234556</v>
      </c>
      <c r="F654" s="1182"/>
      <c r="G654" s="1182"/>
      <c r="H654" s="1182"/>
      <c r="I654" s="1183"/>
      <c r="J654" s="1182"/>
      <c r="K654" s="1182"/>
      <c r="L654" s="1182"/>
      <c r="M654" s="1182"/>
      <c r="N654" s="1182">
        <v>560400</v>
      </c>
      <c r="O654" s="1182"/>
      <c r="P654" s="1182"/>
      <c r="Q654" s="1182"/>
      <c r="R654" s="1182"/>
      <c r="S654" s="1182">
        <f t="shared" si="190"/>
        <v>123455.6</v>
      </c>
      <c r="T654" s="1182">
        <v>480000</v>
      </c>
    </row>
    <row r="655" spans="1:21" ht="18.5" thickBot="1" x14ac:dyDescent="0.45">
      <c r="A655" s="1374" t="s">
        <v>2170</v>
      </c>
      <c r="B655" s="1375"/>
      <c r="C655" s="1375"/>
      <c r="D655" s="1375"/>
      <c r="E655" s="1195">
        <f>SUM(E649:E654)</f>
        <v>6705027</v>
      </c>
      <c r="F655" s="1195">
        <f t="shared" ref="F655:T655" si="191">SUM(F649:F654)</f>
        <v>0</v>
      </c>
      <c r="G655" s="1195">
        <f t="shared" si="191"/>
        <v>0</v>
      </c>
      <c r="H655" s="1195">
        <f t="shared" si="191"/>
        <v>0</v>
      </c>
      <c r="I655" s="1195">
        <f t="shared" si="191"/>
        <v>0</v>
      </c>
      <c r="J655" s="1195">
        <f t="shared" si="191"/>
        <v>0</v>
      </c>
      <c r="K655" s="1195">
        <f t="shared" si="191"/>
        <v>0</v>
      </c>
      <c r="L655" s="1195">
        <f t="shared" si="191"/>
        <v>0</v>
      </c>
      <c r="M655" s="1195">
        <f t="shared" si="191"/>
        <v>0</v>
      </c>
      <c r="N655" s="1195">
        <f t="shared" si="191"/>
        <v>3362400</v>
      </c>
      <c r="O655" s="1195">
        <f t="shared" si="191"/>
        <v>0</v>
      </c>
      <c r="P655" s="1195">
        <f t="shared" si="191"/>
        <v>0</v>
      </c>
      <c r="Q655" s="1195">
        <f t="shared" si="191"/>
        <v>0</v>
      </c>
      <c r="R655" s="1195">
        <f t="shared" si="191"/>
        <v>0</v>
      </c>
      <c r="S655" s="1195">
        <f t="shared" si="191"/>
        <v>670502.70000000007</v>
      </c>
      <c r="T655" s="1195">
        <f t="shared" si="191"/>
        <v>2880000</v>
      </c>
    </row>
    <row r="656" spans="1:21" ht="18.5" thickBot="1" x14ac:dyDescent="0.45">
      <c r="A656" s="1193">
        <v>10</v>
      </c>
      <c r="B656" s="1193" t="s">
        <v>2346</v>
      </c>
      <c r="C656" s="121" t="s">
        <v>2354</v>
      </c>
      <c r="D656" s="1193"/>
      <c r="E656" s="1242">
        <v>3233181.6999999993</v>
      </c>
      <c r="F656" s="1182"/>
      <c r="G656" s="1182"/>
      <c r="H656" s="1182"/>
      <c r="I656" s="1183"/>
      <c r="J656" s="1182"/>
      <c r="K656" s="1182"/>
      <c r="L656" s="1182"/>
      <c r="M656" s="1182"/>
      <c r="N656" s="1182">
        <v>560400</v>
      </c>
      <c r="O656" s="1182">
        <v>277961.76</v>
      </c>
      <c r="P656" s="1182"/>
      <c r="Q656" s="1182">
        <v>198270.44</v>
      </c>
      <c r="R656" s="1182"/>
      <c r="S656" s="1182"/>
      <c r="T656" s="1182">
        <v>480000</v>
      </c>
    </row>
    <row r="657" spans="1:20" ht="18.5" thickBot="1" x14ac:dyDescent="0.45">
      <c r="A657" s="121">
        <v>11</v>
      </c>
      <c r="B657" s="121" t="s">
        <v>2347</v>
      </c>
      <c r="C657" s="121" t="s">
        <v>2354</v>
      </c>
      <c r="D657" s="121"/>
      <c r="E657" s="1242">
        <v>3233181.6999999993</v>
      </c>
      <c r="F657" s="1182"/>
      <c r="G657" s="1182"/>
      <c r="H657" s="1182"/>
      <c r="I657" s="1183"/>
      <c r="J657" s="1182"/>
      <c r="K657" s="1182"/>
      <c r="L657" s="1182"/>
      <c r="M657" s="1182"/>
      <c r="N657" s="1182">
        <v>560400</v>
      </c>
      <c r="O657" s="1182">
        <v>277961.76</v>
      </c>
      <c r="P657" s="1182"/>
      <c r="Q657" s="1182">
        <v>198270.44</v>
      </c>
      <c r="R657" s="1182"/>
      <c r="S657" s="1182"/>
      <c r="T657" s="1182">
        <v>480000</v>
      </c>
    </row>
    <row r="658" spans="1:20" ht="18.5" thickBot="1" x14ac:dyDescent="0.45">
      <c r="A658" s="1191">
        <v>12</v>
      </c>
      <c r="B658" s="1191" t="s">
        <v>2348</v>
      </c>
      <c r="C658" s="1191" t="s">
        <v>2354</v>
      </c>
      <c r="D658" s="1191"/>
      <c r="E658" s="1242">
        <v>3233181.6999999993</v>
      </c>
      <c r="F658" s="1182"/>
      <c r="G658" s="1182"/>
      <c r="H658" s="1182"/>
      <c r="I658" s="1183"/>
      <c r="J658" s="1182"/>
      <c r="K658" s="1182"/>
      <c r="L658" s="1182"/>
      <c r="M658" s="1182"/>
      <c r="N658" s="1182">
        <v>560400</v>
      </c>
      <c r="O658" s="1182">
        <v>277961.76</v>
      </c>
      <c r="P658" s="1182"/>
      <c r="Q658" s="1182">
        <v>198270.44</v>
      </c>
      <c r="R658" s="1182"/>
      <c r="S658" s="1182"/>
      <c r="T658" s="1182">
        <v>480000</v>
      </c>
    </row>
    <row r="659" spans="1:20" ht="18.5" thickBot="1" x14ac:dyDescent="0.45">
      <c r="A659" s="1374" t="s">
        <v>2248</v>
      </c>
      <c r="B659" s="1375"/>
      <c r="C659" s="1375"/>
      <c r="D659" s="1375"/>
      <c r="E659" s="1195">
        <f>SUM(E656:E658)</f>
        <v>9699545.0999999978</v>
      </c>
      <c r="F659" s="1195">
        <f t="shared" ref="F659:T659" si="192">SUM(F656:F658)</f>
        <v>0</v>
      </c>
      <c r="G659" s="1195">
        <f t="shared" si="192"/>
        <v>0</v>
      </c>
      <c r="H659" s="1195">
        <f t="shared" si="192"/>
        <v>0</v>
      </c>
      <c r="I659" s="1195">
        <f t="shared" si="192"/>
        <v>0</v>
      </c>
      <c r="J659" s="1195">
        <f t="shared" si="192"/>
        <v>0</v>
      </c>
      <c r="K659" s="1195">
        <f t="shared" si="192"/>
        <v>0</v>
      </c>
      <c r="L659" s="1195">
        <f t="shared" si="192"/>
        <v>0</v>
      </c>
      <c r="M659" s="1195">
        <f t="shared" si="192"/>
        <v>0</v>
      </c>
      <c r="N659" s="1195">
        <f t="shared" si="192"/>
        <v>1681200</v>
      </c>
      <c r="O659" s="1195">
        <f t="shared" si="192"/>
        <v>833885.28</v>
      </c>
      <c r="P659" s="1195">
        <f t="shared" si="192"/>
        <v>0</v>
      </c>
      <c r="Q659" s="1195">
        <f t="shared" si="192"/>
        <v>594811.32000000007</v>
      </c>
      <c r="R659" s="1195">
        <f t="shared" si="192"/>
        <v>0</v>
      </c>
      <c r="S659" s="1195">
        <f t="shared" si="192"/>
        <v>0</v>
      </c>
      <c r="T659" s="1195">
        <f t="shared" si="192"/>
        <v>1440000</v>
      </c>
    </row>
    <row r="660" spans="1:20" x14ac:dyDescent="0.35">
      <c r="A660" s="1377" t="s">
        <v>2720</v>
      </c>
      <c r="B660" s="1377"/>
      <c r="C660" s="1377"/>
      <c r="D660" s="1377"/>
    </row>
    <row r="661" spans="1:20" ht="18" x14ac:dyDescent="0.4">
      <c r="A661" s="121">
        <v>1</v>
      </c>
      <c r="B661" s="121" t="s">
        <v>2356</v>
      </c>
      <c r="C661" s="121" t="s">
        <v>2315</v>
      </c>
      <c r="D661" s="121"/>
      <c r="E661" s="1181">
        <v>554332</v>
      </c>
      <c r="F661" s="1182">
        <f t="shared" ref="F661:F667" si="193">E661*35%</f>
        <v>194016.19999999998</v>
      </c>
      <c r="G661" s="1182">
        <f t="shared" ref="G661:G667" si="194">E661*20%</f>
        <v>110866.40000000001</v>
      </c>
      <c r="H661" s="1182">
        <f t="shared" ref="H661:H667" si="195">E661*5%</f>
        <v>27716.600000000002</v>
      </c>
      <c r="I661" s="1183">
        <f t="shared" ref="I661:I667" si="196">IF(C661&lt;=6,5400, IF(AND(C661&gt;=7,C661&lt;=10),7560,IF(AND(C661&gt;10,C661&lt;=14),8640,IF(C661&gt;14,9720,""))))</f>
        <v>9720</v>
      </c>
      <c r="J661" s="1182">
        <f t="shared" ref="J661:J667" si="197">IF(C661&lt;7,0.05*E661+64915.68,0.05*E661+24000)</f>
        <v>51716.600000000006</v>
      </c>
      <c r="K661" s="1182">
        <f t="shared" ref="K661:K667" si="198">IF(C661&gt;=15, 630, "")</f>
        <v>630</v>
      </c>
      <c r="L661" s="1182">
        <f t="shared" ref="L661:L667" si="199">IF(C661&gt;=15, 11469.09, "")</f>
        <v>11469.09</v>
      </c>
      <c r="M661" s="1182">
        <f t="shared" ref="M661:M667" si="200">IF(C661&gt;=15, 11469.09, "")</f>
        <v>11469.09</v>
      </c>
      <c r="N661" s="1182"/>
      <c r="O661" s="1182"/>
      <c r="P661" s="1182"/>
      <c r="Q661" s="1182"/>
      <c r="R661" s="1182"/>
      <c r="S661" s="1182">
        <f t="shared" ref="S661:S667" si="201">E661*10%</f>
        <v>55433.200000000004</v>
      </c>
      <c r="T661" s="1182">
        <v>480000</v>
      </c>
    </row>
    <row r="662" spans="1:20" ht="18" x14ac:dyDescent="0.4">
      <c r="A662" s="121">
        <v>2</v>
      </c>
      <c r="B662" s="121" t="s">
        <v>2357</v>
      </c>
      <c r="C662" s="121" t="s">
        <v>2315</v>
      </c>
      <c r="D662" s="121"/>
      <c r="E662" s="1181">
        <v>554332</v>
      </c>
      <c r="F662" s="1182">
        <f t="shared" si="193"/>
        <v>194016.19999999998</v>
      </c>
      <c r="G662" s="1182">
        <f t="shared" si="194"/>
        <v>110866.40000000001</v>
      </c>
      <c r="H662" s="1182">
        <f t="shared" si="195"/>
        <v>27716.600000000002</v>
      </c>
      <c r="I662" s="1183">
        <f t="shared" si="196"/>
        <v>9720</v>
      </c>
      <c r="J662" s="1182">
        <f t="shared" si="197"/>
        <v>51716.600000000006</v>
      </c>
      <c r="K662" s="1182">
        <f t="shared" si="198"/>
        <v>630</v>
      </c>
      <c r="L662" s="1182">
        <f t="shared" si="199"/>
        <v>11469.09</v>
      </c>
      <c r="M662" s="1182">
        <f t="shared" si="200"/>
        <v>11469.09</v>
      </c>
      <c r="N662" s="1182"/>
      <c r="O662" s="1182"/>
      <c r="P662" s="1182"/>
      <c r="Q662" s="1182"/>
      <c r="R662" s="1182"/>
      <c r="S662" s="1182">
        <f t="shared" si="201"/>
        <v>55433.200000000004</v>
      </c>
      <c r="T662" s="1182">
        <v>480000</v>
      </c>
    </row>
    <row r="663" spans="1:20" ht="18" x14ac:dyDescent="0.4">
      <c r="A663" s="121">
        <v>3</v>
      </c>
      <c r="B663" s="121" t="s">
        <v>2358</v>
      </c>
      <c r="C663" s="121" t="s">
        <v>2361</v>
      </c>
      <c r="D663" s="121"/>
      <c r="E663" s="1181">
        <v>554332</v>
      </c>
      <c r="F663" s="1182">
        <f t="shared" si="193"/>
        <v>194016.19999999998</v>
      </c>
      <c r="G663" s="1182">
        <f t="shared" si="194"/>
        <v>110866.40000000001</v>
      </c>
      <c r="H663" s="1182">
        <f t="shared" si="195"/>
        <v>27716.600000000002</v>
      </c>
      <c r="I663" s="1183">
        <f t="shared" si="196"/>
        <v>9720</v>
      </c>
      <c r="J663" s="1182">
        <f t="shared" si="197"/>
        <v>51716.600000000006</v>
      </c>
      <c r="K663" s="1182">
        <f t="shared" si="198"/>
        <v>630</v>
      </c>
      <c r="L663" s="1182">
        <f t="shared" si="199"/>
        <v>11469.09</v>
      </c>
      <c r="M663" s="1182">
        <f t="shared" si="200"/>
        <v>11469.09</v>
      </c>
      <c r="N663" s="1182"/>
      <c r="O663" s="1182"/>
      <c r="P663" s="1182"/>
      <c r="Q663" s="1182"/>
      <c r="R663" s="1182"/>
      <c r="S663" s="1182">
        <f t="shared" si="201"/>
        <v>55433.200000000004</v>
      </c>
      <c r="T663" s="1182">
        <v>480000</v>
      </c>
    </row>
    <row r="664" spans="1:20" ht="18" x14ac:dyDescent="0.4">
      <c r="A664" s="1362" t="s">
        <v>2502</v>
      </c>
      <c r="B664" s="1363"/>
      <c r="C664" s="1363"/>
      <c r="D664" s="1364"/>
      <c r="E664" s="1181">
        <v>554332</v>
      </c>
      <c r="F664" s="1182">
        <f t="shared" si="193"/>
        <v>194016.19999999998</v>
      </c>
      <c r="G664" s="1182">
        <f t="shared" si="194"/>
        <v>110866.40000000001</v>
      </c>
      <c r="H664" s="1182">
        <f t="shared" si="195"/>
        <v>27716.600000000002</v>
      </c>
      <c r="I664" s="1183">
        <f t="shared" si="196"/>
        <v>5400</v>
      </c>
      <c r="J664" s="1182">
        <f t="shared" si="197"/>
        <v>92632.28</v>
      </c>
      <c r="K664" s="1182" t="str">
        <f t="shared" si="198"/>
        <v/>
      </c>
      <c r="L664" s="1182" t="str">
        <f t="shared" si="199"/>
        <v/>
      </c>
      <c r="M664" s="1182" t="str">
        <f t="shared" si="200"/>
        <v/>
      </c>
      <c r="N664" s="1182"/>
      <c r="O664" s="1182"/>
      <c r="P664" s="1182"/>
      <c r="Q664" s="1182"/>
      <c r="R664" s="1182"/>
      <c r="S664" s="1182">
        <f t="shared" si="201"/>
        <v>55433.200000000004</v>
      </c>
      <c r="T664" s="1182">
        <v>480000</v>
      </c>
    </row>
    <row r="665" spans="1:20" ht="18" x14ac:dyDescent="0.4">
      <c r="A665" s="121">
        <v>4</v>
      </c>
      <c r="B665" s="121" t="s">
        <v>2359</v>
      </c>
      <c r="C665" s="121" t="s">
        <v>2336</v>
      </c>
      <c r="D665" s="121"/>
      <c r="E665" s="1181">
        <v>554332</v>
      </c>
      <c r="F665" s="1182">
        <f t="shared" si="193"/>
        <v>194016.19999999998</v>
      </c>
      <c r="G665" s="1182">
        <f t="shared" si="194"/>
        <v>110866.40000000001</v>
      </c>
      <c r="H665" s="1182">
        <f t="shared" si="195"/>
        <v>27716.600000000002</v>
      </c>
      <c r="I665" s="1183">
        <f t="shared" si="196"/>
        <v>9720</v>
      </c>
      <c r="J665" s="1182">
        <f t="shared" si="197"/>
        <v>51716.600000000006</v>
      </c>
      <c r="K665" s="1182">
        <f t="shared" si="198"/>
        <v>630</v>
      </c>
      <c r="L665" s="1182">
        <f t="shared" si="199"/>
        <v>11469.09</v>
      </c>
      <c r="M665" s="1182">
        <f t="shared" si="200"/>
        <v>11469.09</v>
      </c>
      <c r="N665" s="1182"/>
      <c r="O665" s="1182"/>
      <c r="P665" s="1182"/>
      <c r="Q665" s="1182"/>
      <c r="R665" s="1182"/>
      <c r="S665" s="1182">
        <f t="shared" si="201"/>
        <v>55433.200000000004</v>
      </c>
      <c r="T665" s="1182">
        <v>480000</v>
      </c>
    </row>
    <row r="666" spans="1:20" ht="18" x14ac:dyDescent="0.4">
      <c r="A666" s="121">
        <v>5</v>
      </c>
      <c r="B666" s="121" t="s">
        <v>2360</v>
      </c>
      <c r="C666" s="121" t="s">
        <v>2336</v>
      </c>
      <c r="D666" s="121"/>
      <c r="E666" s="1181">
        <v>554332</v>
      </c>
      <c r="F666" s="1182">
        <f t="shared" si="193"/>
        <v>194016.19999999998</v>
      </c>
      <c r="G666" s="1182">
        <f t="shared" si="194"/>
        <v>110866.40000000001</v>
      </c>
      <c r="H666" s="1182">
        <f t="shared" si="195"/>
        <v>27716.600000000002</v>
      </c>
      <c r="I666" s="1183">
        <f t="shared" si="196"/>
        <v>9720</v>
      </c>
      <c r="J666" s="1182">
        <f t="shared" si="197"/>
        <v>51716.600000000006</v>
      </c>
      <c r="K666" s="1182">
        <f t="shared" si="198"/>
        <v>630</v>
      </c>
      <c r="L666" s="1182">
        <f t="shared" si="199"/>
        <v>11469.09</v>
      </c>
      <c r="M666" s="1182">
        <f t="shared" si="200"/>
        <v>11469.09</v>
      </c>
      <c r="N666" s="1182"/>
      <c r="O666" s="1182"/>
      <c r="P666" s="1182"/>
      <c r="Q666" s="1182"/>
      <c r="R666" s="1182"/>
      <c r="S666" s="1182">
        <f t="shared" si="201"/>
        <v>55433.200000000004</v>
      </c>
      <c r="T666" s="1182">
        <v>480000</v>
      </c>
    </row>
    <row r="667" spans="1:20" ht="18" x14ac:dyDescent="0.4">
      <c r="A667" s="1362" t="s">
        <v>2170</v>
      </c>
      <c r="B667" s="1363"/>
      <c r="C667" s="1363"/>
      <c r="D667" s="1364"/>
      <c r="E667" s="1181">
        <f>SUM(E661:E666)</f>
        <v>3325992</v>
      </c>
      <c r="F667" s="1182">
        <f t="shared" si="193"/>
        <v>1164097.2</v>
      </c>
      <c r="G667" s="1182">
        <f t="shared" si="194"/>
        <v>665198.4</v>
      </c>
      <c r="H667" s="1182">
        <f t="shared" si="195"/>
        <v>166299.6</v>
      </c>
      <c r="I667" s="1183">
        <f t="shared" si="196"/>
        <v>5400</v>
      </c>
      <c r="J667" s="1182">
        <f t="shared" si="197"/>
        <v>231215.28</v>
      </c>
      <c r="K667" s="1182" t="str">
        <f t="shared" si="198"/>
        <v/>
      </c>
      <c r="L667" s="1182" t="str">
        <f t="shared" si="199"/>
        <v/>
      </c>
      <c r="M667" s="1182" t="str">
        <f t="shared" si="200"/>
        <v/>
      </c>
      <c r="N667" s="1182"/>
      <c r="O667" s="1182"/>
      <c r="P667" s="1182"/>
      <c r="Q667" s="1182"/>
      <c r="R667" s="1182"/>
      <c r="S667" s="1182">
        <f t="shared" si="201"/>
        <v>332599.2</v>
      </c>
      <c r="T667" s="1182">
        <v>480000</v>
      </c>
    </row>
    <row r="668" spans="1:20" ht="18" x14ac:dyDescent="0.4">
      <c r="A668" s="1359" t="s">
        <v>1795</v>
      </c>
      <c r="B668" s="1359"/>
      <c r="C668" s="1359"/>
      <c r="D668" s="1359"/>
      <c r="E668" s="1359"/>
      <c r="F668" s="1359"/>
      <c r="G668" s="1359"/>
      <c r="H668" s="1359"/>
      <c r="I668" s="1359"/>
      <c r="J668" s="1359"/>
      <c r="K668" s="1359"/>
      <c r="L668" s="1359"/>
      <c r="M668" s="1359"/>
      <c r="N668" s="1359"/>
      <c r="O668" s="1359"/>
      <c r="P668" s="1359"/>
      <c r="Q668" s="1359"/>
      <c r="R668" s="1359"/>
      <c r="S668" s="1359"/>
      <c r="T668" s="1359"/>
    </row>
    <row r="669" spans="1:20" ht="18" x14ac:dyDescent="0.4">
      <c r="A669" s="1359" t="s">
        <v>2721</v>
      </c>
      <c r="B669" s="1359"/>
      <c r="C669" s="1359"/>
      <c r="D669" s="1359"/>
      <c r="E669" s="1359"/>
      <c r="F669" s="1359"/>
      <c r="G669" s="1359"/>
      <c r="H669" s="1359"/>
      <c r="I669" s="1359"/>
      <c r="J669" s="1359"/>
      <c r="K669" s="1359"/>
      <c r="L669" s="1359"/>
      <c r="M669" s="1359"/>
      <c r="N669" s="1359"/>
      <c r="O669" s="1359"/>
      <c r="P669" s="1359"/>
      <c r="Q669" s="1359"/>
      <c r="R669" s="1359"/>
      <c r="S669" s="1359"/>
      <c r="T669" s="1359"/>
    </row>
    <row r="670" spans="1:20" ht="18" x14ac:dyDescent="0.4">
      <c r="A670" s="1365" t="s">
        <v>2482</v>
      </c>
      <c r="B670" s="1365"/>
      <c r="C670" s="1365"/>
      <c r="D670" s="1365"/>
      <c r="E670" s="1365"/>
      <c r="F670" s="1365"/>
      <c r="G670" s="1365"/>
      <c r="H670" s="1365"/>
      <c r="I670" s="1365"/>
      <c r="J670" s="1365"/>
      <c r="K670" s="1365"/>
      <c r="L670" s="1365"/>
      <c r="M670" s="1365"/>
      <c r="N670" s="1365"/>
      <c r="O670" s="1365"/>
      <c r="P670" s="1365"/>
      <c r="Q670" s="1365"/>
      <c r="R670" s="1365"/>
      <c r="S670" s="1365"/>
      <c r="T670" s="1365"/>
    </row>
    <row r="671" spans="1:20" ht="18" x14ac:dyDescent="0.4">
      <c r="A671" s="1362" t="s">
        <v>2722</v>
      </c>
      <c r="B671" s="1363"/>
      <c r="C671" s="1363"/>
      <c r="D671" s="1363"/>
      <c r="E671" s="1364"/>
      <c r="F671" s="1362" t="s">
        <v>2483</v>
      </c>
      <c r="G671" s="1363"/>
      <c r="H671" s="1363"/>
      <c r="I671" s="1363"/>
      <c r="J671" s="1363"/>
      <c r="K671" s="1363"/>
      <c r="L671" s="1363"/>
      <c r="M671" s="1364"/>
      <c r="N671" s="1362" t="s">
        <v>2484</v>
      </c>
      <c r="O671" s="1363"/>
      <c r="P671" s="1363"/>
      <c r="Q671" s="1363"/>
      <c r="R671" s="1364"/>
      <c r="S671" s="1362" t="s">
        <v>2485</v>
      </c>
      <c r="T671" s="1364"/>
    </row>
    <row r="672" spans="1:20" ht="54" x14ac:dyDescent="0.4">
      <c r="A672" s="1199" t="s">
        <v>2252</v>
      </c>
      <c r="B672" s="1199" t="s">
        <v>1848</v>
      </c>
      <c r="C672" s="1199" t="s">
        <v>2486</v>
      </c>
      <c r="D672" s="1199" t="s">
        <v>2487</v>
      </c>
      <c r="E672" s="1199" t="s">
        <v>2488</v>
      </c>
      <c r="F672" s="1199" t="s">
        <v>2489</v>
      </c>
      <c r="G672" s="1199" t="s">
        <v>2490</v>
      </c>
      <c r="H672" s="1199" t="s">
        <v>2491</v>
      </c>
      <c r="I672" s="1199" t="s">
        <v>2492</v>
      </c>
      <c r="J672" s="1199" t="s">
        <v>2493</v>
      </c>
      <c r="K672" s="1199" t="s">
        <v>2494</v>
      </c>
      <c r="L672" s="1199" t="s">
        <v>2495</v>
      </c>
      <c r="M672" s="1199" t="s">
        <v>2496</v>
      </c>
      <c r="N672" s="1199" t="s">
        <v>2497</v>
      </c>
      <c r="O672" s="1199" t="s">
        <v>2498</v>
      </c>
      <c r="P672" s="1199" t="s">
        <v>2499</v>
      </c>
      <c r="Q672" s="1199" t="s">
        <v>2306</v>
      </c>
      <c r="R672" s="1199"/>
      <c r="S672" s="1199" t="s">
        <v>2500</v>
      </c>
      <c r="T672" s="1199" t="s">
        <v>2501</v>
      </c>
    </row>
    <row r="673" spans="1:20" ht="18" x14ac:dyDescent="0.4">
      <c r="A673" s="121">
        <v>1</v>
      </c>
      <c r="B673" s="121" t="s">
        <v>2723</v>
      </c>
      <c r="C673" s="121">
        <v>6</v>
      </c>
      <c r="D673" s="121">
        <v>15</v>
      </c>
      <c r="E673" s="1181">
        <f>VLOOKUP(C673, '[1]SALARY SCALE '!$A$2:$P$18,D673+1, FALSE)</f>
        <v>209763.96000000002</v>
      </c>
      <c r="F673" s="1182">
        <f>E673*35%</f>
        <v>73417.385999999999</v>
      </c>
      <c r="G673" s="1182">
        <f>E673*20%</f>
        <v>41952.792000000009</v>
      </c>
      <c r="H673" s="1182">
        <f>E673*5%</f>
        <v>10488.198000000002</v>
      </c>
      <c r="I673" s="1183">
        <f>IF(C673&lt;=6,5400, IF(AND(C673&gt;=7,C673&lt;=10),7560,IF(AND(C673&gt;10,C673&lt;=14),8640,IF(C673&gt;14,9720,""))))</f>
        <v>5400</v>
      </c>
      <c r="J673" s="1182">
        <f>IF(C673&lt;7,0.05*E673+64915.68,0.05*E673+24000)</f>
        <v>75403.877999999997</v>
      </c>
      <c r="K673" s="1182" t="str">
        <f>IF(C673&gt;=15, 630, "")</f>
        <v/>
      </c>
      <c r="L673" s="1182" t="str">
        <f>IF(C673&gt;=15, 11469.09, "")</f>
        <v/>
      </c>
      <c r="M673" s="1182" t="str">
        <f>IF(C673&gt;=15, 11469.09, "")</f>
        <v/>
      </c>
      <c r="N673" s="1182"/>
      <c r="O673" s="1182"/>
      <c r="P673" s="1182"/>
      <c r="Q673" s="1182"/>
      <c r="R673" s="1182"/>
      <c r="S673" s="1182">
        <f>E673*10%</f>
        <v>20976.396000000004</v>
      </c>
      <c r="T673" s="1182">
        <v>480000</v>
      </c>
    </row>
    <row r="674" spans="1:20" ht="18" x14ac:dyDescent="0.4">
      <c r="A674" s="121">
        <v>2</v>
      </c>
      <c r="B674" s="121" t="s">
        <v>2724</v>
      </c>
      <c r="C674" s="121">
        <v>6</v>
      </c>
      <c r="D674" s="121">
        <v>15</v>
      </c>
      <c r="E674" s="1181">
        <f>VLOOKUP(C674, '[1]SALARY SCALE '!$A$2:$P$18,D674+1, FALSE)</f>
        <v>209763.96000000002</v>
      </c>
      <c r="F674" s="1182">
        <f>E674*35%</f>
        <v>73417.385999999999</v>
      </c>
      <c r="G674" s="1182">
        <f>E674*20%</f>
        <v>41952.792000000009</v>
      </c>
      <c r="H674" s="1182">
        <f>E674*5%</f>
        <v>10488.198000000002</v>
      </c>
      <c r="I674" s="1183">
        <f>IF(C674&lt;=6,5400, IF(AND(C674&gt;=7,C674&lt;=10),7560,IF(AND(C674&gt;10,C674&lt;=14),8640,IF(C674&gt;14,9720,""))))</f>
        <v>5400</v>
      </c>
      <c r="J674" s="1182">
        <f>IF(C674&lt;7,0.05*E674+64915.68,0.05*E674+24000)</f>
        <v>75403.877999999997</v>
      </c>
      <c r="K674" s="1182" t="str">
        <f>IF(C674&gt;=15, 630, "")</f>
        <v/>
      </c>
      <c r="L674" s="1182" t="str">
        <f>IF(C674&gt;=15, 11469.09, "")</f>
        <v/>
      </c>
      <c r="M674" s="1182" t="str">
        <f>IF(C674&gt;=15, 11469.09, "")</f>
        <v/>
      </c>
      <c r="N674" s="1182"/>
      <c r="O674" s="1182"/>
      <c r="P674" s="1182"/>
      <c r="Q674" s="1182"/>
      <c r="R674" s="1182"/>
      <c r="S674" s="1182">
        <f>E674*10%</f>
        <v>20976.396000000004</v>
      </c>
      <c r="T674" s="121">
        <v>480000</v>
      </c>
    </row>
    <row r="675" spans="1:20" ht="18.5" thickBot="1" x14ac:dyDescent="0.45">
      <c r="A675" s="121">
        <v>3</v>
      </c>
      <c r="B675" s="121" t="s">
        <v>2725</v>
      </c>
      <c r="C675" s="121">
        <v>6</v>
      </c>
      <c r="D675" s="121">
        <v>15</v>
      </c>
      <c r="E675" s="1181">
        <f>VLOOKUP(C675, '[1]SALARY SCALE '!$A$2:$P$18,D675+1, FALSE)</f>
        <v>209763.96000000002</v>
      </c>
      <c r="F675" s="1182">
        <f>E675*35%</f>
        <v>73417.385999999999</v>
      </c>
      <c r="G675" s="1182">
        <f>E675*20%</f>
        <v>41952.792000000009</v>
      </c>
      <c r="H675" s="1182">
        <f>E675*5%</f>
        <v>10488.198000000002</v>
      </c>
      <c r="I675" s="1183">
        <f>IF(C675&lt;=6,5400, IF(AND(C675&gt;=7,C675&lt;=10),7560,IF(AND(C675&gt;10,C675&lt;=14),8640,IF(C675&gt;14,9720,""))))</f>
        <v>5400</v>
      </c>
      <c r="J675" s="1182">
        <f>IF(C675&lt;7,0.05*E675+64915.68,0.05*E675+24000)</f>
        <v>75403.877999999997</v>
      </c>
      <c r="K675" s="1182" t="str">
        <f>IF(C675&gt;=15, 630, "")</f>
        <v/>
      </c>
      <c r="L675" s="1182" t="str">
        <f>IF(C675&gt;=15, 11469.09, "")</f>
        <v/>
      </c>
      <c r="M675" s="1182" t="str">
        <f>IF(C675&gt;=15, 11469.09, "")</f>
        <v/>
      </c>
      <c r="N675" s="1182"/>
      <c r="O675" s="1182"/>
      <c r="P675" s="1182"/>
      <c r="Q675" s="1182"/>
      <c r="R675" s="1182"/>
      <c r="S675" s="1182">
        <f>E675*10%</f>
        <v>20976.396000000004</v>
      </c>
      <c r="T675" s="121">
        <v>480000</v>
      </c>
    </row>
    <row r="676" spans="1:20" ht="18.5" thickBot="1" x14ac:dyDescent="0.45">
      <c r="A676" s="1352" t="s">
        <v>2502</v>
      </c>
      <c r="B676" s="1353"/>
      <c r="C676" s="1353"/>
      <c r="D676" s="1354"/>
      <c r="E676" s="1192">
        <f t="shared" ref="E676:T676" si="202">SUM(E673:E675)</f>
        <v>629291.88000000012</v>
      </c>
      <c r="F676" s="1192">
        <f t="shared" si="202"/>
        <v>220252.158</v>
      </c>
      <c r="G676" s="1192">
        <f t="shared" si="202"/>
        <v>125858.37600000002</v>
      </c>
      <c r="H676" s="1192">
        <f t="shared" si="202"/>
        <v>31464.594000000005</v>
      </c>
      <c r="I676" s="1192">
        <f t="shared" si="202"/>
        <v>16200</v>
      </c>
      <c r="J676" s="1192">
        <f t="shared" si="202"/>
        <v>226211.63399999999</v>
      </c>
      <c r="K676" s="1192">
        <f t="shared" si="202"/>
        <v>0</v>
      </c>
      <c r="L676" s="1192">
        <f t="shared" si="202"/>
        <v>0</v>
      </c>
      <c r="M676" s="1192">
        <f t="shared" si="202"/>
        <v>0</v>
      </c>
      <c r="N676" s="1192">
        <f t="shared" si="202"/>
        <v>0</v>
      </c>
      <c r="O676" s="1192">
        <f t="shared" si="202"/>
        <v>0</v>
      </c>
      <c r="P676" s="1192">
        <f t="shared" si="202"/>
        <v>0</v>
      </c>
      <c r="Q676" s="1192">
        <f t="shared" si="202"/>
        <v>0</v>
      </c>
      <c r="R676" s="1192">
        <f t="shared" si="202"/>
        <v>0</v>
      </c>
      <c r="S676" s="1192">
        <f t="shared" si="202"/>
        <v>62929.188000000009</v>
      </c>
      <c r="T676" s="1192">
        <f t="shared" si="202"/>
        <v>1440000</v>
      </c>
    </row>
    <row r="677" spans="1:20" ht="18" x14ac:dyDescent="0.4">
      <c r="A677" s="1193"/>
      <c r="B677" s="1193" t="s">
        <v>2726</v>
      </c>
      <c r="C677" s="1193">
        <v>13</v>
      </c>
      <c r="D677" s="1193">
        <v>9</v>
      </c>
      <c r="E677" s="1194">
        <v>573789</v>
      </c>
      <c r="F677" s="1183">
        <f>E677*35%</f>
        <v>200826.15</v>
      </c>
      <c r="G677" s="1183">
        <f>E677*20%</f>
        <v>114757.8</v>
      </c>
      <c r="H677" s="1183">
        <f>E677*5%</f>
        <v>28689.45</v>
      </c>
      <c r="I677" s="1183">
        <f>IF(C677&lt;=6,5400, IF(AND(C677&gt;=7,C677&lt;=10),7560,IF(AND(C677&gt;10,C677&lt;=14),8640,IF(C677&gt;14,9720,""))))</f>
        <v>8640</v>
      </c>
      <c r="J677" s="1183">
        <f>IF(C677&lt;7,0.05*E677+64915.68,0.05*E677+24000)</f>
        <v>52689.45</v>
      </c>
      <c r="K677" s="1183" t="str">
        <f>IF(C677&gt;=15, 630, "")</f>
        <v/>
      </c>
      <c r="L677" s="1183" t="str">
        <f>IF(C677&gt;=15, 11469.09, "")</f>
        <v/>
      </c>
      <c r="M677" s="1183" t="str">
        <f>IF(C677&gt;=15, 11469.09, "")</f>
        <v/>
      </c>
      <c r="N677" s="1183"/>
      <c r="O677" s="1183"/>
      <c r="P677" s="1183"/>
      <c r="Q677" s="1183"/>
      <c r="R677" s="1183"/>
      <c r="S677" s="1183">
        <f>E677*10%</f>
        <v>57378.9</v>
      </c>
      <c r="T677" s="121">
        <v>480000</v>
      </c>
    </row>
    <row r="678" spans="1:20" ht="18" x14ac:dyDescent="0.4">
      <c r="A678" s="121"/>
      <c r="B678" s="121" t="s">
        <v>2727</v>
      </c>
      <c r="C678" s="121">
        <v>13</v>
      </c>
      <c r="D678" s="121">
        <v>6</v>
      </c>
      <c r="E678" s="1194">
        <v>573789</v>
      </c>
      <c r="F678" s="1183">
        <f>E678*35%</f>
        <v>200826.15</v>
      </c>
      <c r="G678" s="1183">
        <f>E678*20%</f>
        <v>114757.8</v>
      </c>
      <c r="H678" s="1183">
        <f>E678*5%</f>
        <v>28689.45</v>
      </c>
      <c r="I678" s="1183">
        <f>IF(C678&lt;=6,5400, IF(AND(C678&gt;=7,C678&lt;=10),7560,IF(AND(C678&gt;10,C678&lt;=14),8640,IF(C678&gt;14,9720,""))))</f>
        <v>8640</v>
      </c>
      <c r="J678" s="1183">
        <f>IF(C678&lt;7,0.05*E678+64915.68,0.05*E678+24000)</f>
        <v>52689.45</v>
      </c>
      <c r="K678" s="1183" t="str">
        <f>IF(C678&gt;=15, 630, "")</f>
        <v/>
      </c>
      <c r="L678" s="1183" t="str">
        <f>IF(C678&gt;=15, 11469.09, "")</f>
        <v/>
      </c>
      <c r="M678" s="1183" t="str">
        <f>IF(C678&gt;=15, 11469.09, "")</f>
        <v/>
      </c>
      <c r="N678" s="1183"/>
      <c r="O678" s="1183"/>
      <c r="P678" s="1183"/>
      <c r="Q678" s="1183"/>
      <c r="R678" s="1183"/>
      <c r="S678" s="1183">
        <f>E678*10%</f>
        <v>57378.9</v>
      </c>
      <c r="T678" s="121">
        <v>480000</v>
      </c>
    </row>
    <row r="679" spans="1:20" ht="18" x14ac:dyDescent="0.4">
      <c r="A679" s="1362" t="s">
        <v>2248</v>
      </c>
      <c r="B679" s="1363"/>
      <c r="C679" s="1363"/>
      <c r="D679" s="1364"/>
      <c r="E679" s="1225">
        <f t="shared" ref="E679:T679" si="203">SUM(E677:E678)</f>
        <v>1147578</v>
      </c>
      <c r="F679" s="1225">
        <f t="shared" si="203"/>
        <v>401652.3</v>
      </c>
      <c r="G679" s="1225">
        <f t="shared" si="203"/>
        <v>229515.6</v>
      </c>
      <c r="H679" s="1225">
        <f t="shared" si="203"/>
        <v>57378.9</v>
      </c>
      <c r="I679" s="1225">
        <f t="shared" si="203"/>
        <v>17280</v>
      </c>
      <c r="J679" s="1225">
        <f t="shared" si="203"/>
        <v>105378.9</v>
      </c>
      <c r="K679" s="1225">
        <f t="shared" si="203"/>
        <v>0</v>
      </c>
      <c r="L679" s="1225">
        <f t="shared" si="203"/>
        <v>0</v>
      </c>
      <c r="M679" s="1225">
        <f t="shared" si="203"/>
        <v>0</v>
      </c>
      <c r="N679" s="1225">
        <f t="shared" si="203"/>
        <v>0</v>
      </c>
      <c r="O679" s="1225">
        <f t="shared" si="203"/>
        <v>0</v>
      </c>
      <c r="P679" s="1225">
        <f t="shared" si="203"/>
        <v>0</v>
      </c>
      <c r="Q679" s="1225">
        <f t="shared" si="203"/>
        <v>0</v>
      </c>
      <c r="R679" s="1225">
        <f t="shared" si="203"/>
        <v>0</v>
      </c>
      <c r="S679" s="1225">
        <f t="shared" si="203"/>
        <v>114757.8</v>
      </c>
      <c r="T679" s="1225">
        <f t="shared" si="203"/>
        <v>960000</v>
      </c>
    </row>
    <row r="680" spans="1:20" ht="18" x14ac:dyDescent="0.4">
      <c r="A680" s="1362" t="s">
        <v>2728</v>
      </c>
      <c r="B680" s="1363"/>
      <c r="C680" s="1363"/>
      <c r="D680" s="1363"/>
      <c r="E680" s="1364"/>
      <c r="F680" s="1362" t="s">
        <v>2483</v>
      </c>
      <c r="G680" s="1363"/>
      <c r="H680" s="1363"/>
      <c r="I680" s="1363"/>
      <c r="J680" s="1363"/>
      <c r="K680" s="1363"/>
      <c r="L680" s="1363"/>
      <c r="M680" s="1364"/>
      <c r="N680" s="1362" t="s">
        <v>2484</v>
      </c>
      <c r="O680" s="1363"/>
      <c r="P680" s="1363"/>
      <c r="Q680" s="1363"/>
      <c r="R680" s="1364"/>
      <c r="S680" s="1362" t="s">
        <v>2485</v>
      </c>
      <c r="T680" s="1364"/>
    </row>
    <row r="681" spans="1:20" ht="54" x14ac:dyDescent="0.4">
      <c r="A681" s="1199" t="s">
        <v>2252</v>
      </c>
      <c r="B681" s="1199" t="s">
        <v>1848</v>
      </c>
      <c r="C681" s="1199" t="s">
        <v>2486</v>
      </c>
      <c r="D681" s="1199" t="s">
        <v>2487</v>
      </c>
      <c r="E681" s="1199" t="s">
        <v>2488</v>
      </c>
      <c r="F681" s="1199" t="s">
        <v>2489</v>
      </c>
      <c r="G681" s="1199" t="s">
        <v>2490</v>
      </c>
      <c r="H681" s="1199" t="s">
        <v>2491</v>
      </c>
      <c r="I681" s="1199" t="s">
        <v>2492</v>
      </c>
      <c r="J681" s="1199" t="s">
        <v>2493</v>
      </c>
      <c r="K681" s="1199" t="s">
        <v>2494</v>
      </c>
      <c r="L681" s="1199" t="s">
        <v>2495</v>
      </c>
      <c r="M681" s="1199" t="s">
        <v>2496</v>
      </c>
      <c r="N681" s="1199" t="s">
        <v>2497</v>
      </c>
      <c r="O681" s="1199" t="s">
        <v>2498</v>
      </c>
      <c r="P681" s="1199" t="s">
        <v>2499</v>
      </c>
      <c r="Q681" s="1199" t="s">
        <v>2306</v>
      </c>
      <c r="R681" s="1199"/>
      <c r="S681" s="1199" t="s">
        <v>2500</v>
      </c>
      <c r="T681" s="1199" t="s">
        <v>2501</v>
      </c>
    </row>
    <row r="682" spans="1:20" ht="18" x14ac:dyDescent="0.4">
      <c r="A682" s="1193"/>
      <c r="B682" s="1193" t="s">
        <v>2729</v>
      </c>
      <c r="C682" s="1193">
        <v>10</v>
      </c>
      <c r="D682" s="1193">
        <v>9</v>
      </c>
      <c r="E682" s="1181">
        <f>VLOOKUP(C682, '[1]SALARY SCALE '!$A$2:$P$18,D682+1, FALSE)</f>
        <v>464883</v>
      </c>
      <c r="F682" s="1182">
        <f>E682*35%</f>
        <v>162709.04999999999</v>
      </c>
      <c r="G682" s="1182">
        <f>E682*20%</f>
        <v>92976.6</v>
      </c>
      <c r="H682" s="1182">
        <f>E682*5%</f>
        <v>23244.15</v>
      </c>
      <c r="I682" s="1183">
        <f>IF(C682&lt;=6,5400, IF(AND(C682&gt;=7,C682&lt;=10),7560,IF(AND(C682&gt;10,C682&lt;=14),8640,IF(C682&gt;14,9720,""))))</f>
        <v>7560</v>
      </c>
      <c r="J682" s="1182">
        <f>IF(C682&lt;7,0.05*E682+64915.68,0.05*E682+24000)</f>
        <v>47244.15</v>
      </c>
      <c r="K682" s="1182" t="str">
        <f>IF(C682&gt;=15, 630, "")</f>
        <v/>
      </c>
      <c r="L682" s="1182" t="str">
        <f>IF(C682&gt;=15, 11469.09, "")</f>
        <v/>
      </c>
      <c r="M682" s="1182" t="str">
        <f>IF(C682&gt;=15, 11469.09, "")</f>
        <v/>
      </c>
      <c r="N682" s="1182"/>
      <c r="O682" s="1182"/>
      <c r="P682" s="1182"/>
      <c r="Q682" s="1182"/>
      <c r="R682" s="1182"/>
      <c r="S682" s="1182">
        <f>E682*10%</f>
        <v>46488.3</v>
      </c>
      <c r="T682" s="121">
        <v>480000</v>
      </c>
    </row>
    <row r="683" spans="1:20" ht="18.5" thickBot="1" x14ac:dyDescent="0.45">
      <c r="A683" s="121"/>
      <c r="B683" s="121" t="s">
        <v>2730</v>
      </c>
      <c r="C683" s="121">
        <v>10</v>
      </c>
      <c r="D683" s="121">
        <v>9</v>
      </c>
      <c r="E683" s="1181">
        <f>VLOOKUP(C683, '[1]SALARY SCALE '!$A$2:$P$18,D683+1, FALSE)</f>
        <v>464883</v>
      </c>
      <c r="F683" s="1182">
        <f>E683*35%</f>
        <v>162709.04999999999</v>
      </c>
      <c r="G683" s="1182">
        <f>E683*20%</f>
        <v>92976.6</v>
      </c>
      <c r="H683" s="1182">
        <f>E683*5%</f>
        <v>23244.15</v>
      </c>
      <c r="I683" s="1183">
        <f>IF(C683&lt;=6,5400, IF(AND(C683&gt;=7,C683&lt;=10),7560,IF(AND(C683&gt;10,C683&lt;=14),8640,IF(C683&gt;14,9720,""))))</f>
        <v>7560</v>
      </c>
      <c r="J683" s="1182">
        <f>IF(C683&lt;7,0.05*E683+64915.68,0.05*E683+24000)</f>
        <v>47244.15</v>
      </c>
      <c r="K683" s="1182" t="str">
        <f>IF(C683&gt;=15, 630, "")</f>
        <v/>
      </c>
      <c r="L683" s="1182" t="str">
        <f>IF(C683&gt;=15, 11469.09, "")</f>
        <v/>
      </c>
      <c r="M683" s="1182" t="str">
        <f>IF(C683&gt;=15, 11469.09, "")</f>
        <v/>
      </c>
      <c r="N683" s="1182"/>
      <c r="O683" s="1182"/>
      <c r="P683" s="1182"/>
      <c r="Q683" s="1182"/>
      <c r="R683" s="1182"/>
      <c r="S683" s="1182">
        <f>E683*10%</f>
        <v>46488.3</v>
      </c>
      <c r="T683" s="121">
        <v>480000</v>
      </c>
    </row>
    <row r="684" spans="1:20" ht="18.5" thickBot="1" x14ac:dyDescent="0.45">
      <c r="A684" s="1352" t="s">
        <v>2170</v>
      </c>
      <c r="B684" s="1353"/>
      <c r="C684" s="1353"/>
      <c r="D684" s="1354"/>
      <c r="E684" s="1192">
        <f t="shared" ref="E684:T684" si="204">SUM(E682:E683)</f>
        <v>929766</v>
      </c>
      <c r="F684" s="1192">
        <f t="shared" si="204"/>
        <v>325418.09999999998</v>
      </c>
      <c r="G684" s="1192">
        <f t="shared" si="204"/>
        <v>185953.2</v>
      </c>
      <c r="H684" s="1192">
        <f t="shared" si="204"/>
        <v>46488.3</v>
      </c>
      <c r="I684" s="1192">
        <f t="shared" si="204"/>
        <v>15120</v>
      </c>
      <c r="J684" s="1192">
        <f t="shared" si="204"/>
        <v>94488.3</v>
      </c>
      <c r="K684" s="1192">
        <f t="shared" si="204"/>
        <v>0</v>
      </c>
      <c r="L684" s="1192">
        <f t="shared" si="204"/>
        <v>0</v>
      </c>
      <c r="M684" s="1192">
        <f t="shared" si="204"/>
        <v>0</v>
      </c>
      <c r="N684" s="1192">
        <f t="shared" si="204"/>
        <v>0</v>
      </c>
      <c r="O684" s="1192">
        <f t="shared" si="204"/>
        <v>0</v>
      </c>
      <c r="P684" s="1192">
        <f t="shared" si="204"/>
        <v>0</v>
      </c>
      <c r="Q684" s="1192">
        <f t="shared" si="204"/>
        <v>0</v>
      </c>
      <c r="R684" s="1192">
        <f t="shared" si="204"/>
        <v>0</v>
      </c>
      <c r="S684" s="1192">
        <f t="shared" si="204"/>
        <v>92976.6</v>
      </c>
      <c r="T684" s="1226">
        <f t="shared" si="204"/>
        <v>960000</v>
      </c>
    </row>
    <row r="685" spans="1:20" ht="18" x14ac:dyDescent="0.4">
      <c r="A685" s="1193"/>
      <c r="B685" s="1193" t="s">
        <v>2731</v>
      </c>
      <c r="C685" s="1193">
        <v>13</v>
      </c>
      <c r="D685" s="1193">
        <v>11</v>
      </c>
      <c r="E685" s="1194">
        <v>737853</v>
      </c>
      <c r="F685" s="1183">
        <f>E685*35%</f>
        <v>258248.55</v>
      </c>
      <c r="G685" s="1183">
        <f>E685*20%</f>
        <v>147570.6</v>
      </c>
      <c r="H685" s="1183">
        <f>E685*5%</f>
        <v>36892.65</v>
      </c>
      <c r="I685" s="1183">
        <f>IF(C685&lt;=6,5400, IF(AND(C685&gt;=7,C685&lt;=10),7560,IF(AND(C685&gt;10,C685&lt;=14),8640,IF(C685&gt;14,9720,""))))</f>
        <v>8640</v>
      </c>
      <c r="J685" s="1183">
        <f>IF(C685&lt;7,0.05*E685+64915.68,0.05*E685+24000)</f>
        <v>60892.65</v>
      </c>
      <c r="K685" s="1183" t="str">
        <f>IF(C685&gt;=15, 630, "")</f>
        <v/>
      </c>
      <c r="L685" s="1183" t="str">
        <f>IF(C685&gt;=15, 11469.09, "")</f>
        <v/>
      </c>
      <c r="M685" s="1183" t="str">
        <f>IF(C685&gt;=15, 11469.09, "")</f>
        <v/>
      </c>
      <c r="N685" s="1183"/>
      <c r="O685" s="1183"/>
      <c r="P685" s="1183"/>
      <c r="Q685" s="1183"/>
      <c r="R685" s="1183"/>
      <c r="S685" s="1183">
        <f>E685*10%</f>
        <v>73785.3</v>
      </c>
      <c r="T685" s="121">
        <v>480000</v>
      </c>
    </row>
    <row r="686" spans="1:20" ht="18" x14ac:dyDescent="0.4">
      <c r="A686" s="1362" t="s">
        <v>2248</v>
      </c>
      <c r="B686" s="1363"/>
      <c r="C686" s="1363"/>
      <c r="D686" s="1364"/>
      <c r="E686" s="1225">
        <f t="shared" ref="E686:T686" si="205">SUM(E685:E685)</f>
        <v>737853</v>
      </c>
      <c r="F686" s="1225">
        <f t="shared" si="205"/>
        <v>258248.55</v>
      </c>
      <c r="G686" s="1225">
        <f t="shared" si="205"/>
        <v>147570.6</v>
      </c>
      <c r="H686" s="1225">
        <f t="shared" si="205"/>
        <v>36892.65</v>
      </c>
      <c r="I686" s="1225">
        <f t="shared" si="205"/>
        <v>8640</v>
      </c>
      <c r="J686" s="1225">
        <f t="shared" si="205"/>
        <v>60892.65</v>
      </c>
      <c r="K686" s="1225">
        <f t="shared" si="205"/>
        <v>0</v>
      </c>
      <c r="L686" s="1225">
        <f t="shared" si="205"/>
        <v>0</v>
      </c>
      <c r="M686" s="1225">
        <f t="shared" si="205"/>
        <v>0</v>
      </c>
      <c r="N686" s="1225">
        <f t="shared" si="205"/>
        <v>0</v>
      </c>
      <c r="O686" s="1225">
        <f t="shared" si="205"/>
        <v>0</v>
      </c>
      <c r="P686" s="1225">
        <f t="shared" si="205"/>
        <v>0</v>
      </c>
      <c r="Q686" s="1225">
        <f t="shared" si="205"/>
        <v>0</v>
      </c>
      <c r="R686" s="1225">
        <f t="shared" si="205"/>
        <v>0</v>
      </c>
      <c r="S686" s="1225">
        <f t="shared" si="205"/>
        <v>73785.3</v>
      </c>
      <c r="T686" s="304">
        <f t="shared" si="205"/>
        <v>480000</v>
      </c>
    </row>
    <row r="687" spans="1:20" ht="18" x14ac:dyDescent="0.4">
      <c r="A687" s="1362" t="s">
        <v>2732</v>
      </c>
      <c r="B687" s="1363"/>
      <c r="C687" s="1363"/>
      <c r="D687" s="1363"/>
      <c r="E687" s="1364"/>
      <c r="F687" s="1362" t="s">
        <v>2483</v>
      </c>
      <c r="G687" s="1363"/>
      <c r="H687" s="1363"/>
      <c r="I687" s="1363"/>
      <c r="J687" s="1363"/>
      <c r="K687" s="1363"/>
      <c r="L687" s="1363"/>
      <c r="M687" s="1364"/>
      <c r="N687" s="1362" t="s">
        <v>2484</v>
      </c>
      <c r="O687" s="1363"/>
      <c r="P687" s="1363"/>
      <c r="Q687" s="1363"/>
      <c r="R687" s="1364"/>
      <c r="S687" s="1362" t="s">
        <v>2485</v>
      </c>
      <c r="T687" s="1364"/>
    </row>
    <row r="688" spans="1:20" ht="54" x14ac:dyDescent="0.4">
      <c r="A688" s="1199" t="s">
        <v>2252</v>
      </c>
      <c r="B688" s="1199" t="s">
        <v>1848</v>
      </c>
      <c r="C688" s="1199" t="s">
        <v>2486</v>
      </c>
      <c r="D688" s="1199" t="s">
        <v>2487</v>
      </c>
      <c r="E688" s="1199" t="s">
        <v>2488</v>
      </c>
      <c r="F688" s="1199" t="s">
        <v>2489</v>
      </c>
      <c r="G688" s="1199" t="s">
        <v>2490</v>
      </c>
      <c r="H688" s="1199" t="s">
        <v>2491</v>
      </c>
      <c r="I688" s="1199" t="s">
        <v>2492</v>
      </c>
      <c r="J688" s="1199" t="s">
        <v>2493</v>
      </c>
      <c r="K688" s="1199" t="s">
        <v>2494</v>
      </c>
      <c r="L688" s="1199" t="s">
        <v>2495</v>
      </c>
      <c r="M688" s="1199" t="s">
        <v>2496</v>
      </c>
      <c r="N688" s="1199" t="s">
        <v>2497</v>
      </c>
      <c r="O688" s="1199" t="s">
        <v>2498</v>
      </c>
      <c r="P688" s="1199" t="s">
        <v>2499</v>
      </c>
      <c r="Q688" s="1199" t="s">
        <v>2306</v>
      </c>
      <c r="R688" s="1199"/>
      <c r="S688" s="1199" t="s">
        <v>2500</v>
      </c>
      <c r="T688" s="1199" t="s">
        <v>2501</v>
      </c>
    </row>
    <row r="689" spans="1:20" ht="18" x14ac:dyDescent="0.4">
      <c r="A689" s="1213"/>
      <c r="B689" s="1203" t="s">
        <v>2733</v>
      </c>
      <c r="C689" s="1203">
        <v>13</v>
      </c>
      <c r="D689" s="1203">
        <v>11</v>
      </c>
      <c r="E689" s="1194">
        <v>737853</v>
      </c>
      <c r="F689" s="1182">
        <f>E689*35%</f>
        <v>258248.55</v>
      </c>
      <c r="G689" s="1182">
        <f>E689*20%</f>
        <v>147570.6</v>
      </c>
      <c r="H689" s="1182">
        <f>E689*5%</f>
        <v>36892.65</v>
      </c>
      <c r="I689" s="1182">
        <f>IF(C689&lt;=6,5400, IF(AND(C689&gt;=7,C689&lt;=10),7560,IF(AND(C689&gt;10,C689&lt;=14),8640,IF(C689&gt;14,9720,""))))</f>
        <v>8640</v>
      </c>
      <c r="J689" s="1182">
        <f>IF(C689&lt;7,0.05*E689+64915.68,0.05*E689+24000)</f>
        <v>60892.65</v>
      </c>
      <c r="K689" s="1182" t="str">
        <f>IF(C689&gt;=15, 630, "")</f>
        <v/>
      </c>
      <c r="L689" s="1182" t="str">
        <f>IF(C689&gt;=15, 11469.09, "")</f>
        <v/>
      </c>
      <c r="M689" s="1182" t="str">
        <f>IF(C689&gt;=15, 11469.09, "")</f>
        <v/>
      </c>
      <c r="N689" s="1182"/>
      <c r="O689" s="1182"/>
      <c r="P689" s="1182"/>
      <c r="Q689" s="1182"/>
      <c r="R689" s="1182"/>
      <c r="S689" s="1182">
        <f>E689*10%</f>
        <v>73785.3</v>
      </c>
      <c r="T689" s="121">
        <v>480000</v>
      </c>
    </row>
    <row r="690" spans="1:20" ht="18" x14ac:dyDescent="0.4">
      <c r="A690" s="1203"/>
      <c r="B690" s="1203" t="s">
        <v>2734</v>
      </c>
      <c r="C690" s="1203">
        <v>13</v>
      </c>
      <c r="D690" s="1203">
        <v>11</v>
      </c>
      <c r="E690" s="1194">
        <v>737853</v>
      </c>
      <c r="F690" s="1182">
        <f>E690*35%</f>
        <v>258248.55</v>
      </c>
      <c r="G690" s="1182">
        <f>E690*20%</f>
        <v>147570.6</v>
      </c>
      <c r="H690" s="1182">
        <f>E690*5%</f>
        <v>36892.65</v>
      </c>
      <c r="I690" s="1182">
        <f>IF(C690&lt;=6,5400, IF(AND(C690&gt;=7,C690&lt;=10),7560,IF(AND(C690&gt;10,C690&lt;=14),8640,IF(C690&gt;14,9720,""))))</f>
        <v>8640</v>
      </c>
      <c r="J690" s="1182">
        <f>IF(C690&lt;7,0.05*E690+64915.68,0.05*E690+24000)</f>
        <v>60892.65</v>
      </c>
      <c r="K690" s="1182" t="str">
        <f>IF(C690&gt;=15, 630, "")</f>
        <v/>
      </c>
      <c r="L690" s="1182" t="str">
        <f>IF(C690&gt;=15, 11469.09, "")</f>
        <v/>
      </c>
      <c r="M690" s="1182" t="str">
        <f>IF(C690&gt;=15, 11469.09, "")</f>
        <v/>
      </c>
      <c r="N690" s="1182"/>
      <c r="O690" s="1182"/>
      <c r="P690" s="1182"/>
      <c r="Q690" s="1182"/>
      <c r="R690" s="1182"/>
      <c r="S690" s="1182">
        <f>E690*10%</f>
        <v>73785.3</v>
      </c>
      <c r="T690" s="121">
        <v>480000</v>
      </c>
    </row>
    <row r="691" spans="1:20" ht="18" x14ac:dyDescent="0.4">
      <c r="A691" s="1193"/>
      <c r="B691" s="121" t="s">
        <v>2735</v>
      </c>
      <c r="C691" s="121">
        <v>13</v>
      </c>
      <c r="D691" s="121">
        <v>11</v>
      </c>
      <c r="E691" s="1194">
        <v>737853</v>
      </c>
      <c r="F691" s="1182">
        <f>E691*35%</f>
        <v>258248.55</v>
      </c>
      <c r="G691" s="1182">
        <f>E691*20%</f>
        <v>147570.6</v>
      </c>
      <c r="H691" s="1182">
        <f>E691*5%</f>
        <v>36892.65</v>
      </c>
      <c r="I691" s="1182">
        <f>IF(C691&lt;=6,5400, IF(AND(C691&gt;=7,C691&lt;=10),7560,IF(AND(C691&gt;10,C691&lt;=14),8640,IF(C691&gt;14,9720,""))))</f>
        <v>8640</v>
      </c>
      <c r="J691" s="1182">
        <f>IF(C691&lt;7,0.05*E691+64915.68,0.05*E691+24000)</f>
        <v>60892.65</v>
      </c>
      <c r="K691" s="1182" t="str">
        <f>IF(C691&gt;=15, 630, "")</f>
        <v/>
      </c>
      <c r="L691" s="1182" t="str">
        <f>IF(C691&gt;=15, 11469.09, "")</f>
        <v/>
      </c>
      <c r="M691" s="1182" t="str">
        <f>IF(C691&gt;=15, 11469.09, "")</f>
        <v/>
      </c>
      <c r="N691" s="1182"/>
      <c r="O691" s="1182"/>
      <c r="P691" s="1182"/>
      <c r="Q691" s="1182"/>
      <c r="R691" s="1182"/>
      <c r="S691" s="1182">
        <f>E691*10%</f>
        <v>73785.3</v>
      </c>
      <c r="T691" s="121">
        <v>480000</v>
      </c>
    </row>
    <row r="692" spans="1:20" ht="18" x14ac:dyDescent="0.4">
      <c r="A692" s="1362" t="s">
        <v>2248</v>
      </c>
      <c r="B692" s="1363"/>
      <c r="C692" s="1363"/>
      <c r="D692" s="1364"/>
      <c r="E692" s="304">
        <f>SUM(E689:E691)</f>
        <v>2213559</v>
      </c>
      <c r="F692" s="304">
        <f t="shared" ref="F692:T692" si="206">SUM(F689:F691)</f>
        <v>774745.64999999991</v>
      </c>
      <c r="G692" s="304">
        <f t="shared" si="206"/>
        <v>442711.80000000005</v>
      </c>
      <c r="H692" s="304">
        <f t="shared" si="206"/>
        <v>110677.95000000001</v>
      </c>
      <c r="I692" s="304">
        <f t="shared" si="206"/>
        <v>25920</v>
      </c>
      <c r="J692" s="304">
        <f t="shared" si="206"/>
        <v>182677.95</v>
      </c>
      <c r="K692" s="304">
        <f t="shared" si="206"/>
        <v>0</v>
      </c>
      <c r="L692" s="304">
        <f t="shared" si="206"/>
        <v>0</v>
      </c>
      <c r="M692" s="304">
        <f t="shared" si="206"/>
        <v>0</v>
      </c>
      <c r="N692" s="304">
        <f t="shared" si="206"/>
        <v>0</v>
      </c>
      <c r="O692" s="304">
        <f t="shared" si="206"/>
        <v>0</v>
      </c>
      <c r="P692" s="304">
        <f t="shared" si="206"/>
        <v>0</v>
      </c>
      <c r="Q692" s="304">
        <f t="shared" si="206"/>
        <v>0</v>
      </c>
      <c r="R692" s="304">
        <f t="shared" si="206"/>
        <v>0</v>
      </c>
      <c r="S692" s="304">
        <f t="shared" si="206"/>
        <v>221355.90000000002</v>
      </c>
      <c r="T692" s="304">
        <f t="shared" si="206"/>
        <v>1440000</v>
      </c>
    </row>
    <row r="693" spans="1:20" ht="18" x14ac:dyDescent="0.4">
      <c r="A693" s="1362" t="s">
        <v>2736</v>
      </c>
      <c r="B693" s="1363"/>
      <c r="C693" s="1363"/>
      <c r="D693" s="1363"/>
      <c r="E693" s="1364"/>
      <c r="F693" s="1362" t="s">
        <v>2483</v>
      </c>
      <c r="G693" s="1363"/>
      <c r="H693" s="1363"/>
      <c r="I693" s="1363"/>
      <c r="J693" s="1363"/>
      <c r="K693" s="1363"/>
      <c r="L693" s="1363"/>
      <c r="M693" s="1364"/>
      <c r="N693" s="1362" t="s">
        <v>2484</v>
      </c>
      <c r="O693" s="1363"/>
      <c r="P693" s="1363"/>
      <c r="Q693" s="1363"/>
      <c r="R693" s="1364"/>
      <c r="S693" s="1362" t="s">
        <v>2485</v>
      </c>
      <c r="T693" s="1364"/>
    </row>
    <row r="694" spans="1:20" ht="18" x14ac:dyDescent="0.4">
      <c r="A694" s="1203"/>
      <c r="B694" s="1203" t="s">
        <v>2727</v>
      </c>
      <c r="C694" s="121">
        <v>14</v>
      </c>
      <c r="D694" s="121">
        <v>11</v>
      </c>
      <c r="E694" s="1194">
        <v>788238</v>
      </c>
      <c r="F694" s="1182">
        <f>E694*35%</f>
        <v>275883.3</v>
      </c>
      <c r="G694" s="1182">
        <f>E694*20%</f>
        <v>157647.6</v>
      </c>
      <c r="H694" s="1182">
        <f>E694*5%</f>
        <v>39411.9</v>
      </c>
      <c r="I694" s="1182">
        <f>IF(C694&lt;=6,5400, IF(AND(C694&gt;=7,C694&lt;=10),7560,IF(AND(C694&gt;10,C694&lt;=14),8640,IF(C694&gt;14,9720,""))))</f>
        <v>8640</v>
      </c>
      <c r="J694" s="1182">
        <f>IF(C694&lt;7,0.05*E694+64915.68,0.05*E694+24000)</f>
        <v>63411.9</v>
      </c>
      <c r="K694" s="1182" t="str">
        <f>IF(C694&gt;=15, 630, "")</f>
        <v/>
      </c>
      <c r="L694" s="1182" t="str">
        <f>IF(C694&gt;=15, 11469.09, "")</f>
        <v/>
      </c>
      <c r="M694" s="1182" t="str">
        <f>IF(C694&gt;=15, 11469.09, "")</f>
        <v/>
      </c>
      <c r="N694" s="1182"/>
      <c r="O694" s="1182"/>
      <c r="P694" s="1182"/>
      <c r="Q694" s="1182"/>
      <c r="R694" s="1182"/>
      <c r="S694" s="1182">
        <f>E694*10%</f>
        <v>78823.8</v>
      </c>
      <c r="T694" s="121">
        <v>480000</v>
      </c>
    </row>
    <row r="695" spans="1:20" ht="18" x14ac:dyDescent="0.4">
      <c r="A695" s="1203"/>
      <c r="B695" s="1203" t="s">
        <v>2737</v>
      </c>
      <c r="C695" s="121">
        <v>14</v>
      </c>
      <c r="D695" s="121">
        <v>11</v>
      </c>
      <c r="E695" s="1194">
        <v>788238</v>
      </c>
      <c r="F695" s="1182">
        <f>E695*35%</f>
        <v>275883.3</v>
      </c>
      <c r="G695" s="1182">
        <f>E695*20%</f>
        <v>157647.6</v>
      </c>
      <c r="H695" s="1182">
        <f>E695*5%</f>
        <v>39411.9</v>
      </c>
      <c r="I695" s="1182">
        <f>IF(C695&lt;=6,5400, IF(AND(C695&gt;=7,C695&lt;=10),7560,IF(AND(C695&gt;10,C695&lt;=14),8640,IF(C695&gt;14,9720,""))))</f>
        <v>8640</v>
      </c>
      <c r="J695" s="1182">
        <f>IF(C695&lt;7,0.05*E695+64915.68,0.05*E695+24000)</f>
        <v>63411.9</v>
      </c>
      <c r="K695" s="1182" t="str">
        <f>IF(C695&gt;=15, 630, "")</f>
        <v/>
      </c>
      <c r="L695" s="1182" t="str">
        <f>IF(C695&gt;=15, 11469.09, "")</f>
        <v/>
      </c>
      <c r="M695" s="1182" t="str">
        <f>IF(C695&gt;=15, 11469.09, "")</f>
        <v/>
      </c>
      <c r="N695" s="1182"/>
      <c r="O695" s="1182"/>
      <c r="P695" s="1182"/>
      <c r="Q695" s="1182"/>
      <c r="R695" s="1182"/>
      <c r="S695" s="1182">
        <f>E695*10%</f>
        <v>78823.8</v>
      </c>
      <c r="T695" s="121">
        <v>480000</v>
      </c>
    </row>
    <row r="696" spans="1:20" ht="18" x14ac:dyDescent="0.4">
      <c r="A696" s="1203"/>
      <c r="B696" s="1203" t="s">
        <v>2738</v>
      </c>
      <c r="C696" s="121">
        <v>14</v>
      </c>
      <c r="D696" s="121">
        <v>11</v>
      </c>
      <c r="E696" s="1194">
        <v>788238</v>
      </c>
      <c r="F696" s="1182">
        <f>E696*35%</f>
        <v>275883.3</v>
      </c>
      <c r="G696" s="1182">
        <f>E696*20%</f>
        <v>157647.6</v>
      </c>
      <c r="H696" s="1182">
        <f>E696*5%</f>
        <v>39411.9</v>
      </c>
      <c r="I696" s="1182">
        <f>IF(C696&lt;=6,5400, IF(AND(C696&gt;=7,C696&lt;=10),7560,IF(AND(C696&gt;10,C696&lt;=14),8640,IF(C696&gt;14,9720,""))))</f>
        <v>8640</v>
      </c>
      <c r="J696" s="1182">
        <f>IF(C696&lt;7,0.05*E696+64915.68,0.05*E696+24000)</f>
        <v>63411.9</v>
      </c>
      <c r="K696" s="1182" t="str">
        <f>IF(C696&gt;=15, 630, "")</f>
        <v/>
      </c>
      <c r="L696" s="1182" t="str">
        <f>IF(C696&gt;=15, 11469.09, "")</f>
        <v/>
      </c>
      <c r="M696" s="1182" t="str">
        <f>IF(C696&gt;=15, 11469.09, "")</f>
        <v/>
      </c>
      <c r="N696" s="1182"/>
      <c r="O696" s="1182"/>
      <c r="P696" s="1182"/>
      <c r="Q696" s="1182"/>
      <c r="R696" s="1182"/>
      <c r="S696" s="1182">
        <f>E696*10%</f>
        <v>78823.8</v>
      </c>
      <c r="T696" s="121">
        <v>480000</v>
      </c>
    </row>
    <row r="697" spans="1:20" ht="18.5" thickBot="1" x14ac:dyDescent="0.45">
      <c r="A697" s="1208"/>
      <c r="B697" s="1208" t="s">
        <v>2739</v>
      </c>
      <c r="C697" s="1191">
        <v>14</v>
      </c>
      <c r="D697" s="1191">
        <v>8</v>
      </c>
      <c r="E697" s="1194">
        <v>788238</v>
      </c>
      <c r="F697" s="1183">
        <f>E697*35%</f>
        <v>275883.3</v>
      </c>
      <c r="G697" s="1183">
        <f>E697*20%</f>
        <v>157647.6</v>
      </c>
      <c r="H697" s="1183">
        <f>E697*5%</f>
        <v>39411.9</v>
      </c>
      <c r="I697" s="1183">
        <f>IF(C697&lt;=6,5400, IF(AND(C697&gt;=7,C697&lt;=10),7560,IF(AND(C697&gt;10,C697&lt;=14),8640,IF(C697&gt;14,9720,""))))</f>
        <v>8640</v>
      </c>
      <c r="J697" s="1183">
        <f>IF(C697&lt;7,0.05*E697+64915.68,0.05*E697+24000)</f>
        <v>63411.9</v>
      </c>
      <c r="K697" s="1183" t="str">
        <f>IF(C697&gt;=15, 630, "")</f>
        <v/>
      </c>
      <c r="L697" s="1183" t="str">
        <f>IF(C697&gt;=15, 11469.09, "")</f>
        <v/>
      </c>
      <c r="M697" s="1183" t="str">
        <f>IF(C697&gt;=15, 11469.09, "")</f>
        <v/>
      </c>
      <c r="N697" s="1183"/>
      <c r="O697" s="1183"/>
      <c r="P697" s="1183"/>
      <c r="Q697" s="1183"/>
      <c r="R697" s="1183"/>
      <c r="S697" s="1183">
        <f>E697*10%</f>
        <v>78823.8</v>
      </c>
      <c r="T697" s="121">
        <v>480000</v>
      </c>
    </row>
    <row r="698" spans="1:20" ht="18.5" thickBot="1" x14ac:dyDescent="0.45">
      <c r="A698" s="1352" t="s">
        <v>2248</v>
      </c>
      <c r="B698" s="1353"/>
      <c r="C698" s="1353"/>
      <c r="D698" s="1354"/>
      <c r="E698" s="1192">
        <f t="shared" ref="E698:T698" si="207">SUM(E694:E697)</f>
        <v>3152952</v>
      </c>
      <c r="F698" s="1192">
        <f t="shared" si="207"/>
        <v>1103533.2</v>
      </c>
      <c r="G698" s="1192">
        <f t="shared" si="207"/>
        <v>630590.4</v>
      </c>
      <c r="H698" s="1192">
        <f t="shared" si="207"/>
        <v>157647.6</v>
      </c>
      <c r="I698" s="1192">
        <f t="shared" si="207"/>
        <v>34560</v>
      </c>
      <c r="J698" s="1192">
        <f t="shared" si="207"/>
        <v>253647.6</v>
      </c>
      <c r="K698" s="1192">
        <f t="shared" si="207"/>
        <v>0</v>
      </c>
      <c r="L698" s="1192">
        <f t="shared" si="207"/>
        <v>0</v>
      </c>
      <c r="M698" s="1192">
        <f t="shared" si="207"/>
        <v>0</v>
      </c>
      <c r="N698" s="1192">
        <f t="shared" si="207"/>
        <v>0</v>
      </c>
      <c r="O698" s="1192">
        <f t="shared" si="207"/>
        <v>0</v>
      </c>
      <c r="P698" s="1192">
        <f t="shared" si="207"/>
        <v>0</v>
      </c>
      <c r="Q698" s="1192">
        <f t="shared" si="207"/>
        <v>0</v>
      </c>
      <c r="R698" s="1192">
        <f t="shared" si="207"/>
        <v>0</v>
      </c>
      <c r="S698" s="1192">
        <f t="shared" si="207"/>
        <v>315295.2</v>
      </c>
      <c r="T698" s="1226">
        <f t="shared" si="207"/>
        <v>1920000</v>
      </c>
    </row>
    <row r="699" spans="1:20" ht="18" x14ac:dyDescent="0.4">
      <c r="A699" s="1362" t="s">
        <v>2740</v>
      </c>
      <c r="B699" s="1363"/>
      <c r="C699" s="1363"/>
      <c r="D699" s="1363"/>
      <c r="E699" s="1364"/>
      <c r="F699" s="1362" t="s">
        <v>2483</v>
      </c>
      <c r="G699" s="1363"/>
      <c r="H699" s="1363"/>
      <c r="I699" s="1363"/>
      <c r="J699" s="1363"/>
      <c r="K699" s="1363"/>
      <c r="L699" s="1363"/>
      <c r="M699" s="1364"/>
      <c r="N699" s="1362" t="s">
        <v>2484</v>
      </c>
      <c r="O699" s="1363"/>
      <c r="P699" s="1363"/>
      <c r="Q699" s="1363"/>
      <c r="R699" s="1364"/>
      <c r="S699" s="1362" t="s">
        <v>2485</v>
      </c>
      <c r="T699" s="1364"/>
    </row>
    <row r="700" spans="1:20" ht="18" x14ac:dyDescent="0.4">
      <c r="A700" s="1203"/>
      <c r="B700" s="1203"/>
      <c r="C700" s="121"/>
      <c r="D700" s="121"/>
      <c r="E700" s="1194"/>
      <c r="F700" s="1182"/>
      <c r="G700" s="1182"/>
      <c r="H700" s="1182"/>
      <c r="I700" s="1182"/>
      <c r="J700" s="1182"/>
      <c r="K700" s="1182"/>
      <c r="L700" s="1182"/>
      <c r="M700" s="1182"/>
      <c r="N700" s="1182"/>
      <c r="O700" s="1182"/>
      <c r="P700" s="1182"/>
      <c r="Q700" s="1182"/>
      <c r="R700" s="1182"/>
      <c r="S700" s="1182"/>
      <c r="T700" s="121"/>
    </row>
    <row r="701" spans="1:20" ht="18" x14ac:dyDescent="0.4">
      <c r="A701" s="1203"/>
      <c r="B701" s="1203"/>
      <c r="C701" s="121"/>
      <c r="D701" s="121"/>
      <c r="E701" s="1194"/>
      <c r="F701" s="1182"/>
      <c r="G701" s="1182"/>
      <c r="H701" s="1182"/>
      <c r="I701" s="1182"/>
      <c r="J701" s="1182"/>
      <c r="K701" s="1182"/>
      <c r="L701" s="1182"/>
      <c r="M701" s="1182"/>
      <c r="N701" s="1182"/>
      <c r="O701" s="1182"/>
      <c r="P701" s="1182"/>
      <c r="Q701" s="1182"/>
      <c r="R701" s="1182"/>
      <c r="S701" s="1182"/>
      <c r="T701" s="121"/>
    </row>
    <row r="702" spans="1:20" ht="18" x14ac:dyDescent="0.4">
      <c r="A702" s="1203"/>
      <c r="B702" s="1203"/>
      <c r="C702" s="121"/>
      <c r="D702" s="121"/>
      <c r="E702" s="1194"/>
      <c r="F702" s="1182"/>
      <c r="G702" s="1182"/>
      <c r="H702" s="1182"/>
      <c r="I702" s="1182"/>
      <c r="J702" s="1182"/>
      <c r="K702" s="1182"/>
      <c r="L702" s="1182"/>
      <c r="M702" s="1182"/>
      <c r="N702" s="1182"/>
      <c r="O702" s="1182"/>
      <c r="P702" s="1182"/>
      <c r="Q702" s="1182"/>
      <c r="R702" s="1182"/>
      <c r="S702" s="1182"/>
      <c r="T702" s="121"/>
    </row>
    <row r="703" spans="1:20" ht="18.5" thickBot="1" x14ac:dyDescent="0.45">
      <c r="A703" s="1208"/>
      <c r="B703" s="1208"/>
      <c r="C703" s="1191"/>
      <c r="D703" s="1191"/>
      <c r="E703" s="1194"/>
      <c r="F703" s="1183"/>
      <c r="G703" s="1183"/>
      <c r="H703" s="1183"/>
      <c r="I703" s="1183"/>
      <c r="J703" s="1183"/>
      <c r="K703" s="1183"/>
      <c r="L703" s="1183"/>
      <c r="M703" s="1183"/>
      <c r="N703" s="1183"/>
      <c r="O703" s="1183"/>
      <c r="P703" s="1183"/>
      <c r="Q703" s="1183"/>
      <c r="R703" s="1183"/>
      <c r="S703" s="1183"/>
      <c r="T703" s="1191"/>
    </row>
    <row r="704" spans="1:20" ht="18.5" thickBot="1" x14ac:dyDescent="0.45">
      <c r="A704" s="1352" t="s">
        <v>2248</v>
      </c>
      <c r="B704" s="1353"/>
      <c r="C704" s="1353"/>
      <c r="D704" s="1354"/>
      <c r="E704" s="1192">
        <f t="shared" ref="E704:T704" si="208">SUM(E700:E703)</f>
        <v>0</v>
      </c>
      <c r="F704" s="1192">
        <f t="shared" si="208"/>
        <v>0</v>
      </c>
      <c r="G704" s="1192">
        <f t="shared" si="208"/>
        <v>0</v>
      </c>
      <c r="H704" s="1192">
        <f t="shared" si="208"/>
        <v>0</v>
      </c>
      <c r="I704" s="1192">
        <f t="shared" si="208"/>
        <v>0</v>
      </c>
      <c r="J704" s="1192">
        <f t="shared" si="208"/>
        <v>0</v>
      </c>
      <c r="K704" s="1192">
        <f t="shared" si="208"/>
        <v>0</v>
      </c>
      <c r="L704" s="1192">
        <f t="shared" si="208"/>
        <v>0</v>
      </c>
      <c r="M704" s="1192">
        <f t="shared" si="208"/>
        <v>0</v>
      </c>
      <c r="N704" s="1192">
        <f t="shared" si="208"/>
        <v>0</v>
      </c>
      <c r="O704" s="1192">
        <f t="shared" si="208"/>
        <v>0</v>
      </c>
      <c r="P704" s="1192">
        <f t="shared" si="208"/>
        <v>0</v>
      </c>
      <c r="Q704" s="1192">
        <f t="shared" si="208"/>
        <v>0</v>
      </c>
      <c r="R704" s="1192">
        <f t="shared" si="208"/>
        <v>0</v>
      </c>
      <c r="S704" s="1192">
        <f t="shared" si="208"/>
        <v>0</v>
      </c>
      <c r="T704" s="1226">
        <f t="shared" si="208"/>
        <v>0</v>
      </c>
    </row>
    <row r="705" spans="1:20" ht="18" x14ac:dyDescent="0.4">
      <c r="A705" s="1366" t="s">
        <v>2741</v>
      </c>
      <c r="B705" s="1366"/>
      <c r="C705" s="1366"/>
      <c r="D705" s="1366"/>
      <c r="E705" s="1366"/>
      <c r="F705" s="1366" t="s">
        <v>2483</v>
      </c>
      <c r="G705" s="1366"/>
      <c r="H705" s="1366"/>
      <c r="I705" s="1366"/>
      <c r="J705" s="1366"/>
      <c r="K705" s="1366"/>
      <c r="L705" s="1366"/>
      <c r="M705" s="1366"/>
      <c r="N705" s="1366" t="s">
        <v>2484</v>
      </c>
      <c r="O705" s="1366"/>
      <c r="P705" s="1366"/>
      <c r="Q705" s="1366"/>
      <c r="R705" s="1366"/>
      <c r="S705" s="1366" t="s">
        <v>2485</v>
      </c>
      <c r="T705" s="1366"/>
    </row>
    <row r="706" spans="1:20" ht="18" x14ac:dyDescent="0.4">
      <c r="A706" s="1193"/>
      <c r="B706" s="1193" t="s">
        <v>2742</v>
      </c>
      <c r="C706" s="1193">
        <v>13</v>
      </c>
      <c r="D706" s="1193">
        <v>11</v>
      </c>
      <c r="E706" s="1194">
        <v>737853</v>
      </c>
      <c r="F706" s="1183">
        <f>E706*35%</f>
        <v>258248.55</v>
      </c>
      <c r="G706" s="1183">
        <f>E706*20%</f>
        <v>147570.6</v>
      </c>
      <c r="H706" s="1183">
        <f>E706*5%</f>
        <v>36892.65</v>
      </c>
      <c r="I706" s="1183">
        <f>IF(C706&lt;=6,5400, IF(AND(C706&gt;=7,C706&lt;=10),7560,IF(AND(C706&gt;10,C706&lt;=14),8640,IF(C706&gt;14,9720,""))))</f>
        <v>8640</v>
      </c>
      <c r="J706" s="1183">
        <f>IF(C706&lt;7,0.05*E706+64915.68,0.05*E706+24000)</f>
        <v>60892.65</v>
      </c>
      <c r="K706" s="1183" t="str">
        <f>IF(C706&gt;=15, 630, "")</f>
        <v/>
      </c>
      <c r="L706" s="1183" t="str">
        <f>IF(C706&gt;=15, 11469.09, "")</f>
        <v/>
      </c>
      <c r="M706" s="1183" t="str">
        <f>IF(C706&gt;=15, 11469.09, "")</f>
        <v/>
      </c>
      <c r="N706" s="1183"/>
      <c r="O706" s="1183"/>
      <c r="P706" s="1183"/>
      <c r="Q706" s="1183"/>
      <c r="R706" s="1183"/>
      <c r="S706" s="1183">
        <f>E706*10%</f>
        <v>73785.3</v>
      </c>
      <c r="T706" s="121">
        <v>480000</v>
      </c>
    </row>
    <row r="707" spans="1:20" ht="18" x14ac:dyDescent="0.4">
      <c r="A707" s="1193"/>
      <c r="B707" s="1193" t="s">
        <v>2743</v>
      </c>
      <c r="C707" s="1193">
        <v>13</v>
      </c>
      <c r="D707" s="1193">
        <v>11</v>
      </c>
      <c r="E707" s="1194">
        <v>737853</v>
      </c>
      <c r="F707" s="1183">
        <f>E707*35%</f>
        <v>258248.55</v>
      </c>
      <c r="G707" s="1183">
        <f>E707*20%</f>
        <v>147570.6</v>
      </c>
      <c r="H707" s="1183">
        <f>E707*5%</f>
        <v>36892.65</v>
      </c>
      <c r="I707" s="1183">
        <f>IF(C707&lt;=6,5400, IF(AND(C707&gt;=7,C707&lt;=10),7560,IF(AND(C707&gt;10,C707&lt;=14),8640,IF(C707&gt;14,9720,""))))</f>
        <v>8640</v>
      </c>
      <c r="J707" s="1183">
        <f>IF(C707&lt;7,0.05*E707+64915.68,0.05*E707+24000)</f>
        <v>60892.65</v>
      </c>
      <c r="K707" s="1183" t="str">
        <f>IF(C707&gt;=15, 630, "")</f>
        <v/>
      </c>
      <c r="L707" s="1183" t="str">
        <f>IF(C707&gt;=15, 11469.09, "")</f>
        <v/>
      </c>
      <c r="M707" s="1183" t="str">
        <f>IF(C707&gt;=15, 11469.09, "")</f>
        <v/>
      </c>
      <c r="N707" s="1183"/>
      <c r="O707" s="1183"/>
      <c r="P707" s="1183"/>
      <c r="Q707" s="1183"/>
      <c r="R707" s="1183"/>
      <c r="S707" s="1183">
        <f>E707*10%</f>
        <v>73785.3</v>
      </c>
      <c r="T707" s="121">
        <v>480000</v>
      </c>
    </row>
    <row r="708" spans="1:20" ht="18" x14ac:dyDescent="0.4">
      <c r="A708" s="1193"/>
      <c r="B708" s="1193" t="s">
        <v>2744</v>
      </c>
      <c r="C708" s="1193">
        <v>14</v>
      </c>
      <c r="D708" s="1193">
        <v>11</v>
      </c>
      <c r="E708" s="1194">
        <v>737853</v>
      </c>
      <c r="F708" s="1183">
        <f>E708*35%</f>
        <v>258248.55</v>
      </c>
      <c r="G708" s="1183">
        <f>E708*20%</f>
        <v>147570.6</v>
      </c>
      <c r="H708" s="1183">
        <f>E708*5%</f>
        <v>36892.65</v>
      </c>
      <c r="I708" s="1183">
        <f>IF(C708&lt;=6,5400, IF(AND(C708&gt;=7,C708&lt;=10),7560,IF(AND(C708&gt;10,C708&lt;=14),8640,IF(C708&gt;14,9720,""))))</f>
        <v>8640</v>
      </c>
      <c r="J708" s="1183">
        <f>IF(C708&lt;7,0.05*E708+64915.68,0.05*E708+24000)</f>
        <v>60892.65</v>
      </c>
      <c r="K708" s="1183" t="str">
        <f>IF(C708&gt;=15, 630, "")</f>
        <v/>
      </c>
      <c r="L708" s="1183" t="str">
        <f>IF(C708&gt;=15, 11469.09, "")</f>
        <v/>
      </c>
      <c r="M708" s="1183" t="str">
        <f>IF(C708&gt;=15, 11469.09, "")</f>
        <v/>
      </c>
      <c r="N708" s="1183"/>
      <c r="O708" s="1183"/>
      <c r="P708" s="1183"/>
      <c r="Q708" s="1183"/>
      <c r="R708" s="1183"/>
      <c r="S708" s="1183">
        <f>E708*10%</f>
        <v>73785.3</v>
      </c>
      <c r="T708" s="121">
        <v>480000</v>
      </c>
    </row>
    <row r="709" spans="1:20" ht="18.5" thickBot="1" x14ac:dyDescent="0.45">
      <c r="A709" s="121"/>
      <c r="B709" s="121" t="s">
        <v>2745</v>
      </c>
      <c r="C709" s="121">
        <v>15</v>
      </c>
      <c r="D709" s="121">
        <v>9</v>
      </c>
      <c r="E709" s="1194">
        <v>1056137</v>
      </c>
      <c r="F709" s="1183">
        <f>E709*35%</f>
        <v>369647.94999999995</v>
      </c>
      <c r="G709" s="1183">
        <f>E709*20%</f>
        <v>211227.40000000002</v>
      </c>
      <c r="H709" s="1183">
        <f>E709*5%</f>
        <v>52806.850000000006</v>
      </c>
      <c r="I709" s="1183">
        <f>IF(C709&lt;=6,5400, IF(AND(C709&gt;=7,C709&lt;=10),7560,IF(AND(C709&gt;10,C709&lt;=14),8640,IF(C709&gt;14,9720,""))))</f>
        <v>9720</v>
      </c>
      <c r="J709" s="1183">
        <f>IF(C709&lt;7,0.05*E709+64915.68,0.05*E709+24000)</f>
        <v>76806.850000000006</v>
      </c>
      <c r="K709" s="1183">
        <f>IF(C709&gt;=15, 630, "")</f>
        <v>630</v>
      </c>
      <c r="L709" s="1183">
        <f>IF(C709&gt;=15, 11469.09, "")</f>
        <v>11469.09</v>
      </c>
      <c r="M709" s="1183">
        <f>IF(C709&gt;=15, 11469.09, "")</f>
        <v>11469.09</v>
      </c>
      <c r="N709" s="1183"/>
      <c r="O709" s="1183"/>
      <c r="P709" s="1183"/>
      <c r="Q709" s="1183"/>
      <c r="R709" s="1183"/>
      <c r="S709" s="1183">
        <f>E709*10%</f>
        <v>105613.70000000001</v>
      </c>
      <c r="T709" s="121">
        <v>480000</v>
      </c>
    </row>
    <row r="710" spans="1:20" ht="18.5" thickBot="1" x14ac:dyDescent="0.45">
      <c r="A710" s="1362" t="s">
        <v>2248</v>
      </c>
      <c r="B710" s="1363"/>
      <c r="C710" s="1363"/>
      <c r="D710" s="1363"/>
      <c r="E710" s="1227">
        <f>SUM(E706:E709)</f>
        <v>3269696</v>
      </c>
      <c r="F710" s="1192">
        <f t="shared" ref="F710:T710" si="209">SUM(F706:F709)</f>
        <v>1144393.5999999999</v>
      </c>
      <c r="G710" s="1192">
        <f t="shared" si="209"/>
        <v>653939.20000000007</v>
      </c>
      <c r="H710" s="1192">
        <f t="shared" si="209"/>
        <v>163484.80000000002</v>
      </c>
      <c r="I710" s="1192">
        <f t="shared" si="209"/>
        <v>35640</v>
      </c>
      <c r="J710" s="1192">
        <f t="shared" si="209"/>
        <v>259484.80000000002</v>
      </c>
      <c r="K710" s="1192">
        <f t="shared" si="209"/>
        <v>630</v>
      </c>
      <c r="L710" s="1192">
        <f t="shared" si="209"/>
        <v>11469.09</v>
      </c>
      <c r="M710" s="1192">
        <f t="shared" si="209"/>
        <v>11469.09</v>
      </c>
      <c r="N710" s="1192">
        <f t="shared" si="209"/>
        <v>0</v>
      </c>
      <c r="O710" s="1192">
        <f t="shared" si="209"/>
        <v>0</v>
      </c>
      <c r="P710" s="1192">
        <f t="shared" si="209"/>
        <v>0</v>
      </c>
      <c r="Q710" s="1192">
        <f t="shared" si="209"/>
        <v>0</v>
      </c>
      <c r="R710" s="1192">
        <f t="shared" si="209"/>
        <v>0</v>
      </c>
      <c r="S710" s="1192">
        <f t="shared" si="209"/>
        <v>326969.60000000003</v>
      </c>
      <c r="T710" s="1226">
        <f t="shared" si="209"/>
        <v>1920000</v>
      </c>
    </row>
    <row r="711" spans="1:20" x14ac:dyDescent="0.35">
      <c r="A711" s="1367" t="s">
        <v>1795</v>
      </c>
      <c r="B711" s="1367"/>
      <c r="C711" s="1367"/>
      <c r="D711" s="1367"/>
      <c r="E711" s="1367"/>
      <c r="F711" s="1367"/>
      <c r="G711" s="1367"/>
      <c r="H711" s="1367"/>
      <c r="I711" s="1367"/>
      <c r="J711" s="1367"/>
      <c r="K711" s="1367"/>
      <c r="L711" s="1367"/>
      <c r="M711" s="1367"/>
      <c r="N711" s="1367"/>
      <c r="O711" s="1367"/>
      <c r="P711" s="1367"/>
      <c r="Q711" s="1367"/>
      <c r="R711" s="1367"/>
      <c r="S711" s="1367"/>
      <c r="T711" s="1367"/>
    </row>
    <row r="712" spans="1:20" x14ac:dyDescent="0.35">
      <c r="A712" s="1367" t="s">
        <v>2746</v>
      </c>
      <c r="B712" s="1367"/>
      <c r="C712" s="1367"/>
      <c r="D712" s="1367"/>
      <c r="E712" s="1367"/>
      <c r="F712" s="1367"/>
      <c r="G712" s="1367"/>
      <c r="H712" s="1367"/>
      <c r="I712" s="1367"/>
      <c r="J712" s="1367"/>
      <c r="K712" s="1367"/>
      <c r="L712" s="1367"/>
      <c r="M712" s="1367"/>
      <c r="N712" s="1367"/>
      <c r="O712" s="1367"/>
      <c r="P712" s="1367"/>
      <c r="Q712" s="1367"/>
      <c r="R712" s="1367"/>
      <c r="S712" s="1367"/>
      <c r="T712" s="1367"/>
    </row>
    <row r="713" spans="1:20" x14ac:dyDescent="0.35">
      <c r="A713" s="1368" t="s">
        <v>2482</v>
      </c>
      <c r="B713" s="1368"/>
      <c r="C713" s="1368"/>
      <c r="D713" s="1368"/>
      <c r="E713" s="1368"/>
      <c r="F713" s="1368"/>
      <c r="G713" s="1368"/>
      <c r="H713" s="1368"/>
      <c r="I713" s="1368"/>
      <c r="J713" s="1368"/>
      <c r="K713" s="1368"/>
      <c r="L713" s="1368"/>
      <c r="M713" s="1368"/>
      <c r="N713" s="1368"/>
      <c r="O713" s="1368"/>
      <c r="P713" s="1368"/>
      <c r="Q713" s="1368"/>
      <c r="R713" s="1368"/>
      <c r="S713" s="1368"/>
      <c r="T713" s="1368"/>
    </row>
    <row r="714" spans="1:20" ht="18" x14ac:dyDescent="0.4">
      <c r="A714" s="1362" t="s">
        <v>2481</v>
      </c>
      <c r="B714" s="1363"/>
      <c r="C714" s="1363"/>
      <c r="D714" s="1363"/>
      <c r="E714" s="1364"/>
      <c r="F714" s="1362" t="s">
        <v>2483</v>
      </c>
      <c r="G714" s="1363"/>
      <c r="H714" s="1363"/>
      <c r="I714" s="1363"/>
      <c r="J714" s="1363"/>
      <c r="K714" s="1363"/>
      <c r="L714" s="1363"/>
      <c r="M714" s="1364"/>
      <c r="N714" s="1362" t="s">
        <v>2484</v>
      </c>
      <c r="O714" s="1363"/>
      <c r="P714" s="1363"/>
      <c r="Q714" s="1363"/>
      <c r="R714" s="1364"/>
      <c r="S714" s="1362" t="s">
        <v>2485</v>
      </c>
      <c r="T714" s="1364"/>
    </row>
    <row r="715" spans="1:20" ht="54" x14ac:dyDescent="0.4">
      <c r="A715" s="1199" t="s">
        <v>2252</v>
      </c>
      <c r="B715" s="1199" t="s">
        <v>1848</v>
      </c>
      <c r="C715" s="1199" t="s">
        <v>2486</v>
      </c>
      <c r="D715" s="1199" t="s">
        <v>2487</v>
      </c>
      <c r="E715" s="1199" t="s">
        <v>2488</v>
      </c>
      <c r="F715" s="1199" t="s">
        <v>2489</v>
      </c>
      <c r="G715" s="1199" t="s">
        <v>2490</v>
      </c>
      <c r="H715" s="1199" t="s">
        <v>2491</v>
      </c>
      <c r="I715" s="1199" t="s">
        <v>2492</v>
      </c>
      <c r="J715" s="1199" t="s">
        <v>2493</v>
      </c>
      <c r="K715" s="1199" t="s">
        <v>2494</v>
      </c>
      <c r="L715" s="1199" t="s">
        <v>2495</v>
      </c>
      <c r="M715" s="1199" t="s">
        <v>2496</v>
      </c>
      <c r="N715" s="1199" t="s">
        <v>2497</v>
      </c>
      <c r="O715" s="1199" t="s">
        <v>2498</v>
      </c>
      <c r="P715" s="1199" t="s">
        <v>2499</v>
      </c>
      <c r="Q715" s="1199" t="s">
        <v>2306</v>
      </c>
      <c r="R715" s="1199"/>
      <c r="S715" s="1199" t="s">
        <v>2500</v>
      </c>
      <c r="T715" s="1199" t="s">
        <v>2501</v>
      </c>
    </row>
    <row r="716" spans="1:20" ht="18" x14ac:dyDescent="0.4">
      <c r="A716" s="121">
        <v>1</v>
      </c>
      <c r="B716" s="121" t="s">
        <v>2625</v>
      </c>
      <c r="C716" s="121">
        <v>3</v>
      </c>
      <c r="D716" s="121">
        <v>3</v>
      </c>
      <c r="E716" s="1181">
        <f>VLOOKUP(C716, '[1]SALARY SCALE '!$A$2:$P$18,D716+1, FALSE)</f>
        <v>97476.72</v>
      </c>
      <c r="F716" s="1182">
        <f t="shared" ref="F716:F735" si="210">E716*35%</f>
        <v>34116.851999999999</v>
      </c>
      <c r="G716" s="1182">
        <f t="shared" ref="G716:G735" si="211">E716*20%</f>
        <v>19495.344000000001</v>
      </c>
      <c r="H716" s="1182">
        <f t="shared" ref="H716:H735" si="212">E716*5%</f>
        <v>4873.8360000000002</v>
      </c>
      <c r="I716" s="1183">
        <f t="shared" ref="I716:I735" si="213">IF(C716&lt;=6,5400, IF(AND(C716&gt;=7,C716&lt;=10),7560,IF(AND(C716&gt;10,C716&lt;=14),8640,IF(C716&gt;14,9720,""))))</f>
        <v>5400</v>
      </c>
      <c r="J716" s="1182">
        <f t="shared" ref="J716:J735" si="214">IF(C716&lt;7,0.05*E716+64915.68,0.05*E716+24000)</f>
        <v>69789.516000000003</v>
      </c>
      <c r="K716" s="1182" t="str">
        <f t="shared" ref="K716:K735" si="215">IF(C716&gt;=15, 630, "")</f>
        <v/>
      </c>
      <c r="L716" s="1182" t="str">
        <f t="shared" ref="L716:L735" si="216">IF(C716&gt;=15, 11469.09, "")</f>
        <v/>
      </c>
      <c r="M716" s="1182" t="str">
        <f t="shared" ref="M716:M735" si="217">IF(C716&gt;=15, 11469.09, "")</f>
        <v/>
      </c>
      <c r="N716" s="1182"/>
      <c r="O716" s="1182"/>
      <c r="P716" s="1182"/>
      <c r="Q716" s="1182"/>
      <c r="R716" s="1182"/>
      <c r="S716" s="1182">
        <f t="shared" ref="S716:S735" si="218">E716*10%</f>
        <v>9747.6720000000005</v>
      </c>
      <c r="T716" s="121">
        <v>480000</v>
      </c>
    </row>
    <row r="717" spans="1:20" ht="18" x14ac:dyDescent="0.4">
      <c r="A717" s="121">
        <v>2</v>
      </c>
      <c r="B717" s="121" t="s">
        <v>2625</v>
      </c>
      <c r="C717" s="121">
        <v>3</v>
      </c>
      <c r="D717" s="121">
        <v>3</v>
      </c>
      <c r="E717" s="1181">
        <f>VLOOKUP(C717, '[1]SALARY SCALE '!$A$2:$P$18,D717+1, FALSE)</f>
        <v>97476.72</v>
      </c>
      <c r="F717" s="1182">
        <f t="shared" si="210"/>
        <v>34116.851999999999</v>
      </c>
      <c r="G717" s="1182">
        <f t="shared" si="211"/>
        <v>19495.344000000001</v>
      </c>
      <c r="H717" s="1182">
        <f t="shared" si="212"/>
        <v>4873.8360000000002</v>
      </c>
      <c r="I717" s="1183">
        <f t="shared" si="213"/>
        <v>5400</v>
      </c>
      <c r="J717" s="1182">
        <f t="shared" si="214"/>
        <v>69789.516000000003</v>
      </c>
      <c r="K717" s="1182" t="str">
        <f t="shared" si="215"/>
        <v/>
      </c>
      <c r="L717" s="1182" t="str">
        <f t="shared" si="216"/>
        <v/>
      </c>
      <c r="M717" s="1182" t="str">
        <f t="shared" si="217"/>
        <v/>
      </c>
      <c r="N717" s="1182"/>
      <c r="O717" s="1182"/>
      <c r="P717" s="1182"/>
      <c r="Q717" s="1182"/>
      <c r="R717" s="1182"/>
      <c r="S717" s="1182">
        <f t="shared" si="218"/>
        <v>9747.6720000000005</v>
      </c>
      <c r="T717" s="121">
        <v>480000</v>
      </c>
    </row>
    <row r="718" spans="1:20" ht="18" x14ac:dyDescent="0.4">
      <c r="A718" s="121">
        <v>3</v>
      </c>
      <c r="B718" s="121" t="s">
        <v>2625</v>
      </c>
      <c r="C718" s="121">
        <v>3</v>
      </c>
      <c r="D718" s="121">
        <v>3</v>
      </c>
      <c r="E718" s="1181">
        <f>VLOOKUP(C718, '[1]SALARY SCALE '!$A$2:$P$18,D718+1, FALSE)</f>
        <v>97476.72</v>
      </c>
      <c r="F718" s="1182">
        <f t="shared" si="210"/>
        <v>34116.851999999999</v>
      </c>
      <c r="G718" s="1182">
        <f t="shared" si="211"/>
        <v>19495.344000000001</v>
      </c>
      <c r="H718" s="1182">
        <f t="shared" si="212"/>
        <v>4873.8360000000002</v>
      </c>
      <c r="I718" s="1183">
        <f t="shared" si="213"/>
        <v>5400</v>
      </c>
      <c r="J718" s="1182">
        <f t="shared" si="214"/>
        <v>69789.516000000003</v>
      </c>
      <c r="K718" s="1182" t="str">
        <f t="shared" si="215"/>
        <v/>
      </c>
      <c r="L718" s="1182" t="str">
        <f t="shared" si="216"/>
        <v/>
      </c>
      <c r="M718" s="1182" t="str">
        <f t="shared" si="217"/>
        <v/>
      </c>
      <c r="N718" s="1182"/>
      <c r="O718" s="1182"/>
      <c r="P718" s="1182"/>
      <c r="Q718" s="1182"/>
      <c r="R718" s="1182"/>
      <c r="S718" s="1182">
        <f t="shared" si="218"/>
        <v>9747.6720000000005</v>
      </c>
      <c r="T718" s="121">
        <v>480000</v>
      </c>
    </row>
    <row r="719" spans="1:20" ht="18" x14ac:dyDescent="0.4">
      <c r="A719" s="121"/>
      <c r="B719" s="121" t="s">
        <v>2625</v>
      </c>
      <c r="C719" s="121">
        <v>3</v>
      </c>
      <c r="D719" s="121">
        <v>3</v>
      </c>
      <c r="E719" s="1181">
        <f>VLOOKUP(C719, '[1]SALARY SCALE '!$A$2:$P$18,D719+1, FALSE)</f>
        <v>97476.72</v>
      </c>
      <c r="F719" s="1182">
        <f t="shared" si="210"/>
        <v>34116.851999999999</v>
      </c>
      <c r="G719" s="1182">
        <f t="shared" si="211"/>
        <v>19495.344000000001</v>
      </c>
      <c r="H719" s="1182">
        <f t="shared" si="212"/>
        <v>4873.8360000000002</v>
      </c>
      <c r="I719" s="1183">
        <f t="shared" si="213"/>
        <v>5400</v>
      </c>
      <c r="J719" s="1182">
        <f t="shared" si="214"/>
        <v>69789.516000000003</v>
      </c>
      <c r="K719" s="1182" t="str">
        <f t="shared" si="215"/>
        <v/>
      </c>
      <c r="L719" s="1182" t="str">
        <f t="shared" si="216"/>
        <v/>
      </c>
      <c r="M719" s="1182" t="str">
        <f t="shared" si="217"/>
        <v/>
      </c>
      <c r="N719" s="1182"/>
      <c r="O719" s="1182"/>
      <c r="P719" s="1182"/>
      <c r="Q719" s="1182"/>
      <c r="R719" s="1182"/>
      <c r="S719" s="1182">
        <f t="shared" si="218"/>
        <v>9747.6720000000005</v>
      </c>
      <c r="T719" s="121">
        <v>480000</v>
      </c>
    </row>
    <row r="720" spans="1:20" ht="18" x14ac:dyDescent="0.4">
      <c r="A720" s="121"/>
      <c r="B720" s="121" t="s">
        <v>2625</v>
      </c>
      <c r="C720" s="121">
        <v>3</v>
      </c>
      <c r="D720" s="121">
        <v>3</v>
      </c>
      <c r="E720" s="1181">
        <f>VLOOKUP(C720, '[1]SALARY SCALE '!$A$2:$P$18,D720+1, FALSE)</f>
        <v>97476.72</v>
      </c>
      <c r="F720" s="1182">
        <f t="shared" si="210"/>
        <v>34116.851999999999</v>
      </c>
      <c r="G720" s="1182">
        <f t="shared" si="211"/>
        <v>19495.344000000001</v>
      </c>
      <c r="H720" s="1182">
        <f t="shared" si="212"/>
        <v>4873.8360000000002</v>
      </c>
      <c r="I720" s="1183">
        <f t="shared" si="213"/>
        <v>5400</v>
      </c>
      <c r="J720" s="1182">
        <f t="shared" si="214"/>
        <v>69789.516000000003</v>
      </c>
      <c r="K720" s="1182" t="str">
        <f t="shared" si="215"/>
        <v/>
      </c>
      <c r="L720" s="1182" t="str">
        <f t="shared" si="216"/>
        <v/>
      </c>
      <c r="M720" s="1182" t="str">
        <f t="shared" si="217"/>
        <v/>
      </c>
      <c r="N720" s="1182"/>
      <c r="O720" s="1182"/>
      <c r="P720" s="1182"/>
      <c r="Q720" s="1182"/>
      <c r="R720" s="1182"/>
      <c r="S720" s="1182">
        <f t="shared" si="218"/>
        <v>9747.6720000000005</v>
      </c>
      <c r="T720" s="121">
        <v>480000</v>
      </c>
    </row>
    <row r="721" spans="1:20" ht="18" x14ac:dyDescent="0.4">
      <c r="A721" s="121"/>
      <c r="B721" s="121" t="s">
        <v>2625</v>
      </c>
      <c r="C721" s="121">
        <v>3</v>
      </c>
      <c r="D721" s="121">
        <v>3</v>
      </c>
      <c r="E721" s="1181">
        <f>VLOOKUP(C721, '[1]SALARY SCALE '!$A$2:$P$18,D721+1, FALSE)</f>
        <v>97476.72</v>
      </c>
      <c r="F721" s="1182">
        <f t="shared" si="210"/>
        <v>34116.851999999999</v>
      </c>
      <c r="G721" s="1182">
        <f t="shared" si="211"/>
        <v>19495.344000000001</v>
      </c>
      <c r="H721" s="1182">
        <f t="shared" si="212"/>
        <v>4873.8360000000002</v>
      </c>
      <c r="I721" s="1183">
        <f t="shared" si="213"/>
        <v>5400</v>
      </c>
      <c r="J721" s="1182">
        <f t="shared" si="214"/>
        <v>69789.516000000003</v>
      </c>
      <c r="K721" s="1182" t="str">
        <f t="shared" si="215"/>
        <v/>
      </c>
      <c r="L721" s="1182" t="str">
        <f t="shared" si="216"/>
        <v/>
      </c>
      <c r="M721" s="1182" t="str">
        <f t="shared" si="217"/>
        <v/>
      </c>
      <c r="N721" s="1182"/>
      <c r="O721" s="1182"/>
      <c r="P721" s="1182"/>
      <c r="Q721" s="1182"/>
      <c r="R721" s="1182"/>
      <c r="S721" s="1182">
        <f t="shared" si="218"/>
        <v>9747.6720000000005</v>
      </c>
      <c r="T721" s="121">
        <v>480000</v>
      </c>
    </row>
    <row r="722" spans="1:20" ht="18" x14ac:dyDescent="0.4">
      <c r="A722" s="121"/>
      <c r="B722" s="121" t="s">
        <v>2625</v>
      </c>
      <c r="C722" s="121">
        <v>3</v>
      </c>
      <c r="D722" s="121">
        <v>3</v>
      </c>
      <c r="E722" s="1181">
        <f>VLOOKUP(C722, '[1]SALARY SCALE '!$A$2:$P$18,D722+1, FALSE)</f>
        <v>97476.72</v>
      </c>
      <c r="F722" s="1182">
        <f t="shared" si="210"/>
        <v>34116.851999999999</v>
      </c>
      <c r="G722" s="1182">
        <f t="shared" si="211"/>
        <v>19495.344000000001</v>
      </c>
      <c r="H722" s="1182">
        <f t="shared" si="212"/>
        <v>4873.8360000000002</v>
      </c>
      <c r="I722" s="1183">
        <f t="shared" si="213"/>
        <v>5400</v>
      </c>
      <c r="J722" s="1182">
        <f t="shared" si="214"/>
        <v>69789.516000000003</v>
      </c>
      <c r="K722" s="1182" t="str">
        <f t="shared" si="215"/>
        <v/>
      </c>
      <c r="L722" s="1182" t="str">
        <f t="shared" si="216"/>
        <v/>
      </c>
      <c r="M722" s="1182" t="str">
        <f t="shared" si="217"/>
        <v/>
      </c>
      <c r="N722" s="1182"/>
      <c r="O722" s="1182"/>
      <c r="P722" s="1182"/>
      <c r="Q722" s="1182"/>
      <c r="R722" s="1182"/>
      <c r="S722" s="1182">
        <f t="shared" si="218"/>
        <v>9747.6720000000005</v>
      </c>
      <c r="T722" s="121">
        <v>480000</v>
      </c>
    </row>
    <row r="723" spans="1:20" ht="18" x14ac:dyDescent="0.4">
      <c r="A723" s="121"/>
      <c r="B723" s="121" t="s">
        <v>2625</v>
      </c>
      <c r="C723" s="121">
        <v>3</v>
      </c>
      <c r="D723" s="121">
        <v>3</v>
      </c>
      <c r="E723" s="1181">
        <f>VLOOKUP(C723, '[1]SALARY SCALE '!$A$2:$P$18,D723+1, FALSE)</f>
        <v>97476.72</v>
      </c>
      <c r="F723" s="1182">
        <f t="shared" si="210"/>
        <v>34116.851999999999</v>
      </c>
      <c r="G723" s="1182">
        <f t="shared" si="211"/>
        <v>19495.344000000001</v>
      </c>
      <c r="H723" s="1182">
        <f t="shared" si="212"/>
        <v>4873.8360000000002</v>
      </c>
      <c r="I723" s="1183">
        <f t="shared" si="213"/>
        <v>5400</v>
      </c>
      <c r="J723" s="1182">
        <f t="shared" si="214"/>
        <v>69789.516000000003</v>
      </c>
      <c r="K723" s="1182" t="str">
        <f t="shared" si="215"/>
        <v/>
      </c>
      <c r="L723" s="1182" t="str">
        <f t="shared" si="216"/>
        <v/>
      </c>
      <c r="M723" s="1182" t="str">
        <f t="shared" si="217"/>
        <v/>
      </c>
      <c r="N723" s="1182"/>
      <c r="O723" s="1182"/>
      <c r="P723" s="1182"/>
      <c r="Q723" s="1182"/>
      <c r="R723" s="1182"/>
      <c r="S723" s="1182">
        <f t="shared" si="218"/>
        <v>9747.6720000000005</v>
      </c>
      <c r="T723" s="121">
        <v>480000</v>
      </c>
    </row>
    <row r="724" spans="1:20" ht="18" x14ac:dyDescent="0.4">
      <c r="A724" s="121"/>
      <c r="B724" s="121" t="s">
        <v>2625</v>
      </c>
      <c r="C724" s="121">
        <v>3</v>
      </c>
      <c r="D724" s="121">
        <v>3</v>
      </c>
      <c r="E724" s="1181">
        <f>VLOOKUP(C724, '[1]SALARY SCALE '!$A$2:$P$18,D724+1, FALSE)</f>
        <v>97476.72</v>
      </c>
      <c r="F724" s="1182">
        <f t="shared" si="210"/>
        <v>34116.851999999999</v>
      </c>
      <c r="G724" s="1182">
        <f t="shared" si="211"/>
        <v>19495.344000000001</v>
      </c>
      <c r="H724" s="1182">
        <f t="shared" si="212"/>
        <v>4873.8360000000002</v>
      </c>
      <c r="I724" s="1183">
        <f t="shared" si="213"/>
        <v>5400</v>
      </c>
      <c r="J724" s="1182">
        <f t="shared" si="214"/>
        <v>69789.516000000003</v>
      </c>
      <c r="K724" s="1182" t="str">
        <f t="shared" si="215"/>
        <v/>
      </c>
      <c r="L724" s="1182" t="str">
        <f t="shared" si="216"/>
        <v/>
      </c>
      <c r="M724" s="1182" t="str">
        <f t="shared" si="217"/>
        <v/>
      </c>
      <c r="N724" s="1182"/>
      <c r="O724" s="1182"/>
      <c r="P724" s="1182"/>
      <c r="Q724" s="1182"/>
      <c r="R724" s="1182"/>
      <c r="S724" s="1182">
        <f t="shared" si="218"/>
        <v>9747.6720000000005</v>
      </c>
      <c r="T724" s="121">
        <v>480000</v>
      </c>
    </row>
    <row r="725" spans="1:20" ht="18" x14ac:dyDescent="0.4">
      <c r="A725" s="121"/>
      <c r="B725" s="121" t="s">
        <v>2625</v>
      </c>
      <c r="C725" s="121">
        <v>3</v>
      </c>
      <c r="D725" s="121">
        <v>3</v>
      </c>
      <c r="E725" s="1181">
        <f>VLOOKUP(C725, '[1]SALARY SCALE '!$A$2:$P$18,D725+1, FALSE)</f>
        <v>97476.72</v>
      </c>
      <c r="F725" s="1182">
        <f t="shared" si="210"/>
        <v>34116.851999999999</v>
      </c>
      <c r="G725" s="1182">
        <f t="shared" si="211"/>
        <v>19495.344000000001</v>
      </c>
      <c r="H725" s="1182">
        <f t="shared" si="212"/>
        <v>4873.8360000000002</v>
      </c>
      <c r="I725" s="1183">
        <f t="shared" si="213"/>
        <v>5400</v>
      </c>
      <c r="J725" s="1182">
        <f t="shared" si="214"/>
        <v>69789.516000000003</v>
      </c>
      <c r="K725" s="1182" t="str">
        <f t="shared" si="215"/>
        <v/>
      </c>
      <c r="L725" s="1182" t="str">
        <f t="shared" si="216"/>
        <v/>
      </c>
      <c r="M725" s="1182" t="str">
        <f t="shared" si="217"/>
        <v/>
      </c>
      <c r="N725" s="1182"/>
      <c r="O725" s="1182"/>
      <c r="P725" s="1182"/>
      <c r="Q725" s="1182"/>
      <c r="R725" s="1182"/>
      <c r="S725" s="1182">
        <f t="shared" si="218"/>
        <v>9747.6720000000005</v>
      </c>
      <c r="T725" s="121">
        <v>480000</v>
      </c>
    </row>
    <row r="726" spans="1:20" ht="18" x14ac:dyDescent="0.4">
      <c r="A726" s="121"/>
      <c r="B726" s="121" t="s">
        <v>2625</v>
      </c>
      <c r="C726" s="121">
        <v>3</v>
      </c>
      <c r="D726" s="121">
        <v>3</v>
      </c>
      <c r="E726" s="1181">
        <f>VLOOKUP(C726, '[1]SALARY SCALE '!$A$2:$P$18,D726+1, FALSE)</f>
        <v>97476.72</v>
      </c>
      <c r="F726" s="1182">
        <f t="shared" si="210"/>
        <v>34116.851999999999</v>
      </c>
      <c r="G726" s="1182">
        <f t="shared" si="211"/>
        <v>19495.344000000001</v>
      </c>
      <c r="H726" s="1182">
        <f t="shared" si="212"/>
        <v>4873.8360000000002</v>
      </c>
      <c r="I726" s="1183">
        <f t="shared" si="213"/>
        <v>5400</v>
      </c>
      <c r="J726" s="1182">
        <f t="shared" si="214"/>
        <v>69789.516000000003</v>
      </c>
      <c r="K726" s="1182" t="str">
        <f t="shared" si="215"/>
        <v/>
      </c>
      <c r="L726" s="1182" t="str">
        <f t="shared" si="216"/>
        <v/>
      </c>
      <c r="M726" s="1182" t="str">
        <f t="shared" si="217"/>
        <v/>
      </c>
      <c r="N726" s="1182"/>
      <c r="O726" s="1182"/>
      <c r="P726" s="1182"/>
      <c r="Q726" s="1182"/>
      <c r="R726" s="1182"/>
      <c r="S726" s="1182">
        <f t="shared" si="218"/>
        <v>9747.6720000000005</v>
      </c>
      <c r="T726" s="121">
        <v>480000</v>
      </c>
    </row>
    <row r="727" spans="1:20" ht="18" x14ac:dyDescent="0.4">
      <c r="A727" s="121"/>
      <c r="B727" s="121" t="s">
        <v>2625</v>
      </c>
      <c r="C727" s="121">
        <v>3</v>
      </c>
      <c r="D727" s="121">
        <v>3</v>
      </c>
      <c r="E727" s="1181">
        <f>VLOOKUP(C727, '[1]SALARY SCALE '!$A$2:$P$18,D727+1, FALSE)</f>
        <v>97476.72</v>
      </c>
      <c r="F727" s="1182">
        <f t="shared" si="210"/>
        <v>34116.851999999999</v>
      </c>
      <c r="G727" s="1182">
        <f t="shared" si="211"/>
        <v>19495.344000000001</v>
      </c>
      <c r="H727" s="1182">
        <f t="shared" si="212"/>
        <v>4873.8360000000002</v>
      </c>
      <c r="I727" s="1183">
        <f t="shared" si="213"/>
        <v>5400</v>
      </c>
      <c r="J727" s="1182">
        <f t="shared" si="214"/>
        <v>69789.516000000003</v>
      </c>
      <c r="K727" s="1182" t="str">
        <f t="shared" si="215"/>
        <v/>
      </c>
      <c r="L727" s="1182" t="str">
        <f t="shared" si="216"/>
        <v/>
      </c>
      <c r="M727" s="1182" t="str">
        <f t="shared" si="217"/>
        <v/>
      </c>
      <c r="N727" s="1182"/>
      <c r="O727" s="1182"/>
      <c r="P727" s="1182"/>
      <c r="Q727" s="1182"/>
      <c r="R727" s="1182"/>
      <c r="S727" s="1182">
        <f t="shared" si="218"/>
        <v>9747.6720000000005</v>
      </c>
      <c r="T727" s="121">
        <v>480000</v>
      </c>
    </row>
    <row r="728" spans="1:20" ht="18" x14ac:dyDescent="0.4">
      <c r="A728" s="121"/>
      <c r="B728" s="121" t="s">
        <v>2625</v>
      </c>
      <c r="C728" s="121">
        <v>3</v>
      </c>
      <c r="D728" s="121">
        <v>3</v>
      </c>
      <c r="E728" s="1181">
        <f>VLOOKUP(C728, '[1]SALARY SCALE '!$A$2:$P$18,D728+1, FALSE)</f>
        <v>97476.72</v>
      </c>
      <c r="F728" s="1182">
        <f t="shared" si="210"/>
        <v>34116.851999999999</v>
      </c>
      <c r="G728" s="1182">
        <f t="shared" si="211"/>
        <v>19495.344000000001</v>
      </c>
      <c r="H728" s="1182">
        <f t="shared" si="212"/>
        <v>4873.8360000000002</v>
      </c>
      <c r="I728" s="1183">
        <f t="shared" si="213"/>
        <v>5400</v>
      </c>
      <c r="J728" s="1182">
        <f t="shared" si="214"/>
        <v>69789.516000000003</v>
      </c>
      <c r="K728" s="1182" t="str">
        <f t="shared" si="215"/>
        <v/>
      </c>
      <c r="L728" s="1182" t="str">
        <f t="shared" si="216"/>
        <v/>
      </c>
      <c r="M728" s="1182" t="str">
        <f t="shared" si="217"/>
        <v/>
      </c>
      <c r="N728" s="1182"/>
      <c r="O728" s="1182"/>
      <c r="P728" s="1182"/>
      <c r="Q728" s="1182"/>
      <c r="R728" s="1182"/>
      <c r="S728" s="1182">
        <f t="shared" si="218"/>
        <v>9747.6720000000005</v>
      </c>
      <c r="T728" s="121">
        <v>480000</v>
      </c>
    </row>
    <row r="729" spans="1:20" ht="18" x14ac:dyDescent="0.4">
      <c r="A729" s="121"/>
      <c r="B729" s="121" t="s">
        <v>2625</v>
      </c>
      <c r="C729" s="121">
        <v>3</v>
      </c>
      <c r="D729" s="121">
        <v>3</v>
      </c>
      <c r="E729" s="1181">
        <f>VLOOKUP(C729, '[1]SALARY SCALE '!$A$2:$P$18,D729+1, FALSE)</f>
        <v>97476.72</v>
      </c>
      <c r="F729" s="1182">
        <f t="shared" si="210"/>
        <v>34116.851999999999</v>
      </c>
      <c r="G729" s="1182">
        <f t="shared" si="211"/>
        <v>19495.344000000001</v>
      </c>
      <c r="H729" s="1182">
        <f t="shared" si="212"/>
        <v>4873.8360000000002</v>
      </c>
      <c r="I729" s="1183">
        <f t="shared" si="213"/>
        <v>5400</v>
      </c>
      <c r="J729" s="1182">
        <f t="shared" si="214"/>
        <v>69789.516000000003</v>
      </c>
      <c r="K729" s="1182" t="str">
        <f t="shared" si="215"/>
        <v/>
      </c>
      <c r="L729" s="1182" t="str">
        <f t="shared" si="216"/>
        <v/>
      </c>
      <c r="M729" s="1182" t="str">
        <f t="shared" si="217"/>
        <v/>
      </c>
      <c r="N729" s="1182"/>
      <c r="O729" s="1182"/>
      <c r="P729" s="1182"/>
      <c r="Q729" s="1182"/>
      <c r="R729" s="1182"/>
      <c r="S729" s="1182">
        <f t="shared" si="218"/>
        <v>9747.6720000000005</v>
      </c>
      <c r="T729" s="121">
        <v>480000</v>
      </c>
    </row>
    <row r="730" spans="1:20" ht="18" x14ac:dyDescent="0.4">
      <c r="A730" s="121"/>
      <c r="B730" s="121" t="s">
        <v>2625</v>
      </c>
      <c r="C730" s="121">
        <v>3</v>
      </c>
      <c r="D730" s="121">
        <v>3</v>
      </c>
      <c r="E730" s="1181">
        <f>VLOOKUP(C730, '[1]SALARY SCALE '!$A$2:$P$18,D730+1, FALSE)</f>
        <v>97476.72</v>
      </c>
      <c r="F730" s="1182">
        <f t="shared" si="210"/>
        <v>34116.851999999999</v>
      </c>
      <c r="G730" s="1182">
        <f t="shared" si="211"/>
        <v>19495.344000000001</v>
      </c>
      <c r="H730" s="1182">
        <f t="shared" si="212"/>
        <v>4873.8360000000002</v>
      </c>
      <c r="I730" s="1183">
        <f t="shared" si="213"/>
        <v>5400</v>
      </c>
      <c r="J730" s="1182">
        <f t="shared" si="214"/>
        <v>69789.516000000003</v>
      </c>
      <c r="K730" s="1182" t="str">
        <f t="shared" si="215"/>
        <v/>
      </c>
      <c r="L730" s="1182" t="str">
        <f t="shared" si="216"/>
        <v/>
      </c>
      <c r="M730" s="1182" t="str">
        <f t="shared" si="217"/>
        <v/>
      </c>
      <c r="N730" s="1182"/>
      <c r="O730" s="1182"/>
      <c r="P730" s="1182"/>
      <c r="Q730" s="1182"/>
      <c r="R730" s="1182"/>
      <c r="S730" s="1182">
        <f t="shared" si="218"/>
        <v>9747.6720000000005</v>
      </c>
      <c r="T730" s="121">
        <v>480000</v>
      </c>
    </row>
    <row r="731" spans="1:20" ht="18" x14ac:dyDescent="0.4">
      <c r="A731" s="121"/>
      <c r="B731" s="121" t="s">
        <v>2625</v>
      </c>
      <c r="C731" s="121">
        <v>3</v>
      </c>
      <c r="D731" s="121">
        <v>3</v>
      </c>
      <c r="E731" s="1181">
        <f>VLOOKUP(C731, '[1]SALARY SCALE '!$A$2:$P$18,D731+1, FALSE)</f>
        <v>97476.72</v>
      </c>
      <c r="F731" s="1182">
        <f t="shared" si="210"/>
        <v>34116.851999999999</v>
      </c>
      <c r="G731" s="1182">
        <f t="shared" si="211"/>
        <v>19495.344000000001</v>
      </c>
      <c r="H731" s="1182">
        <f t="shared" si="212"/>
        <v>4873.8360000000002</v>
      </c>
      <c r="I731" s="1183">
        <f t="shared" si="213"/>
        <v>5400</v>
      </c>
      <c r="J731" s="1182">
        <f t="shared" si="214"/>
        <v>69789.516000000003</v>
      </c>
      <c r="K731" s="1182" t="str">
        <f t="shared" si="215"/>
        <v/>
      </c>
      <c r="L731" s="1182" t="str">
        <f t="shared" si="216"/>
        <v/>
      </c>
      <c r="M731" s="1182" t="str">
        <f t="shared" si="217"/>
        <v/>
      </c>
      <c r="N731" s="1182"/>
      <c r="O731" s="1182"/>
      <c r="P731" s="1182"/>
      <c r="Q731" s="1182"/>
      <c r="R731" s="1182"/>
      <c r="S731" s="1182">
        <f t="shared" si="218"/>
        <v>9747.6720000000005</v>
      </c>
      <c r="T731" s="121">
        <v>480000</v>
      </c>
    </row>
    <row r="732" spans="1:20" ht="18" x14ac:dyDescent="0.4">
      <c r="A732" s="121"/>
      <c r="B732" s="121" t="s">
        <v>2625</v>
      </c>
      <c r="C732" s="121">
        <v>3</v>
      </c>
      <c r="D732" s="121">
        <v>3</v>
      </c>
      <c r="E732" s="1181">
        <f>VLOOKUP(C732, '[1]SALARY SCALE '!$A$2:$P$18,D732+1, FALSE)</f>
        <v>97476.72</v>
      </c>
      <c r="F732" s="1182">
        <f t="shared" si="210"/>
        <v>34116.851999999999</v>
      </c>
      <c r="G732" s="1182">
        <f t="shared" si="211"/>
        <v>19495.344000000001</v>
      </c>
      <c r="H732" s="1182">
        <f t="shared" si="212"/>
        <v>4873.8360000000002</v>
      </c>
      <c r="I732" s="1183">
        <f t="shared" si="213"/>
        <v>5400</v>
      </c>
      <c r="J732" s="1182">
        <f t="shared" si="214"/>
        <v>69789.516000000003</v>
      </c>
      <c r="K732" s="1182" t="str">
        <f t="shared" si="215"/>
        <v/>
      </c>
      <c r="L732" s="1182" t="str">
        <f t="shared" si="216"/>
        <v/>
      </c>
      <c r="M732" s="1182" t="str">
        <f t="shared" si="217"/>
        <v/>
      </c>
      <c r="N732" s="1182"/>
      <c r="O732" s="1182"/>
      <c r="P732" s="1182"/>
      <c r="Q732" s="1182"/>
      <c r="R732" s="1182"/>
      <c r="S732" s="1182">
        <f t="shared" si="218"/>
        <v>9747.6720000000005</v>
      </c>
      <c r="T732" s="121">
        <v>480000</v>
      </c>
    </row>
    <row r="733" spans="1:20" ht="18" x14ac:dyDescent="0.4">
      <c r="A733" s="121"/>
      <c r="B733" s="121" t="s">
        <v>2625</v>
      </c>
      <c r="C733" s="121">
        <v>3</v>
      </c>
      <c r="D733" s="121">
        <v>3</v>
      </c>
      <c r="E733" s="1181">
        <f>VLOOKUP(C733, '[1]SALARY SCALE '!$A$2:$P$18,D733+1, FALSE)</f>
        <v>97476.72</v>
      </c>
      <c r="F733" s="1182">
        <f t="shared" si="210"/>
        <v>34116.851999999999</v>
      </c>
      <c r="G733" s="1182">
        <f t="shared" si="211"/>
        <v>19495.344000000001</v>
      </c>
      <c r="H733" s="1182">
        <f t="shared" si="212"/>
        <v>4873.8360000000002</v>
      </c>
      <c r="I733" s="1183">
        <f t="shared" si="213"/>
        <v>5400</v>
      </c>
      <c r="J733" s="1182">
        <f t="shared" si="214"/>
        <v>69789.516000000003</v>
      </c>
      <c r="K733" s="1182" t="str">
        <f t="shared" si="215"/>
        <v/>
      </c>
      <c r="L733" s="1182" t="str">
        <f t="shared" si="216"/>
        <v/>
      </c>
      <c r="M733" s="1182" t="str">
        <f t="shared" si="217"/>
        <v/>
      </c>
      <c r="N733" s="1182"/>
      <c r="O733" s="1182"/>
      <c r="P733" s="1182"/>
      <c r="Q733" s="1182"/>
      <c r="R733" s="1182"/>
      <c r="S733" s="1182">
        <f t="shared" si="218"/>
        <v>9747.6720000000005</v>
      </c>
      <c r="T733" s="121">
        <v>480000</v>
      </c>
    </row>
    <row r="734" spans="1:20" ht="18" x14ac:dyDescent="0.4">
      <c r="A734" s="121"/>
      <c r="B734" s="121" t="s">
        <v>2625</v>
      </c>
      <c r="C734" s="121">
        <v>3</v>
      </c>
      <c r="D734" s="121">
        <v>3</v>
      </c>
      <c r="E734" s="1181">
        <f>VLOOKUP(C734, '[1]SALARY SCALE '!$A$2:$P$18,D734+1, FALSE)</f>
        <v>97476.72</v>
      </c>
      <c r="F734" s="1182">
        <f t="shared" si="210"/>
        <v>34116.851999999999</v>
      </c>
      <c r="G734" s="1182">
        <f t="shared" si="211"/>
        <v>19495.344000000001</v>
      </c>
      <c r="H734" s="1182">
        <f t="shared" si="212"/>
        <v>4873.8360000000002</v>
      </c>
      <c r="I734" s="1183">
        <f t="shared" si="213"/>
        <v>5400</v>
      </c>
      <c r="J734" s="1182">
        <f t="shared" si="214"/>
        <v>69789.516000000003</v>
      </c>
      <c r="K734" s="1182" t="str">
        <f t="shared" si="215"/>
        <v/>
      </c>
      <c r="L734" s="1182" t="str">
        <f t="shared" si="216"/>
        <v/>
      </c>
      <c r="M734" s="1182" t="str">
        <f t="shared" si="217"/>
        <v/>
      </c>
      <c r="N734" s="1182"/>
      <c r="O734" s="1182"/>
      <c r="P734" s="1182"/>
      <c r="Q734" s="1182"/>
      <c r="R734" s="1182"/>
      <c r="S734" s="1182">
        <f t="shared" si="218"/>
        <v>9747.6720000000005</v>
      </c>
      <c r="T734" s="121">
        <v>480000</v>
      </c>
    </row>
    <row r="735" spans="1:20" ht="18" x14ac:dyDescent="0.4">
      <c r="A735" s="121"/>
      <c r="B735" s="121" t="s">
        <v>2625</v>
      </c>
      <c r="C735" s="121">
        <v>3</v>
      </c>
      <c r="D735" s="121">
        <v>3</v>
      </c>
      <c r="E735" s="1181">
        <f>VLOOKUP(C735, '[1]SALARY SCALE '!$A$2:$P$18,D735+1, FALSE)</f>
        <v>97476.72</v>
      </c>
      <c r="F735" s="1182">
        <f t="shared" si="210"/>
        <v>34116.851999999999</v>
      </c>
      <c r="G735" s="1182">
        <f t="shared" si="211"/>
        <v>19495.344000000001</v>
      </c>
      <c r="H735" s="1182">
        <f t="shared" si="212"/>
        <v>4873.8360000000002</v>
      </c>
      <c r="I735" s="1183">
        <f t="shared" si="213"/>
        <v>5400</v>
      </c>
      <c r="J735" s="1182">
        <f t="shared" si="214"/>
        <v>69789.516000000003</v>
      </c>
      <c r="K735" s="1182" t="str">
        <f t="shared" si="215"/>
        <v/>
      </c>
      <c r="L735" s="1182" t="str">
        <f t="shared" si="216"/>
        <v/>
      </c>
      <c r="M735" s="1182" t="str">
        <f t="shared" si="217"/>
        <v/>
      </c>
      <c r="N735" s="1182"/>
      <c r="O735" s="1182"/>
      <c r="P735" s="1182"/>
      <c r="Q735" s="1182"/>
      <c r="R735" s="1182"/>
      <c r="S735" s="1182">
        <f t="shared" si="218"/>
        <v>9747.6720000000005</v>
      </c>
      <c r="T735" s="121">
        <v>480000</v>
      </c>
    </row>
    <row r="736" spans="1:20" ht="18" x14ac:dyDescent="0.4">
      <c r="A736" s="121"/>
      <c r="B736" s="121" t="s">
        <v>2747</v>
      </c>
      <c r="C736" s="121">
        <v>3</v>
      </c>
      <c r="D736" s="121">
        <v>4</v>
      </c>
      <c r="E736" s="1181">
        <f>VLOOKUP(C736, '[1]SALARY SCALE '!$A$2:$P$18,D736+1, FALSE)</f>
        <v>100688.88</v>
      </c>
      <c r="F736" s="1182">
        <f>E736*35%</f>
        <v>35241.108</v>
      </c>
      <c r="G736" s="1182">
        <f>E736*20%</f>
        <v>20137.776000000002</v>
      </c>
      <c r="H736" s="1182">
        <f>E736*5%</f>
        <v>5034.4440000000004</v>
      </c>
      <c r="I736" s="1183">
        <f>IF(C736&lt;=6,5400, IF(AND(C736&gt;=7,C736&lt;=10),7560,IF(AND(C736&gt;10,C736&lt;=14),8640,IF(C736&gt;14,9720,""))))</f>
        <v>5400</v>
      </c>
      <c r="J736" s="1182">
        <f>IF(C736&lt;7,0.05*E736+64915.68,0.05*E736+24000)</f>
        <v>69950.123999999996</v>
      </c>
      <c r="K736" s="1182" t="str">
        <f>IF(C736&gt;=15, 630, "")</f>
        <v/>
      </c>
      <c r="L736" s="1182" t="str">
        <f>IF(C736&gt;=15, 11469.09, "")</f>
        <v/>
      </c>
      <c r="M736" s="1182" t="str">
        <f>IF(C736&gt;=15, 11469.09, "")</f>
        <v/>
      </c>
      <c r="N736" s="1182"/>
      <c r="O736" s="1182"/>
      <c r="P736" s="1182"/>
      <c r="Q736" s="1182"/>
      <c r="R736" s="1182"/>
      <c r="S736" s="1182">
        <f>E736*10%</f>
        <v>10068.888000000001</v>
      </c>
      <c r="T736" s="121">
        <v>480000</v>
      </c>
    </row>
    <row r="737" spans="1:20" ht="18" x14ac:dyDescent="0.4">
      <c r="A737" s="121"/>
      <c r="B737" s="121" t="s">
        <v>2748</v>
      </c>
      <c r="C737" s="121">
        <v>3</v>
      </c>
      <c r="D737" s="121">
        <v>4</v>
      </c>
      <c r="E737" s="1181">
        <f>VLOOKUP(C737, '[1]SALARY SCALE '!$A$2:$P$18,D737+1, FALSE)</f>
        <v>100688.88</v>
      </c>
      <c r="F737" s="1182">
        <f t="shared" ref="F737:F800" si="219">E737*35%</f>
        <v>35241.108</v>
      </c>
      <c r="G737" s="1182">
        <f t="shared" ref="G737:G800" si="220">E737*20%</f>
        <v>20137.776000000002</v>
      </c>
      <c r="H737" s="1182">
        <f t="shared" ref="H737:H800" si="221">E737*5%</f>
        <v>5034.4440000000004</v>
      </c>
      <c r="I737" s="1183">
        <f t="shared" ref="I737:I800" si="222">IF(C737&lt;=6,5400, IF(AND(C737&gt;=7,C737&lt;=10),7560,IF(AND(C737&gt;10,C737&lt;=14),8640,IF(C737&gt;14,9720,""))))</f>
        <v>5400</v>
      </c>
      <c r="J737" s="1182">
        <f t="shared" ref="J737:J800" si="223">IF(C737&lt;7,0.05*E737+64915.68,0.05*E737+24000)</f>
        <v>69950.123999999996</v>
      </c>
      <c r="K737" s="1182" t="str">
        <f t="shared" ref="K737:K800" si="224">IF(C737&gt;=15, 630, "")</f>
        <v/>
      </c>
      <c r="L737" s="1182" t="str">
        <f t="shared" ref="L737:L800" si="225">IF(C737&gt;=15, 11469.09, "")</f>
        <v/>
      </c>
      <c r="M737" s="1182" t="str">
        <f t="shared" ref="M737:M800" si="226">IF(C737&gt;=15, 11469.09, "")</f>
        <v/>
      </c>
      <c r="N737" s="1182"/>
      <c r="O737" s="1182"/>
      <c r="P737" s="1182"/>
      <c r="Q737" s="1182"/>
      <c r="R737" s="1182"/>
      <c r="S737" s="1182">
        <f t="shared" ref="S737:S800" si="227">E737*10%</f>
        <v>10068.888000000001</v>
      </c>
      <c r="T737" s="121">
        <v>480000</v>
      </c>
    </row>
    <row r="738" spans="1:20" ht="18" x14ac:dyDescent="0.4">
      <c r="A738" s="121"/>
      <c r="B738" s="121" t="s">
        <v>2749</v>
      </c>
      <c r="C738" s="121">
        <v>3</v>
      </c>
      <c r="D738" s="121">
        <v>4</v>
      </c>
      <c r="E738" s="1181">
        <f>VLOOKUP(C738, '[1]SALARY SCALE '!$A$2:$P$18,D738+1, FALSE)</f>
        <v>100688.88</v>
      </c>
      <c r="F738" s="1182">
        <f t="shared" si="219"/>
        <v>35241.108</v>
      </c>
      <c r="G738" s="1182">
        <f t="shared" si="220"/>
        <v>20137.776000000002</v>
      </c>
      <c r="H738" s="1182">
        <f t="shared" si="221"/>
        <v>5034.4440000000004</v>
      </c>
      <c r="I738" s="1183">
        <f t="shared" si="222"/>
        <v>5400</v>
      </c>
      <c r="J738" s="1182">
        <f t="shared" si="223"/>
        <v>69950.123999999996</v>
      </c>
      <c r="K738" s="1182" t="str">
        <f t="shared" si="224"/>
        <v/>
      </c>
      <c r="L738" s="1182" t="str">
        <f t="shared" si="225"/>
        <v/>
      </c>
      <c r="M738" s="1182" t="str">
        <f t="shared" si="226"/>
        <v/>
      </c>
      <c r="N738" s="1182"/>
      <c r="O738" s="1182"/>
      <c r="P738" s="1182"/>
      <c r="Q738" s="1182"/>
      <c r="R738" s="1182"/>
      <c r="S738" s="1182">
        <f t="shared" si="227"/>
        <v>10068.888000000001</v>
      </c>
      <c r="T738" s="121">
        <v>480000</v>
      </c>
    </row>
    <row r="739" spans="1:20" ht="18" x14ac:dyDescent="0.4">
      <c r="A739" s="121"/>
      <c r="B739" s="121" t="s">
        <v>2750</v>
      </c>
      <c r="C739" s="121">
        <v>3</v>
      </c>
      <c r="D739" s="121">
        <v>4</v>
      </c>
      <c r="E739" s="1181">
        <f>VLOOKUP(C739, '[1]SALARY SCALE '!$A$2:$P$18,D739+1, FALSE)</f>
        <v>100688.88</v>
      </c>
      <c r="F739" s="1182">
        <f t="shared" si="219"/>
        <v>35241.108</v>
      </c>
      <c r="G739" s="1182">
        <f t="shared" si="220"/>
        <v>20137.776000000002</v>
      </c>
      <c r="H739" s="1182">
        <f t="shared" si="221"/>
        <v>5034.4440000000004</v>
      </c>
      <c r="I739" s="1183">
        <f t="shared" si="222"/>
        <v>5400</v>
      </c>
      <c r="J739" s="1182">
        <f t="shared" si="223"/>
        <v>69950.123999999996</v>
      </c>
      <c r="K739" s="1182" t="str">
        <f t="shared" si="224"/>
        <v/>
      </c>
      <c r="L739" s="1182" t="str">
        <f t="shared" si="225"/>
        <v/>
      </c>
      <c r="M739" s="1182" t="str">
        <f t="shared" si="226"/>
        <v/>
      </c>
      <c r="N739" s="1182"/>
      <c r="O739" s="1182"/>
      <c r="P739" s="1182"/>
      <c r="Q739" s="1182"/>
      <c r="R739" s="1182"/>
      <c r="S739" s="1182">
        <f t="shared" si="227"/>
        <v>10068.888000000001</v>
      </c>
      <c r="T739" s="121">
        <v>480000</v>
      </c>
    </row>
    <row r="740" spans="1:20" ht="18" x14ac:dyDescent="0.4">
      <c r="A740" s="121"/>
      <c r="B740" s="121" t="s">
        <v>2751</v>
      </c>
      <c r="C740" s="121">
        <v>3</v>
      </c>
      <c r="D740" s="121">
        <v>4</v>
      </c>
      <c r="E740" s="1181">
        <f>VLOOKUP(C740, '[1]SALARY SCALE '!$A$2:$P$18,D740+1, FALSE)</f>
        <v>100688.88</v>
      </c>
      <c r="F740" s="1182">
        <f t="shared" si="219"/>
        <v>35241.108</v>
      </c>
      <c r="G740" s="1182">
        <f t="shared" si="220"/>
        <v>20137.776000000002</v>
      </c>
      <c r="H740" s="1182">
        <f t="shared" si="221"/>
        <v>5034.4440000000004</v>
      </c>
      <c r="I740" s="1183">
        <f t="shared" si="222"/>
        <v>5400</v>
      </c>
      <c r="J740" s="1182">
        <f t="shared" si="223"/>
        <v>69950.123999999996</v>
      </c>
      <c r="K740" s="1182" t="str">
        <f t="shared" si="224"/>
        <v/>
      </c>
      <c r="L740" s="1182" t="str">
        <f t="shared" si="225"/>
        <v/>
      </c>
      <c r="M740" s="1182" t="str">
        <f t="shared" si="226"/>
        <v/>
      </c>
      <c r="N740" s="1182"/>
      <c r="O740" s="1182"/>
      <c r="P740" s="1182"/>
      <c r="Q740" s="1182"/>
      <c r="R740" s="1182"/>
      <c r="S740" s="1182">
        <f t="shared" si="227"/>
        <v>10068.888000000001</v>
      </c>
      <c r="T740" s="121">
        <v>480000</v>
      </c>
    </row>
    <row r="741" spans="1:20" ht="18" x14ac:dyDescent="0.4">
      <c r="A741" s="121"/>
      <c r="B741" s="121" t="s">
        <v>2752</v>
      </c>
      <c r="C741" s="121">
        <v>3</v>
      </c>
      <c r="D741" s="121">
        <v>4</v>
      </c>
      <c r="E741" s="1181">
        <f>VLOOKUP(C741, '[1]SALARY SCALE '!$A$2:$P$18,D741+1, FALSE)</f>
        <v>100688.88</v>
      </c>
      <c r="F741" s="1182">
        <f t="shared" si="219"/>
        <v>35241.108</v>
      </c>
      <c r="G741" s="1182">
        <f t="shared" si="220"/>
        <v>20137.776000000002</v>
      </c>
      <c r="H741" s="1182">
        <f t="shared" si="221"/>
        <v>5034.4440000000004</v>
      </c>
      <c r="I741" s="1183">
        <f t="shared" si="222"/>
        <v>5400</v>
      </c>
      <c r="J741" s="1182">
        <f t="shared" si="223"/>
        <v>69950.123999999996</v>
      </c>
      <c r="K741" s="1182" t="str">
        <f t="shared" si="224"/>
        <v/>
      </c>
      <c r="L741" s="1182" t="str">
        <f t="shared" si="225"/>
        <v/>
      </c>
      <c r="M741" s="1182" t="str">
        <f t="shared" si="226"/>
        <v/>
      </c>
      <c r="N741" s="1182"/>
      <c r="O741" s="1182"/>
      <c r="P741" s="1182"/>
      <c r="Q741" s="1182"/>
      <c r="R741" s="1182"/>
      <c r="S741" s="1182">
        <f t="shared" si="227"/>
        <v>10068.888000000001</v>
      </c>
      <c r="T741" s="121">
        <v>480000</v>
      </c>
    </row>
    <row r="742" spans="1:20" ht="18" x14ac:dyDescent="0.4">
      <c r="A742" s="121"/>
      <c r="B742" s="121" t="s">
        <v>2753</v>
      </c>
      <c r="C742" s="121">
        <v>3</v>
      </c>
      <c r="D742" s="121">
        <v>4</v>
      </c>
      <c r="E742" s="1181">
        <f>VLOOKUP(C742, '[1]SALARY SCALE '!$A$2:$P$18,D742+1, FALSE)</f>
        <v>100688.88</v>
      </c>
      <c r="F742" s="1182">
        <f t="shared" si="219"/>
        <v>35241.108</v>
      </c>
      <c r="G742" s="1182">
        <f t="shared" si="220"/>
        <v>20137.776000000002</v>
      </c>
      <c r="H742" s="1182">
        <f t="shared" si="221"/>
        <v>5034.4440000000004</v>
      </c>
      <c r="I742" s="1183">
        <f t="shared" si="222"/>
        <v>5400</v>
      </c>
      <c r="J742" s="1182">
        <f t="shared" si="223"/>
        <v>69950.123999999996</v>
      </c>
      <c r="K742" s="1182" t="str">
        <f t="shared" si="224"/>
        <v/>
      </c>
      <c r="L742" s="1182" t="str">
        <f t="shared" si="225"/>
        <v/>
      </c>
      <c r="M742" s="1182" t="str">
        <f t="shared" si="226"/>
        <v/>
      </c>
      <c r="N742" s="1182"/>
      <c r="O742" s="1182"/>
      <c r="P742" s="1182"/>
      <c r="Q742" s="1182"/>
      <c r="R742" s="1182"/>
      <c r="S742" s="1182">
        <f t="shared" si="227"/>
        <v>10068.888000000001</v>
      </c>
      <c r="T742" s="121">
        <v>480000</v>
      </c>
    </row>
    <row r="743" spans="1:20" ht="18" x14ac:dyDescent="0.4">
      <c r="A743" s="121"/>
      <c r="B743" s="121" t="s">
        <v>2754</v>
      </c>
      <c r="C743" s="121">
        <v>3</v>
      </c>
      <c r="D743" s="121">
        <v>4</v>
      </c>
      <c r="E743" s="1181">
        <f>VLOOKUP(C743, '[1]SALARY SCALE '!$A$2:$P$18,D743+1, FALSE)</f>
        <v>100688.88</v>
      </c>
      <c r="F743" s="1182">
        <f t="shared" si="219"/>
        <v>35241.108</v>
      </c>
      <c r="G743" s="1182">
        <f t="shared" si="220"/>
        <v>20137.776000000002</v>
      </c>
      <c r="H743" s="1182">
        <f t="shared" si="221"/>
        <v>5034.4440000000004</v>
      </c>
      <c r="I743" s="1183">
        <f t="shared" si="222"/>
        <v>5400</v>
      </c>
      <c r="J743" s="1182">
        <f t="shared" si="223"/>
        <v>69950.123999999996</v>
      </c>
      <c r="K743" s="1182" t="str">
        <f t="shared" si="224"/>
        <v/>
      </c>
      <c r="L743" s="1182" t="str">
        <f t="shared" si="225"/>
        <v/>
      </c>
      <c r="M743" s="1182" t="str">
        <f t="shared" si="226"/>
        <v/>
      </c>
      <c r="N743" s="1182"/>
      <c r="O743" s="1182"/>
      <c r="P743" s="1182"/>
      <c r="Q743" s="1182"/>
      <c r="R743" s="1182"/>
      <c r="S743" s="1182">
        <f t="shared" si="227"/>
        <v>10068.888000000001</v>
      </c>
      <c r="T743" s="121">
        <v>480000</v>
      </c>
    </row>
    <row r="744" spans="1:20" ht="18" x14ac:dyDescent="0.4">
      <c r="A744" s="121"/>
      <c r="B744" s="121" t="s">
        <v>2755</v>
      </c>
      <c r="C744" s="121">
        <v>3</v>
      </c>
      <c r="D744" s="121">
        <v>4</v>
      </c>
      <c r="E744" s="1181">
        <f>VLOOKUP(C744, '[1]SALARY SCALE '!$A$2:$P$18,D744+1, FALSE)</f>
        <v>100688.88</v>
      </c>
      <c r="F744" s="1182">
        <f t="shared" si="219"/>
        <v>35241.108</v>
      </c>
      <c r="G744" s="1182">
        <f t="shared" si="220"/>
        <v>20137.776000000002</v>
      </c>
      <c r="H744" s="1182">
        <f t="shared" si="221"/>
        <v>5034.4440000000004</v>
      </c>
      <c r="I744" s="1183">
        <f t="shared" si="222"/>
        <v>5400</v>
      </c>
      <c r="J744" s="1182">
        <f t="shared" si="223"/>
        <v>69950.123999999996</v>
      </c>
      <c r="K744" s="1182" t="str">
        <f t="shared" si="224"/>
        <v/>
      </c>
      <c r="L744" s="1182" t="str">
        <f t="shared" si="225"/>
        <v/>
      </c>
      <c r="M744" s="1182" t="str">
        <f t="shared" si="226"/>
        <v/>
      </c>
      <c r="N744" s="1182"/>
      <c r="O744" s="1182"/>
      <c r="P744" s="1182"/>
      <c r="Q744" s="1182"/>
      <c r="R744" s="1182"/>
      <c r="S744" s="1182">
        <f t="shared" si="227"/>
        <v>10068.888000000001</v>
      </c>
      <c r="T744" s="121">
        <v>480000</v>
      </c>
    </row>
    <row r="745" spans="1:20" ht="18" x14ac:dyDescent="0.4">
      <c r="A745" s="121"/>
      <c r="B745" s="121" t="s">
        <v>2756</v>
      </c>
      <c r="C745" s="121">
        <v>3</v>
      </c>
      <c r="D745" s="121">
        <v>4</v>
      </c>
      <c r="E745" s="1181">
        <f>VLOOKUP(C745, '[1]SALARY SCALE '!$A$2:$P$18,D745+1, FALSE)</f>
        <v>100688.88</v>
      </c>
      <c r="F745" s="1182">
        <f t="shared" si="219"/>
        <v>35241.108</v>
      </c>
      <c r="G745" s="1182">
        <f t="shared" si="220"/>
        <v>20137.776000000002</v>
      </c>
      <c r="H745" s="1182">
        <f t="shared" si="221"/>
        <v>5034.4440000000004</v>
      </c>
      <c r="I745" s="1183">
        <f t="shared" si="222"/>
        <v>5400</v>
      </c>
      <c r="J745" s="1182">
        <f t="shared" si="223"/>
        <v>69950.123999999996</v>
      </c>
      <c r="K745" s="1182" t="str">
        <f t="shared" si="224"/>
        <v/>
      </c>
      <c r="L745" s="1182" t="str">
        <f t="shared" si="225"/>
        <v/>
      </c>
      <c r="M745" s="1182" t="str">
        <f t="shared" si="226"/>
        <v/>
      </c>
      <c r="N745" s="1182"/>
      <c r="O745" s="1182"/>
      <c r="P745" s="1182"/>
      <c r="Q745" s="1182"/>
      <c r="R745" s="1182"/>
      <c r="S745" s="1182">
        <f t="shared" si="227"/>
        <v>10068.888000000001</v>
      </c>
      <c r="T745" s="121">
        <v>480000</v>
      </c>
    </row>
    <row r="746" spans="1:20" ht="18" x14ac:dyDescent="0.4">
      <c r="A746" s="121"/>
      <c r="B746" s="121" t="s">
        <v>2757</v>
      </c>
      <c r="C746" s="121">
        <v>3</v>
      </c>
      <c r="D746" s="121">
        <v>4</v>
      </c>
      <c r="E746" s="1181">
        <f>VLOOKUP(C746, '[1]SALARY SCALE '!$A$2:$P$18,D746+1, FALSE)</f>
        <v>100688.88</v>
      </c>
      <c r="F746" s="1182">
        <f t="shared" si="219"/>
        <v>35241.108</v>
      </c>
      <c r="G746" s="1182">
        <f t="shared" si="220"/>
        <v>20137.776000000002</v>
      </c>
      <c r="H746" s="1182">
        <f t="shared" si="221"/>
        <v>5034.4440000000004</v>
      </c>
      <c r="I746" s="1183">
        <f t="shared" si="222"/>
        <v>5400</v>
      </c>
      <c r="J746" s="1182">
        <f t="shared" si="223"/>
        <v>69950.123999999996</v>
      </c>
      <c r="K746" s="1182" t="str">
        <f t="shared" si="224"/>
        <v/>
      </c>
      <c r="L746" s="1182" t="str">
        <f t="shared" si="225"/>
        <v/>
      </c>
      <c r="M746" s="1182" t="str">
        <f t="shared" si="226"/>
        <v/>
      </c>
      <c r="N746" s="1182"/>
      <c r="O746" s="1182"/>
      <c r="P746" s="1182"/>
      <c r="Q746" s="1182"/>
      <c r="R746" s="1182"/>
      <c r="S746" s="1182">
        <f t="shared" si="227"/>
        <v>10068.888000000001</v>
      </c>
      <c r="T746" s="121">
        <v>480000</v>
      </c>
    </row>
    <row r="747" spans="1:20" ht="18" x14ac:dyDescent="0.4">
      <c r="A747" s="121"/>
      <c r="B747" s="121" t="s">
        <v>2758</v>
      </c>
      <c r="C747" s="121">
        <v>3</v>
      </c>
      <c r="D747" s="121">
        <v>4</v>
      </c>
      <c r="E747" s="1181">
        <f>VLOOKUP(C747, '[1]SALARY SCALE '!$A$2:$P$18,D747+1, FALSE)</f>
        <v>100688.88</v>
      </c>
      <c r="F747" s="1182">
        <f t="shared" si="219"/>
        <v>35241.108</v>
      </c>
      <c r="G747" s="1182">
        <f t="shared" si="220"/>
        <v>20137.776000000002</v>
      </c>
      <c r="H747" s="1182">
        <f t="shared" si="221"/>
        <v>5034.4440000000004</v>
      </c>
      <c r="I747" s="1183">
        <f t="shared" si="222"/>
        <v>5400</v>
      </c>
      <c r="J747" s="1182">
        <f t="shared" si="223"/>
        <v>69950.123999999996</v>
      </c>
      <c r="K747" s="1182" t="str">
        <f t="shared" si="224"/>
        <v/>
      </c>
      <c r="L747" s="1182" t="str">
        <f t="shared" si="225"/>
        <v/>
      </c>
      <c r="M747" s="1182" t="str">
        <f t="shared" si="226"/>
        <v/>
      </c>
      <c r="N747" s="1182"/>
      <c r="O747" s="1182"/>
      <c r="P747" s="1182"/>
      <c r="Q747" s="1182"/>
      <c r="R747" s="1182"/>
      <c r="S747" s="1182">
        <f t="shared" si="227"/>
        <v>10068.888000000001</v>
      </c>
      <c r="T747" s="121">
        <v>480000</v>
      </c>
    </row>
    <row r="748" spans="1:20" ht="18" x14ac:dyDescent="0.4">
      <c r="A748" s="121"/>
      <c r="B748" s="121" t="s">
        <v>2759</v>
      </c>
      <c r="C748" s="121">
        <v>3</v>
      </c>
      <c r="D748" s="121">
        <v>4</v>
      </c>
      <c r="E748" s="1181">
        <f>VLOOKUP(C748, '[1]SALARY SCALE '!$A$2:$P$18,D748+1, FALSE)</f>
        <v>100688.88</v>
      </c>
      <c r="F748" s="1182">
        <f t="shared" si="219"/>
        <v>35241.108</v>
      </c>
      <c r="G748" s="1182">
        <f t="shared" si="220"/>
        <v>20137.776000000002</v>
      </c>
      <c r="H748" s="1182">
        <f t="shared" si="221"/>
        <v>5034.4440000000004</v>
      </c>
      <c r="I748" s="1183">
        <f t="shared" si="222"/>
        <v>5400</v>
      </c>
      <c r="J748" s="1182">
        <f t="shared" si="223"/>
        <v>69950.123999999996</v>
      </c>
      <c r="K748" s="1182" t="str">
        <f t="shared" si="224"/>
        <v/>
      </c>
      <c r="L748" s="1182" t="str">
        <f t="shared" si="225"/>
        <v/>
      </c>
      <c r="M748" s="1182" t="str">
        <f t="shared" si="226"/>
        <v/>
      </c>
      <c r="N748" s="1182"/>
      <c r="O748" s="1182"/>
      <c r="P748" s="1182"/>
      <c r="Q748" s="1182"/>
      <c r="R748" s="1182"/>
      <c r="S748" s="1182">
        <f t="shared" si="227"/>
        <v>10068.888000000001</v>
      </c>
      <c r="T748" s="121">
        <v>480000</v>
      </c>
    </row>
    <row r="749" spans="1:20" ht="18" x14ac:dyDescent="0.4">
      <c r="A749" s="121"/>
      <c r="B749" s="121" t="s">
        <v>2760</v>
      </c>
      <c r="C749" s="121">
        <v>3</v>
      </c>
      <c r="D749" s="121">
        <v>9</v>
      </c>
      <c r="E749" s="1181">
        <f>VLOOKUP(C749, '[1]SALARY SCALE '!$A$2:$P$18,D749+1, FALSE)</f>
        <v>116748.36000000002</v>
      </c>
      <c r="F749" s="1182">
        <f t="shared" si="219"/>
        <v>40861.925999999999</v>
      </c>
      <c r="G749" s="1182">
        <f t="shared" si="220"/>
        <v>23349.672000000006</v>
      </c>
      <c r="H749" s="1182">
        <f t="shared" si="221"/>
        <v>5837.4180000000015</v>
      </c>
      <c r="I749" s="1183">
        <f t="shared" si="222"/>
        <v>5400</v>
      </c>
      <c r="J749" s="1182">
        <f t="shared" si="223"/>
        <v>70753.097999999998</v>
      </c>
      <c r="K749" s="1182" t="str">
        <f t="shared" si="224"/>
        <v/>
      </c>
      <c r="L749" s="1182" t="str">
        <f t="shared" si="225"/>
        <v/>
      </c>
      <c r="M749" s="1182" t="str">
        <f t="shared" si="226"/>
        <v/>
      </c>
      <c r="N749" s="1182"/>
      <c r="O749" s="1182"/>
      <c r="P749" s="1182"/>
      <c r="Q749" s="1182"/>
      <c r="R749" s="1182"/>
      <c r="S749" s="1182">
        <f t="shared" si="227"/>
        <v>11674.836000000003</v>
      </c>
      <c r="T749" s="121">
        <v>480000</v>
      </c>
    </row>
    <row r="750" spans="1:20" ht="18" x14ac:dyDescent="0.4">
      <c r="A750" s="121"/>
      <c r="B750" s="121" t="s">
        <v>2761</v>
      </c>
      <c r="C750" s="121">
        <v>3</v>
      </c>
      <c r="D750" s="121">
        <v>9</v>
      </c>
      <c r="E750" s="1181">
        <f>VLOOKUP(C750, '[1]SALARY SCALE '!$A$2:$P$18,D750+1, FALSE)</f>
        <v>116748.36000000002</v>
      </c>
      <c r="F750" s="1182">
        <f t="shared" si="219"/>
        <v>40861.925999999999</v>
      </c>
      <c r="G750" s="1182">
        <f t="shared" si="220"/>
        <v>23349.672000000006</v>
      </c>
      <c r="H750" s="1182">
        <f t="shared" si="221"/>
        <v>5837.4180000000015</v>
      </c>
      <c r="I750" s="1183">
        <f t="shared" si="222"/>
        <v>5400</v>
      </c>
      <c r="J750" s="1182">
        <f t="shared" si="223"/>
        <v>70753.097999999998</v>
      </c>
      <c r="K750" s="1182" t="str">
        <f t="shared" si="224"/>
        <v/>
      </c>
      <c r="L750" s="1182" t="str">
        <f t="shared" si="225"/>
        <v/>
      </c>
      <c r="M750" s="1182" t="str">
        <f t="shared" si="226"/>
        <v/>
      </c>
      <c r="N750" s="1182"/>
      <c r="O750" s="1182"/>
      <c r="P750" s="1182"/>
      <c r="Q750" s="1182"/>
      <c r="R750" s="1182"/>
      <c r="S750" s="1182">
        <f t="shared" si="227"/>
        <v>11674.836000000003</v>
      </c>
      <c r="T750" s="121">
        <v>480000</v>
      </c>
    </row>
    <row r="751" spans="1:20" ht="18" x14ac:dyDescent="0.4">
      <c r="A751" s="121"/>
      <c r="B751" s="121" t="s">
        <v>2596</v>
      </c>
      <c r="C751" s="121">
        <v>3</v>
      </c>
      <c r="D751" s="121">
        <v>9</v>
      </c>
      <c r="E751" s="1181">
        <f>VLOOKUP(C751, '[1]SALARY SCALE '!$A$2:$P$18,D751+1, FALSE)</f>
        <v>116748.36000000002</v>
      </c>
      <c r="F751" s="1182">
        <f t="shared" si="219"/>
        <v>40861.925999999999</v>
      </c>
      <c r="G751" s="1182">
        <f t="shared" si="220"/>
        <v>23349.672000000006</v>
      </c>
      <c r="H751" s="1182">
        <f t="shared" si="221"/>
        <v>5837.4180000000015</v>
      </c>
      <c r="I751" s="1183">
        <f t="shared" si="222"/>
        <v>5400</v>
      </c>
      <c r="J751" s="1182">
        <f t="shared" si="223"/>
        <v>70753.097999999998</v>
      </c>
      <c r="K751" s="1182" t="str">
        <f t="shared" si="224"/>
        <v/>
      </c>
      <c r="L751" s="1182" t="str">
        <f t="shared" si="225"/>
        <v/>
      </c>
      <c r="M751" s="1182" t="str">
        <f t="shared" si="226"/>
        <v/>
      </c>
      <c r="N751" s="1182"/>
      <c r="O751" s="1182"/>
      <c r="P751" s="1182"/>
      <c r="Q751" s="1182"/>
      <c r="R751" s="1182"/>
      <c r="S751" s="1182">
        <f t="shared" si="227"/>
        <v>11674.836000000003</v>
      </c>
      <c r="T751" s="121">
        <v>480000</v>
      </c>
    </row>
    <row r="752" spans="1:20" ht="18" x14ac:dyDescent="0.4">
      <c r="A752" s="121"/>
      <c r="B752" s="121" t="s">
        <v>2707</v>
      </c>
      <c r="C752" s="121">
        <v>3</v>
      </c>
      <c r="D752" s="121">
        <v>9</v>
      </c>
      <c r="E752" s="1181">
        <f>VLOOKUP(C752, '[1]SALARY SCALE '!$A$2:$P$18,D752+1, FALSE)</f>
        <v>116748.36000000002</v>
      </c>
      <c r="F752" s="1182">
        <f t="shared" si="219"/>
        <v>40861.925999999999</v>
      </c>
      <c r="G752" s="1182">
        <f t="shared" si="220"/>
        <v>23349.672000000006</v>
      </c>
      <c r="H752" s="1182">
        <f t="shared" si="221"/>
        <v>5837.4180000000015</v>
      </c>
      <c r="I752" s="1183">
        <f t="shared" si="222"/>
        <v>5400</v>
      </c>
      <c r="J752" s="1182">
        <f t="shared" si="223"/>
        <v>70753.097999999998</v>
      </c>
      <c r="K752" s="1182" t="str">
        <f t="shared" si="224"/>
        <v/>
      </c>
      <c r="L752" s="1182" t="str">
        <f t="shared" si="225"/>
        <v/>
      </c>
      <c r="M752" s="1182" t="str">
        <f t="shared" si="226"/>
        <v/>
      </c>
      <c r="N752" s="1182"/>
      <c r="O752" s="1182"/>
      <c r="P752" s="1182"/>
      <c r="Q752" s="1182"/>
      <c r="R752" s="1182"/>
      <c r="S752" s="1182">
        <f t="shared" si="227"/>
        <v>11674.836000000003</v>
      </c>
      <c r="T752" s="121">
        <v>480000</v>
      </c>
    </row>
    <row r="753" spans="1:20" ht="18" x14ac:dyDescent="0.4">
      <c r="A753" s="121"/>
      <c r="B753" s="121" t="s">
        <v>2762</v>
      </c>
      <c r="C753" s="121">
        <v>3</v>
      </c>
      <c r="D753" s="121">
        <v>9</v>
      </c>
      <c r="E753" s="1181">
        <f>VLOOKUP(C753, '[1]SALARY SCALE '!$A$2:$P$18,D753+1, FALSE)</f>
        <v>116748.36000000002</v>
      </c>
      <c r="F753" s="1182">
        <f t="shared" si="219"/>
        <v>40861.925999999999</v>
      </c>
      <c r="G753" s="1182">
        <f t="shared" si="220"/>
        <v>23349.672000000006</v>
      </c>
      <c r="H753" s="1182">
        <f t="shared" si="221"/>
        <v>5837.4180000000015</v>
      </c>
      <c r="I753" s="1183">
        <f t="shared" si="222"/>
        <v>5400</v>
      </c>
      <c r="J753" s="1182">
        <f t="shared" si="223"/>
        <v>70753.097999999998</v>
      </c>
      <c r="K753" s="1182" t="str">
        <f t="shared" si="224"/>
        <v/>
      </c>
      <c r="L753" s="1182" t="str">
        <f t="shared" si="225"/>
        <v/>
      </c>
      <c r="M753" s="1182" t="str">
        <f t="shared" si="226"/>
        <v/>
      </c>
      <c r="N753" s="1182"/>
      <c r="O753" s="1182"/>
      <c r="P753" s="1182"/>
      <c r="Q753" s="1182"/>
      <c r="R753" s="1182"/>
      <c r="S753" s="1182">
        <f t="shared" si="227"/>
        <v>11674.836000000003</v>
      </c>
      <c r="T753" s="121">
        <v>480000</v>
      </c>
    </row>
    <row r="754" spans="1:20" ht="18" x14ac:dyDescent="0.4">
      <c r="A754" s="121"/>
      <c r="B754" s="121" t="s">
        <v>2763</v>
      </c>
      <c r="C754" s="121">
        <v>3</v>
      </c>
      <c r="D754" s="121">
        <v>9</v>
      </c>
      <c r="E754" s="1181">
        <f>VLOOKUP(C754, '[1]SALARY SCALE '!$A$2:$P$18,D754+1, FALSE)</f>
        <v>116748.36000000002</v>
      </c>
      <c r="F754" s="1182">
        <f t="shared" si="219"/>
        <v>40861.925999999999</v>
      </c>
      <c r="G754" s="1182">
        <f t="shared" si="220"/>
        <v>23349.672000000006</v>
      </c>
      <c r="H754" s="1182">
        <f t="shared" si="221"/>
        <v>5837.4180000000015</v>
      </c>
      <c r="I754" s="1183">
        <f t="shared" si="222"/>
        <v>5400</v>
      </c>
      <c r="J754" s="1182">
        <f t="shared" si="223"/>
        <v>70753.097999999998</v>
      </c>
      <c r="K754" s="1182" t="str">
        <f t="shared" si="224"/>
        <v/>
      </c>
      <c r="L754" s="1182" t="str">
        <f t="shared" si="225"/>
        <v/>
      </c>
      <c r="M754" s="1182" t="str">
        <f t="shared" si="226"/>
        <v/>
      </c>
      <c r="N754" s="1182"/>
      <c r="O754" s="1182"/>
      <c r="P754" s="1182"/>
      <c r="Q754" s="1182"/>
      <c r="R754" s="1182"/>
      <c r="S754" s="1182">
        <f t="shared" si="227"/>
        <v>11674.836000000003</v>
      </c>
      <c r="T754" s="121">
        <v>480000</v>
      </c>
    </row>
    <row r="755" spans="1:20" ht="18" x14ac:dyDescent="0.4">
      <c r="A755" s="121"/>
      <c r="B755" s="121" t="s">
        <v>2764</v>
      </c>
      <c r="C755" s="121">
        <v>3</v>
      </c>
      <c r="D755" s="121">
        <v>9</v>
      </c>
      <c r="E755" s="1181">
        <f>VLOOKUP(C755, '[1]SALARY SCALE '!$A$2:$P$18,D755+1, FALSE)</f>
        <v>116748.36000000002</v>
      </c>
      <c r="F755" s="1182">
        <f t="shared" si="219"/>
        <v>40861.925999999999</v>
      </c>
      <c r="G755" s="1182">
        <f t="shared" si="220"/>
        <v>23349.672000000006</v>
      </c>
      <c r="H755" s="1182">
        <f t="shared" si="221"/>
        <v>5837.4180000000015</v>
      </c>
      <c r="I755" s="1183">
        <f t="shared" si="222"/>
        <v>5400</v>
      </c>
      <c r="J755" s="1182">
        <f t="shared" si="223"/>
        <v>70753.097999999998</v>
      </c>
      <c r="K755" s="1182" t="str">
        <f t="shared" si="224"/>
        <v/>
      </c>
      <c r="L755" s="1182" t="str">
        <f t="shared" si="225"/>
        <v/>
      </c>
      <c r="M755" s="1182" t="str">
        <f t="shared" si="226"/>
        <v/>
      </c>
      <c r="N755" s="1182"/>
      <c r="O755" s="1182"/>
      <c r="P755" s="1182"/>
      <c r="Q755" s="1182"/>
      <c r="R755" s="1182"/>
      <c r="S755" s="1182">
        <f t="shared" si="227"/>
        <v>11674.836000000003</v>
      </c>
      <c r="T755" s="121">
        <v>480000</v>
      </c>
    </row>
    <row r="756" spans="1:20" ht="18" x14ac:dyDescent="0.4">
      <c r="A756" s="121"/>
      <c r="B756" s="121" t="s">
        <v>2765</v>
      </c>
      <c r="C756" s="121">
        <v>3</v>
      </c>
      <c r="D756" s="121">
        <v>9</v>
      </c>
      <c r="E756" s="1181">
        <f>VLOOKUP(C756, '[1]SALARY SCALE '!$A$2:$P$18,D756+1, FALSE)</f>
        <v>116748.36000000002</v>
      </c>
      <c r="F756" s="1182">
        <f t="shared" si="219"/>
        <v>40861.925999999999</v>
      </c>
      <c r="G756" s="1182">
        <f t="shared" si="220"/>
        <v>23349.672000000006</v>
      </c>
      <c r="H756" s="1182">
        <f t="shared" si="221"/>
        <v>5837.4180000000015</v>
      </c>
      <c r="I756" s="1183">
        <f t="shared" si="222"/>
        <v>5400</v>
      </c>
      <c r="J756" s="1182">
        <f t="shared" si="223"/>
        <v>70753.097999999998</v>
      </c>
      <c r="K756" s="1182" t="str">
        <f t="shared" si="224"/>
        <v/>
      </c>
      <c r="L756" s="1182" t="str">
        <f t="shared" si="225"/>
        <v/>
      </c>
      <c r="M756" s="1182" t="str">
        <f t="shared" si="226"/>
        <v/>
      </c>
      <c r="N756" s="1182"/>
      <c r="O756" s="1182"/>
      <c r="P756" s="1182"/>
      <c r="Q756" s="1182"/>
      <c r="R756" s="1182"/>
      <c r="S756" s="1182">
        <f t="shared" si="227"/>
        <v>11674.836000000003</v>
      </c>
      <c r="T756" s="121">
        <v>480000</v>
      </c>
    </row>
    <row r="757" spans="1:20" ht="18" x14ac:dyDescent="0.4">
      <c r="A757" s="121"/>
      <c r="B757" s="121" t="s">
        <v>2766</v>
      </c>
      <c r="C757" s="121">
        <v>3</v>
      </c>
      <c r="D757" s="121">
        <v>9</v>
      </c>
      <c r="E757" s="1181">
        <f>VLOOKUP(C757, '[1]SALARY SCALE '!$A$2:$P$18,D757+1, FALSE)</f>
        <v>116748.36000000002</v>
      </c>
      <c r="F757" s="1182">
        <f t="shared" si="219"/>
        <v>40861.925999999999</v>
      </c>
      <c r="G757" s="1182">
        <f t="shared" si="220"/>
        <v>23349.672000000006</v>
      </c>
      <c r="H757" s="1182">
        <f t="shared" si="221"/>
        <v>5837.4180000000015</v>
      </c>
      <c r="I757" s="1183">
        <f t="shared" si="222"/>
        <v>5400</v>
      </c>
      <c r="J757" s="1182">
        <f t="shared" si="223"/>
        <v>70753.097999999998</v>
      </c>
      <c r="K757" s="1182" t="str">
        <f t="shared" si="224"/>
        <v/>
      </c>
      <c r="L757" s="1182" t="str">
        <f t="shared" si="225"/>
        <v/>
      </c>
      <c r="M757" s="1182" t="str">
        <f t="shared" si="226"/>
        <v/>
      </c>
      <c r="N757" s="1182"/>
      <c r="O757" s="1182"/>
      <c r="P757" s="1182"/>
      <c r="Q757" s="1182"/>
      <c r="R757" s="1182"/>
      <c r="S757" s="1182">
        <f t="shared" si="227"/>
        <v>11674.836000000003</v>
      </c>
      <c r="T757" s="121">
        <v>480000</v>
      </c>
    </row>
    <row r="758" spans="1:20" ht="18" x14ac:dyDescent="0.4">
      <c r="A758" s="121"/>
      <c r="B758" s="121" t="s">
        <v>2767</v>
      </c>
      <c r="C758" s="121">
        <v>3</v>
      </c>
      <c r="D758" s="121">
        <v>9</v>
      </c>
      <c r="E758" s="1181">
        <f>VLOOKUP(C758, '[1]SALARY SCALE '!$A$2:$P$18,D758+1, FALSE)</f>
        <v>116748.36000000002</v>
      </c>
      <c r="F758" s="1182">
        <f t="shared" si="219"/>
        <v>40861.925999999999</v>
      </c>
      <c r="G758" s="1182">
        <f t="shared" si="220"/>
        <v>23349.672000000006</v>
      </c>
      <c r="H758" s="1182">
        <f t="shared" si="221"/>
        <v>5837.4180000000015</v>
      </c>
      <c r="I758" s="1183">
        <f t="shared" si="222"/>
        <v>5400</v>
      </c>
      <c r="J758" s="1182">
        <f t="shared" si="223"/>
        <v>70753.097999999998</v>
      </c>
      <c r="K758" s="1182" t="str">
        <f t="shared" si="224"/>
        <v/>
      </c>
      <c r="L758" s="1182" t="str">
        <f t="shared" si="225"/>
        <v/>
      </c>
      <c r="M758" s="1182" t="str">
        <f t="shared" si="226"/>
        <v/>
      </c>
      <c r="N758" s="1182"/>
      <c r="O758" s="1182"/>
      <c r="P758" s="1182"/>
      <c r="Q758" s="1182"/>
      <c r="R758" s="1182"/>
      <c r="S758" s="1182">
        <f t="shared" si="227"/>
        <v>11674.836000000003</v>
      </c>
      <c r="T758" s="121">
        <v>480000</v>
      </c>
    </row>
    <row r="759" spans="1:20" ht="18" x14ac:dyDescent="0.4">
      <c r="A759" s="121"/>
      <c r="B759" s="121" t="s">
        <v>2768</v>
      </c>
      <c r="C759" s="121">
        <v>3</v>
      </c>
      <c r="D759" s="121">
        <v>9</v>
      </c>
      <c r="E759" s="1181">
        <f>VLOOKUP(C759, '[1]SALARY SCALE '!$A$2:$P$18,D759+1, FALSE)</f>
        <v>116748.36000000002</v>
      </c>
      <c r="F759" s="1182">
        <f t="shared" si="219"/>
        <v>40861.925999999999</v>
      </c>
      <c r="G759" s="1182">
        <f t="shared" si="220"/>
        <v>23349.672000000006</v>
      </c>
      <c r="H759" s="1182">
        <f t="shared" si="221"/>
        <v>5837.4180000000015</v>
      </c>
      <c r="I759" s="1183">
        <f t="shared" si="222"/>
        <v>5400</v>
      </c>
      <c r="J759" s="1182">
        <f t="shared" si="223"/>
        <v>70753.097999999998</v>
      </c>
      <c r="K759" s="1182" t="str">
        <f t="shared" si="224"/>
        <v/>
      </c>
      <c r="L759" s="1182" t="str">
        <f t="shared" si="225"/>
        <v/>
      </c>
      <c r="M759" s="1182" t="str">
        <f t="shared" si="226"/>
        <v/>
      </c>
      <c r="N759" s="1182"/>
      <c r="O759" s="1182"/>
      <c r="P759" s="1182"/>
      <c r="Q759" s="1182"/>
      <c r="R759" s="1182"/>
      <c r="S759" s="1182">
        <f t="shared" si="227"/>
        <v>11674.836000000003</v>
      </c>
      <c r="T759" s="121">
        <v>480000</v>
      </c>
    </row>
    <row r="760" spans="1:20" ht="18" x14ac:dyDescent="0.4">
      <c r="A760" s="121"/>
      <c r="B760" s="121" t="s">
        <v>2769</v>
      </c>
      <c r="C760" s="121">
        <v>3</v>
      </c>
      <c r="D760" s="121">
        <v>9</v>
      </c>
      <c r="E760" s="1181">
        <f>VLOOKUP(C760, '[1]SALARY SCALE '!$A$2:$P$18,D760+1, FALSE)</f>
        <v>116748.36000000002</v>
      </c>
      <c r="F760" s="1182">
        <f t="shared" si="219"/>
        <v>40861.925999999999</v>
      </c>
      <c r="G760" s="1182">
        <f t="shared" si="220"/>
        <v>23349.672000000006</v>
      </c>
      <c r="H760" s="1182">
        <f t="shared" si="221"/>
        <v>5837.4180000000015</v>
      </c>
      <c r="I760" s="1183">
        <f t="shared" si="222"/>
        <v>5400</v>
      </c>
      <c r="J760" s="1182">
        <f t="shared" si="223"/>
        <v>70753.097999999998</v>
      </c>
      <c r="K760" s="1182" t="str">
        <f t="shared" si="224"/>
        <v/>
      </c>
      <c r="L760" s="1182" t="str">
        <f t="shared" si="225"/>
        <v/>
      </c>
      <c r="M760" s="1182" t="str">
        <f t="shared" si="226"/>
        <v/>
      </c>
      <c r="N760" s="1182"/>
      <c r="O760" s="1182"/>
      <c r="P760" s="1182"/>
      <c r="Q760" s="1182"/>
      <c r="R760" s="1182"/>
      <c r="S760" s="1182">
        <f t="shared" si="227"/>
        <v>11674.836000000003</v>
      </c>
      <c r="T760" s="121">
        <v>480000</v>
      </c>
    </row>
    <row r="761" spans="1:20" ht="18" x14ac:dyDescent="0.4">
      <c r="A761" s="121"/>
      <c r="B761" s="121" t="s">
        <v>2770</v>
      </c>
      <c r="C761" s="121">
        <v>3</v>
      </c>
      <c r="D761" s="121">
        <v>9</v>
      </c>
      <c r="E761" s="1181">
        <f>VLOOKUP(C761, '[1]SALARY SCALE '!$A$2:$P$18,D761+1, FALSE)</f>
        <v>116748.36000000002</v>
      </c>
      <c r="F761" s="1182">
        <f t="shared" si="219"/>
        <v>40861.925999999999</v>
      </c>
      <c r="G761" s="1182">
        <f t="shared" si="220"/>
        <v>23349.672000000006</v>
      </c>
      <c r="H761" s="1182">
        <f t="shared" si="221"/>
        <v>5837.4180000000015</v>
      </c>
      <c r="I761" s="1183">
        <f t="shared" si="222"/>
        <v>5400</v>
      </c>
      <c r="J761" s="1182">
        <f t="shared" si="223"/>
        <v>70753.097999999998</v>
      </c>
      <c r="K761" s="1182" t="str">
        <f t="shared" si="224"/>
        <v/>
      </c>
      <c r="L761" s="1182" t="str">
        <f t="shared" si="225"/>
        <v/>
      </c>
      <c r="M761" s="1182" t="str">
        <f t="shared" si="226"/>
        <v/>
      </c>
      <c r="N761" s="1182"/>
      <c r="O761" s="1182"/>
      <c r="P761" s="1182"/>
      <c r="Q761" s="1182"/>
      <c r="R761" s="1182"/>
      <c r="S761" s="1182">
        <f t="shared" si="227"/>
        <v>11674.836000000003</v>
      </c>
      <c r="T761" s="121">
        <v>480000</v>
      </c>
    </row>
    <row r="762" spans="1:20" ht="18" x14ac:dyDescent="0.4">
      <c r="A762" s="121"/>
      <c r="B762" s="121" t="s">
        <v>2771</v>
      </c>
      <c r="C762" s="121">
        <v>3</v>
      </c>
      <c r="D762" s="121">
        <v>9</v>
      </c>
      <c r="E762" s="1181">
        <f>VLOOKUP(C762, '[1]SALARY SCALE '!$A$2:$P$18,D762+1, FALSE)</f>
        <v>116748.36000000002</v>
      </c>
      <c r="F762" s="1182">
        <f t="shared" si="219"/>
        <v>40861.925999999999</v>
      </c>
      <c r="G762" s="1182">
        <f t="shared" si="220"/>
        <v>23349.672000000006</v>
      </c>
      <c r="H762" s="1182">
        <f t="shared" si="221"/>
        <v>5837.4180000000015</v>
      </c>
      <c r="I762" s="1183">
        <f t="shared" si="222"/>
        <v>5400</v>
      </c>
      <c r="J762" s="1182">
        <f t="shared" si="223"/>
        <v>70753.097999999998</v>
      </c>
      <c r="K762" s="1182" t="str">
        <f t="shared" si="224"/>
        <v/>
      </c>
      <c r="L762" s="1182" t="str">
        <f t="shared" si="225"/>
        <v/>
      </c>
      <c r="M762" s="1182" t="str">
        <f t="shared" si="226"/>
        <v/>
      </c>
      <c r="N762" s="1182"/>
      <c r="O762" s="1182"/>
      <c r="P762" s="1182"/>
      <c r="Q762" s="1182"/>
      <c r="R762" s="1182"/>
      <c r="S762" s="1182">
        <f t="shared" si="227"/>
        <v>11674.836000000003</v>
      </c>
      <c r="T762" s="121">
        <v>480000</v>
      </c>
    </row>
    <row r="763" spans="1:20" ht="18" x14ac:dyDescent="0.4">
      <c r="A763" s="121"/>
      <c r="B763" s="121" t="s">
        <v>2772</v>
      </c>
      <c r="C763" s="121">
        <v>3</v>
      </c>
      <c r="D763" s="121">
        <v>9</v>
      </c>
      <c r="E763" s="1181">
        <f>VLOOKUP(C763, '[1]SALARY SCALE '!$A$2:$P$18,D763+1, FALSE)</f>
        <v>116748.36000000002</v>
      </c>
      <c r="F763" s="1182">
        <f t="shared" si="219"/>
        <v>40861.925999999999</v>
      </c>
      <c r="G763" s="1182">
        <f t="shared" si="220"/>
        <v>23349.672000000006</v>
      </c>
      <c r="H763" s="1182">
        <f t="shared" si="221"/>
        <v>5837.4180000000015</v>
      </c>
      <c r="I763" s="1183">
        <f t="shared" si="222"/>
        <v>5400</v>
      </c>
      <c r="J763" s="1182">
        <f t="shared" si="223"/>
        <v>70753.097999999998</v>
      </c>
      <c r="K763" s="1182" t="str">
        <f t="shared" si="224"/>
        <v/>
      </c>
      <c r="L763" s="1182" t="str">
        <f t="shared" si="225"/>
        <v/>
      </c>
      <c r="M763" s="1182" t="str">
        <f t="shared" si="226"/>
        <v/>
      </c>
      <c r="N763" s="1182"/>
      <c r="O763" s="1182"/>
      <c r="P763" s="1182"/>
      <c r="Q763" s="1182"/>
      <c r="R763" s="1182"/>
      <c r="S763" s="1182">
        <f t="shared" si="227"/>
        <v>11674.836000000003</v>
      </c>
      <c r="T763" s="121">
        <v>480000</v>
      </c>
    </row>
    <row r="764" spans="1:20" ht="18" x14ac:dyDescent="0.4">
      <c r="A764" s="121"/>
      <c r="B764" s="121" t="s">
        <v>2773</v>
      </c>
      <c r="C764" s="121">
        <v>3</v>
      </c>
      <c r="D764" s="121">
        <v>9</v>
      </c>
      <c r="E764" s="1181">
        <f>VLOOKUP(C764, '[1]SALARY SCALE '!$A$2:$P$18,D764+1, FALSE)</f>
        <v>116748.36000000002</v>
      </c>
      <c r="F764" s="1182">
        <f t="shared" si="219"/>
        <v>40861.925999999999</v>
      </c>
      <c r="G764" s="1182">
        <f t="shared" si="220"/>
        <v>23349.672000000006</v>
      </c>
      <c r="H764" s="1182">
        <f t="shared" si="221"/>
        <v>5837.4180000000015</v>
      </c>
      <c r="I764" s="1183">
        <f t="shared" si="222"/>
        <v>5400</v>
      </c>
      <c r="J764" s="1182">
        <f t="shared" si="223"/>
        <v>70753.097999999998</v>
      </c>
      <c r="K764" s="1182" t="str">
        <f t="shared" si="224"/>
        <v/>
      </c>
      <c r="L764" s="1182" t="str">
        <f t="shared" si="225"/>
        <v/>
      </c>
      <c r="M764" s="1182" t="str">
        <f t="shared" si="226"/>
        <v/>
      </c>
      <c r="N764" s="1182"/>
      <c r="O764" s="1182"/>
      <c r="P764" s="1182"/>
      <c r="Q764" s="1182"/>
      <c r="R764" s="1182"/>
      <c r="S764" s="1182">
        <f t="shared" si="227"/>
        <v>11674.836000000003</v>
      </c>
      <c r="T764" s="121">
        <v>480000</v>
      </c>
    </row>
    <row r="765" spans="1:20" ht="18" x14ac:dyDescent="0.4">
      <c r="A765" s="121"/>
      <c r="B765" s="121" t="s">
        <v>2772</v>
      </c>
      <c r="C765" s="121">
        <v>3</v>
      </c>
      <c r="D765" s="121">
        <v>9</v>
      </c>
      <c r="E765" s="1181">
        <f>VLOOKUP(C765, '[1]SALARY SCALE '!$A$2:$P$18,D765+1, FALSE)</f>
        <v>116748.36000000002</v>
      </c>
      <c r="F765" s="1182">
        <f t="shared" si="219"/>
        <v>40861.925999999999</v>
      </c>
      <c r="G765" s="1182">
        <f t="shared" si="220"/>
        <v>23349.672000000006</v>
      </c>
      <c r="H765" s="1182">
        <f t="shared" si="221"/>
        <v>5837.4180000000015</v>
      </c>
      <c r="I765" s="1183">
        <f t="shared" si="222"/>
        <v>5400</v>
      </c>
      <c r="J765" s="1182">
        <f t="shared" si="223"/>
        <v>70753.097999999998</v>
      </c>
      <c r="K765" s="1182" t="str">
        <f t="shared" si="224"/>
        <v/>
      </c>
      <c r="L765" s="1182" t="str">
        <f t="shared" si="225"/>
        <v/>
      </c>
      <c r="M765" s="1182" t="str">
        <f t="shared" si="226"/>
        <v/>
      </c>
      <c r="N765" s="1182"/>
      <c r="O765" s="1182"/>
      <c r="P765" s="1182"/>
      <c r="Q765" s="1182"/>
      <c r="R765" s="1182"/>
      <c r="S765" s="1182">
        <f t="shared" si="227"/>
        <v>11674.836000000003</v>
      </c>
      <c r="T765" s="121">
        <v>480000</v>
      </c>
    </row>
    <row r="766" spans="1:20" ht="18" x14ac:dyDescent="0.4">
      <c r="A766" s="121"/>
      <c r="B766" s="121" t="s">
        <v>2774</v>
      </c>
      <c r="C766" s="121">
        <v>3</v>
      </c>
      <c r="D766" s="121">
        <v>9</v>
      </c>
      <c r="E766" s="1181">
        <f>VLOOKUP(C766, '[1]SALARY SCALE '!$A$2:$P$18,D766+1, FALSE)</f>
        <v>116748.36000000002</v>
      </c>
      <c r="F766" s="1182">
        <f t="shared" si="219"/>
        <v>40861.925999999999</v>
      </c>
      <c r="G766" s="1182">
        <f t="shared" si="220"/>
        <v>23349.672000000006</v>
      </c>
      <c r="H766" s="1182">
        <f t="shared" si="221"/>
        <v>5837.4180000000015</v>
      </c>
      <c r="I766" s="1183">
        <f t="shared" si="222"/>
        <v>5400</v>
      </c>
      <c r="J766" s="1182">
        <f t="shared" si="223"/>
        <v>70753.097999999998</v>
      </c>
      <c r="K766" s="1182" t="str">
        <f t="shared" si="224"/>
        <v/>
      </c>
      <c r="L766" s="1182" t="str">
        <f t="shared" si="225"/>
        <v/>
      </c>
      <c r="M766" s="1182" t="str">
        <f t="shared" si="226"/>
        <v/>
      </c>
      <c r="N766" s="1182"/>
      <c r="O766" s="1182"/>
      <c r="P766" s="1182"/>
      <c r="Q766" s="1182"/>
      <c r="R766" s="1182"/>
      <c r="S766" s="1182">
        <f t="shared" si="227"/>
        <v>11674.836000000003</v>
      </c>
      <c r="T766" s="121">
        <v>480000</v>
      </c>
    </row>
    <row r="767" spans="1:20" ht="18" x14ac:dyDescent="0.4">
      <c r="A767" s="121"/>
      <c r="B767" s="121" t="s">
        <v>2751</v>
      </c>
      <c r="C767" s="121">
        <v>3</v>
      </c>
      <c r="D767" s="121">
        <v>9</v>
      </c>
      <c r="E767" s="1181">
        <f>VLOOKUP(C767, '[1]SALARY SCALE '!$A$2:$P$18,D767+1, FALSE)</f>
        <v>116748.36000000002</v>
      </c>
      <c r="F767" s="1182">
        <f t="shared" si="219"/>
        <v>40861.925999999999</v>
      </c>
      <c r="G767" s="1182">
        <f t="shared" si="220"/>
        <v>23349.672000000006</v>
      </c>
      <c r="H767" s="1182">
        <f t="shared" si="221"/>
        <v>5837.4180000000015</v>
      </c>
      <c r="I767" s="1183">
        <f t="shared" si="222"/>
        <v>5400</v>
      </c>
      <c r="J767" s="1182">
        <f t="shared" si="223"/>
        <v>70753.097999999998</v>
      </c>
      <c r="K767" s="1182" t="str">
        <f t="shared" si="224"/>
        <v/>
      </c>
      <c r="L767" s="1182" t="str">
        <f t="shared" si="225"/>
        <v/>
      </c>
      <c r="M767" s="1182" t="str">
        <f t="shared" si="226"/>
        <v/>
      </c>
      <c r="N767" s="1182"/>
      <c r="O767" s="1182"/>
      <c r="P767" s="1182"/>
      <c r="Q767" s="1182"/>
      <c r="R767" s="1182"/>
      <c r="S767" s="1182">
        <f t="shared" si="227"/>
        <v>11674.836000000003</v>
      </c>
      <c r="T767" s="121">
        <v>480000</v>
      </c>
    </row>
    <row r="768" spans="1:20" ht="18" x14ac:dyDescent="0.4">
      <c r="A768" s="121"/>
      <c r="B768" s="121" t="s">
        <v>2775</v>
      </c>
      <c r="C768" s="121">
        <v>3</v>
      </c>
      <c r="D768" s="121">
        <v>9</v>
      </c>
      <c r="E768" s="1181">
        <f>VLOOKUP(C768, '[1]SALARY SCALE '!$A$2:$P$18,D768+1, FALSE)</f>
        <v>116748.36000000002</v>
      </c>
      <c r="F768" s="1182">
        <f t="shared" si="219"/>
        <v>40861.925999999999</v>
      </c>
      <c r="G768" s="1182">
        <f t="shared" si="220"/>
        <v>23349.672000000006</v>
      </c>
      <c r="H768" s="1182">
        <f t="shared" si="221"/>
        <v>5837.4180000000015</v>
      </c>
      <c r="I768" s="1183">
        <f t="shared" si="222"/>
        <v>5400</v>
      </c>
      <c r="J768" s="1182">
        <f t="shared" si="223"/>
        <v>70753.097999999998</v>
      </c>
      <c r="K768" s="1182" t="str">
        <f t="shared" si="224"/>
        <v/>
      </c>
      <c r="L768" s="1182" t="str">
        <f t="shared" si="225"/>
        <v/>
      </c>
      <c r="M768" s="1182" t="str">
        <f t="shared" si="226"/>
        <v/>
      </c>
      <c r="N768" s="1182"/>
      <c r="O768" s="1182"/>
      <c r="P768" s="1182"/>
      <c r="Q768" s="1182"/>
      <c r="R768" s="1182"/>
      <c r="S768" s="1182">
        <f t="shared" si="227"/>
        <v>11674.836000000003</v>
      </c>
      <c r="T768" s="121">
        <v>480000</v>
      </c>
    </row>
    <row r="769" spans="1:20" ht="18" x14ac:dyDescent="0.4">
      <c r="A769" s="121"/>
      <c r="B769" s="121" t="s">
        <v>2776</v>
      </c>
      <c r="C769" s="121">
        <v>3</v>
      </c>
      <c r="D769" s="121">
        <v>9</v>
      </c>
      <c r="E769" s="1181">
        <f>VLOOKUP(C769, '[1]SALARY SCALE '!$A$2:$P$18,D769+1, FALSE)</f>
        <v>116748.36000000002</v>
      </c>
      <c r="F769" s="1182">
        <f t="shared" si="219"/>
        <v>40861.925999999999</v>
      </c>
      <c r="G769" s="1182">
        <f t="shared" si="220"/>
        <v>23349.672000000006</v>
      </c>
      <c r="H769" s="1182">
        <f t="shared" si="221"/>
        <v>5837.4180000000015</v>
      </c>
      <c r="I769" s="1183">
        <f t="shared" si="222"/>
        <v>5400</v>
      </c>
      <c r="J769" s="1182">
        <f t="shared" si="223"/>
        <v>70753.097999999998</v>
      </c>
      <c r="K769" s="1182" t="str">
        <f t="shared" si="224"/>
        <v/>
      </c>
      <c r="L769" s="1182" t="str">
        <f t="shared" si="225"/>
        <v/>
      </c>
      <c r="M769" s="1182" t="str">
        <f t="shared" si="226"/>
        <v/>
      </c>
      <c r="N769" s="1182"/>
      <c r="O769" s="1182"/>
      <c r="P769" s="1182"/>
      <c r="Q769" s="1182"/>
      <c r="R769" s="1182"/>
      <c r="S769" s="1182">
        <f t="shared" si="227"/>
        <v>11674.836000000003</v>
      </c>
      <c r="T769" s="121">
        <v>480000</v>
      </c>
    </row>
    <row r="770" spans="1:20" ht="18" x14ac:dyDescent="0.4">
      <c r="A770" s="121"/>
      <c r="B770" s="121" t="s">
        <v>2777</v>
      </c>
      <c r="C770" s="121">
        <v>3</v>
      </c>
      <c r="D770" s="121">
        <v>9</v>
      </c>
      <c r="E770" s="1181">
        <f>VLOOKUP(C770, '[1]SALARY SCALE '!$A$2:$P$18,D770+1, FALSE)</f>
        <v>116748.36000000002</v>
      </c>
      <c r="F770" s="1182">
        <f t="shared" si="219"/>
        <v>40861.925999999999</v>
      </c>
      <c r="G770" s="1182">
        <f t="shared" si="220"/>
        <v>23349.672000000006</v>
      </c>
      <c r="H770" s="1182">
        <f t="shared" si="221"/>
        <v>5837.4180000000015</v>
      </c>
      <c r="I770" s="1183">
        <f t="shared" si="222"/>
        <v>5400</v>
      </c>
      <c r="J770" s="1182">
        <f t="shared" si="223"/>
        <v>70753.097999999998</v>
      </c>
      <c r="K770" s="1182" t="str">
        <f t="shared" si="224"/>
        <v/>
      </c>
      <c r="L770" s="1182" t="str">
        <f t="shared" si="225"/>
        <v/>
      </c>
      <c r="M770" s="1182" t="str">
        <f t="shared" si="226"/>
        <v/>
      </c>
      <c r="N770" s="1182"/>
      <c r="O770" s="1182"/>
      <c r="P770" s="1182"/>
      <c r="Q770" s="1182"/>
      <c r="R770" s="1182"/>
      <c r="S770" s="1182">
        <f t="shared" si="227"/>
        <v>11674.836000000003</v>
      </c>
      <c r="T770" s="121">
        <v>480000</v>
      </c>
    </row>
    <row r="771" spans="1:20" ht="18" x14ac:dyDescent="0.4">
      <c r="A771" s="121"/>
      <c r="B771" s="121" t="s">
        <v>2747</v>
      </c>
      <c r="C771" s="121">
        <v>3</v>
      </c>
      <c r="D771" s="121">
        <v>9</v>
      </c>
      <c r="E771" s="1181">
        <f>VLOOKUP(C771, '[1]SALARY SCALE '!$A$2:$P$18,D771+1, FALSE)</f>
        <v>116748.36000000002</v>
      </c>
      <c r="F771" s="1182">
        <f t="shared" si="219"/>
        <v>40861.925999999999</v>
      </c>
      <c r="G771" s="1182">
        <f t="shared" si="220"/>
        <v>23349.672000000006</v>
      </c>
      <c r="H771" s="1182">
        <f t="shared" si="221"/>
        <v>5837.4180000000015</v>
      </c>
      <c r="I771" s="1183">
        <f t="shared" si="222"/>
        <v>5400</v>
      </c>
      <c r="J771" s="1182">
        <f t="shared" si="223"/>
        <v>70753.097999999998</v>
      </c>
      <c r="K771" s="1182" t="str">
        <f t="shared" si="224"/>
        <v/>
      </c>
      <c r="L771" s="1182" t="str">
        <f t="shared" si="225"/>
        <v/>
      </c>
      <c r="M771" s="1182" t="str">
        <f t="shared" si="226"/>
        <v/>
      </c>
      <c r="N771" s="1182"/>
      <c r="O771" s="1182"/>
      <c r="P771" s="1182"/>
      <c r="Q771" s="1182"/>
      <c r="R771" s="1182"/>
      <c r="S771" s="1182">
        <f t="shared" si="227"/>
        <v>11674.836000000003</v>
      </c>
      <c r="T771" s="121">
        <v>480000</v>
      </c>
    </row>
    <row r="772" spans="1:20" ht="18" x14ac:dyDescent="0.4">
      <c r="A772" s="121"/>
      <c r="B772" s="121" t="s">
        <v>2756</v>
      </c>
      <c r="C772" s="121">
        <v>3</v>
      </c>
      <c r="D772" s="121">
        <v>9</v>
      </c>
      <c r="E772" s="1181">
        <f>VLOOKUP(C772, '[1]SALARY SCALE '!$A$2:$P$18,D772+1, FALSE)</f>
        <v>116748.36000000002</v>
      </c>
      <c r="F772" s="1182">
        <f t="shared" si="219"/>
        <v>40861.925999999999</v>
      </c>
      <c r="G772" s="1182">
        <f t="shared" si="220"/>
        <v>23349.672000000006</v>
      </c>
      <c r="H772" s="1182">
        <f t="shared" si="221"/>
        <v>5837.4180000000015</v>
      </c>
      <c r="I772" s="1183">
        <f t="shared" si="222"/>
        <v>5400</v>
      </c>
      <c r="J772" s="1182">
        <f t="shared" si="223"/>
        <v>70753.097999999998</v>
      </c>
      <c r="K772" s="1182" t="str">
        <f t="shared" si="224"/>
        <v/>
      </c>
      <c r="L772" s="1182" t="str">
        <f t="shared" si="225"/>
        <v/>
      </c>
      <c r="M772" s="1182" t="str">
        <f t="shared" si="226"/>
        <v/>
      </c>
      <c r="N772" s="1182"/>
      <c r="O772" s="1182"/>
      <c r="P772" s="1182"/>
      <c r="Q772" s="1182"/>
      <c r="R772" s="1182"/>
      <c r="S772" s="1182">
        <f t="shared" si="227"/>
        <v>11674.836000000003</v>
      </c>
      <c r="T772" s="121">
        <v>480000</v>
      </c>
    </row>
    <row r="773" spans="1:20" ht="18" x14ac:dyDescent="0.4">
      <c r="A773" s="121"/>
      <c r="B773" s="121" t="s">
        <v>2778</v>
      </c>
      <c r="C773" s="121">
        <v>3</v>
      </c>
      <c r="D773" s="121">
        <v>9</v>
      </c>
      <c r="E773" s="1181">
        <f>VLOOKUP(C773, '[1]SALARY SCALE '!$A$2:$P$18,D773+1, FALSE)</f>
        <v>116748.36000000002</v>
      </c>
      <c r="F773" s="1182">
        <f t="shared" si="219"/>
        <v>40861.925999999999</v>
      </c>
      <c r="G773" s="1182">
        <f t="shared" si="220"/>
        <v>23349.672000000006</v>
      </c>
      <c r="H773" s="1182">
        <f t="shared" si="221"/>
        <v>5837.4180000000015</v>
      </c>
      <c r="I773" s="1183">
        <f t="shared" si="222"/>
        <v>5400</v>
      </c>
      <c r="J773" s="1182">
        <f t="shared" si="223"/>
        <v>70753.097999999998</v>
      </c>
      <c r="K773" s="1182" t="str">
        <f t="shared" si="224"/>
        <v/>
      </c>
      <c r="L773" s="1182" t="str">
        <f t="shared" si="225"/>
        <v/>
      </c>
      <c r="M773" s="1182" t="str">
        <f t="shared" si="226"/>
        <v/>
      </c>
      <c r="N773" s="1182"/>
      <c r="O773" s="1182"/>
      <c r="P773" s="1182"/>
      <c r="Q773" s="1182"/>
      <c r="R773" s="1182"/>
      <c r="S773" s="1182">
        <f t="shared" si="227"/>
        <v>11674.836000000003</v>
      </c>
      <c r="T773" s="121">
        <v>480000</v>
      </c>
    </row>
    <row r="774" spans="1:20" ht="18" x14ac:dyDescent="0.4">
      <c r="A774" s="121"/>
      <c r="B774" s="121" t="s">
        <v>2758</v>
      </c>
      <c r="C774" s="121">
        <v>3</v>
      </c>
      <c r="D774" s="121">
        <v>9</v>
      </c>
      <c r="E774" s="1181">
        <f>VLOOKUP(C774, '[1]SALARY SCALE '!$A$2:$P$18,D774+1, FALSE)</f>
        <v>116748.36000000002</v>
      </c>
      <c r="F774" s="1182">
        <f t="shared" si="219"/>
        <v>40861.925999999999</v>
      </c>
      <c r="G774" s="1182">
        <f t="shared" si="220"/>
        <v>23349.672000000006</v>
      </c>
      <c r="H774" s="1182">
        <f t="shared" si="221"/>
        <v>5837.4180000000015</v>
      </c>
      <c r="I774" s="1183">
        <f t="shared" si="222"/>
        <v>5400</v>
      </c>
      <c r="J774" s="1182">
        <f t="shared" si="223"/>
        <v>70753.097999999998</v>
      </c>
      <c r="K774" s="1182" t="str">
        <f t="shared" si="224"/>
        <v/>
      </c>
      <c r="L774" s="1182" t="str">
        <f t="shared" si="225"/>
        <v/>
      </c>
      <c r="M774" s="1182" t="str">
        <f t="shared" si="226"/>
        <v/>
      </c>
      <c r="N774" s="1182"/>
      <c r="O774" s="1182"/>
      <c r="P774" s="1182"/>
      <c r="Q774" s="1182"/>
      <c r="R774" s="1182"/>
      <c r="S774" s="1182">
        <f t="shared" si="227"/>
        <v>11674.836000000003</v>
      </c>
      <c r="T774" s="121">
        <v>480000</v>
      </c>
    </row>
    <row r="775" spans="1:20" ht="18" x14ac:dyDescent="0.4">
      <c r="A775" s="121"/>
      <c r="B775" s="121" t="s">
        <v>2779</v>
      </c>
      <c r="C775" s="121">
        <v>3</v>
      </c>
      <c r="D775" s="121">
        <v>9</v>
      </c>
      <c r="E775" s="1181">
        <f>VLOOKUP(C775, '[1]SALARY SCALE '!$A$2:$P$18,D775+1, FALSE)</f>
        <v>116748.36000000002</v>
      </c>
      <c r="F775" s="1182">
        <f t="shared" si="219"/>
        <v>40861.925999999999</v>
      </c>
      <c r="G775" s="1182">
        <f t="shared" si="220"/>
        <v>23349.672000000006</v>
      </c>
      <c r="H775" s="1182">
        <f t="shared" si="221"/>
        <v>5837.4180000000015</v>
      </c>
      <c r="I775" s="1183">
        <f t="shared" si="222"/>
        <v>5400</v>
      </c>
      <c r="J775" s="1182">
        <f t="shared" si="223"/>
        <v>70753.097999999998</v>
      </c>
      <c r="K775" s="1182" t="str">
        <f t="shared" si="224"/>
        <v/>
      </c>
      <c r="L775" s="1182" t="str">
        <f t="shared" si="225"/>
        <v/>
      </c>
      <c r="M775" s="1182" t="str">
        <f t="shared" si="226"/>
        <v/>
      </c>
      <c r="N775" s="1182"/>
      <c r="O775" s="1182"/>
      <c r="P775" s="1182"/>
      <c r="Q775" s="1182"/>
      <c r="R775" s="1182"/>
      <c r="S775" s="1182">
        <f t="shared" si="227"/>
        <v>11674.836000000003</v>
      </c>
      <c r="T775" s="121">
        <v>480000</v>
      </c>
    </row>
    <row r="776" spans="1:20" ht="18" x14ac:dyDescent="0.4">
      <c r="A776" s="121"/>
      <c r="B776" s="121" t="s">
        <v>2780</v>
      </c>
      <c r="C776" s="121">
        <v>3</v>
      </c>
      <c r="D776" s="121">
        <v>9</v>
      </c>
      <c r="E776" s="1181">
        <f>VLOOKUP(C776, '[1]SALARY SCALE '!$A$2:$P$18,D776+1, FALSE)</f>
        <v>116748.36000000002</v>
      </c>
      <c r="F776" s="1182">
        <f t="shared" si="219"/>
        <v>40861.925999999999</v>
      </c>
      <c r="G776" s="1182">
        <f t="shared" si="220"/>
        <v>23349.672000000006</v>
      </c>
      <c r="H776" s="1182">
        <f t="shared" si="221"/>
        <v>5837.4180000000015</v>
      </c>
      <c r="I776" s="1183">
        <f t="shared" si="222"/>
        <v>5400</v>
      </c>
      <c r="J776" s="1182">
        <f t="shared" si="223"/>
        <v>70753.097999999998</v>
      </c>
      <c r="K776" s="1182" t="str">
        <f t="shared" si="224"/>
        <v/>
      </c>
      <c r="L776" s="1182" t="str">
        <f t="shared" si="225"/>
        <v/>
      </c>
      <c r="M776" s="1182" t="str">
        <f t="shared" si="226"/>
        <v/>
      </c>
      <c r="N776" s="1182"/>
      <c r="O776" s="1182"/>
      <c r="P776" s="1182"/>
      <c r="Q776" s="1182"/>
      <c r="R776" s="1182"/>
      <c r="S776" s="1182">
        <f t="shared" si="227"/>
        <v>11674.836000000003</v>
      </c>
      <c r="T776" s="121">
        <v>480000</v>
      </c>
    </row>
    <row r="777" spans="1:20" ht="18" x14ac:dyDescent="0.4">
      <c r="A777" s="121"/>
      <c r="B777" s="121" t="s">
        <v>2781</v>
      </c>
      <c r="C777" s="121">
        <v>3</v>
      </c>
      <c r="D777" s="121">
        <v>9</v>
      </c>
      <c r="E777" s="1181">
        <f>VLOOKUP(C777, '[1]SALARY SCALE '!$A$2:$P$18,D777+1, FALSE)</f>
        <v>116748.36000000002</v>
      </c>
      <c r="F777" s="1182">
        <f t="shared" si="219"/>
        <v>40861.925999999999</v>
      </c>
      <c r="G777" s="1182">
        <f t="shared" si="220"/>
        <v>23349.672000000006</v>
      </c>
      <c r="H777" s="1182">
        <f t="shared" si="221"/>
        <v>5837.4180000000015</v>
      </c>
      <c r="I777" s="1183">
        <f t="shared" si="222"/>
        <v>5400</v>
      </c>
      <c r="J777" s="1182">
        <f t="shared" si="223"/>
        <v>70753.097999999998</v>
      </c>
      <c r="K777" s="1182" t="str">
        <f t="shared" si="224"/>
        <v/>
      </c>
      <c r="L777" s="1182" t="str">
        <f t="shared" si="225"/>
        <v/>
      </c>
      <c r="M777" s="1182" t="str">
        <f t="shared" si="226"/>
        <v/>
      </c>
      <c r="N777" s="1182"/>
      <c r="O777" s="1182"/>
      <c r="P777" s="1182"/>
      <c r="Q777" s="1182"/>
      <c r="R777" s="1182"/>
      <c r="S777" s="1182">
        <f t="shared" si="227"/>
        <v>11674.836000000003</v>
      </c>
      <c r="T777" s="121">
        <v>480000</v>
      </c>
    </row>
    <row r="778" spans="1:20" ht="18" x14ac:dyDescent="0.4">
      <c r="A778" s="121"/>
      <c r="B778" s="121" t="s">
        <v>2782</v>
      </c>
      <c r="C778" s="121">
        <v>3</v>
      </c>
      <c r="D778" s="121">
        <v>9</v>
      </c>
      <c r="E778" s="1181">
        <f>VLOOKUP(C778, '[1]SALARY SCALE '!$A$2:$P$18,D778+1, FALSE)</f>
        <v>116748.36000000002</v>
      </c>
      <c r="F778" s="1182">
        <f t="shared" si="219"/>
        <v>40861.925999999999</v>
      </c>
      <c r="G778" s="1182">
        <f t="shared" si="220"/>
        <v>23349.672000000006</v>
      </c>
      <c r="H778" s="1182">
        <f t="shared" si="221"/>
        <v>5837.4180000000015</v>
      </c>
      <c r="I778" s="1183">
        <f t="shared" si="222"/>
        <v>5400</v>
      </c>
      <c r="J778" s="1182">
        <f t="shared" si="223"/>
        <v>70753.097999999998</v>
      </c>
      <c r="K778" s="1182" t="str">
        <f t="shared" si="224"/>
        <v/>
      </c>
      <c r="L778" s="1182" t="str">
        <f t="shared" si="225"/>
        <v/>
      </c>
      <c r="M778" s="1182" t="str">
        <f t="shared" si="226"/>
        <v/>
      </c>
      <c r="N778" s="1182"/>
      <c r="O778" s="1182"/>
      <c r="P778" s="1182"/>
      <c r="Q778" s="1182"/>
      <c r="R778" s="1182"/>
      <c r="S778" s="1182">
        <f t="shared" si="227"/>
        <v>11674.836000000003</v>
      </c>
      <c r="T778" s="121">
        <v>480000</v>
      </c>
    </row>
    <row r="779" spans="1:20" ht="18" x14ac:dyDescent="0.4">
      <c r="A779" s="121"/>
      <c r="B779" s="121" t="s">
        <v>2783</v>
      </c>
      <c r="C779" s="121">
        <v>3</v>
      </c>
      <c r="D779" s="121">
        <v>9</v>
      </c>
      <c r="E779" s="1181">
        <f>VLOOKUP(C779, '[1]SALARY SCALE '!$A$2:$P$18,D779+1, FALSE)</f>
        <v>116748.36000000002</v>
      </c>
      <c r="F779" s="1182">
        <f t="shared" si="219"/>
        <v>40861.925999999999</v>
      </c>
      <c r="G779" s="1182">
        <f t="shared" si="220"/>
        <v>23349.672000000006</v>
      </c>
      <c r="H779" s="1182">
        <f t="shared" si="221"/>
        <v>5837.4180000000015</v>
      </c>
      <c r="I779" s="1183">
        <f t="shared" si="222"/>
        <v>5400</v>
      </c>
      <c r="J779" s="1182">
        <f t="shared" si="223"/>
        <v>70753.097999999998</v>
      </c>
      <c r="K779" s="1182" t="str">
        <f t="shared" si="224"/>
        <v/>
      </c>
      <c r="L779" s="1182" t="str">
        <f t="shared" si="225"/>
        <v/>
      </c>
      <c r="M779" s="1182" t="str">
        <f t="shared" si="226"/>
        <v/>
      </c>
      <c r="N779" s="1182"/>
      <c r="O779" s="1182"/>
      <c r="P779" s="1182"/>
      <c r="Q779" s="1182"/>
      <c r="R779" s="1182"/>
      <c r="S779" s="1182">
        <f t="shared" si="227"/>
        <v>11674.836000000003</v>
      </c>
      <c r="T779" s="121">
        <v>480000</v>
      </c>
    </row>
    <row r="780" spans="1:20" ht="18" x14ac:dyDescent="0.4">
      <c r="A780" s="121"/>
      <c r="B780" s="121" t="s">
        <v>2784</v>
      </c>
      <c r="C780" s="121">
        <v>3</v>
      </c>
      <c r="D780" s="121">
        <v>9</v>
      </c>
      <c r="E780" s="1181">
        <f>VLOOKUP(C780, '[1]SALARY SCALE '!$A$2:$P$18,D780+1, FALSE)</f>
        <v>116748.36000000002</v>
      </c>
      <c r="F780" s="1182">
        <f t="shared" si="219"/>
        <v>40861.925999999999</v>
      </c>
      <c r="G780" s="1182">
        <f t="shared" si="220"/>
        <v>23349.672000000006</v>
      </c>
      <c r="H780" s="1182">
        <f t="shared" si="221"/>
        <v>5837.4180000000015</v>
      </c>
      <c r="I780" s="1183">
        <f t="shared" si="222"/>
        <v>5400</v>
      </c>
      <c r="J780" s="1182">
        <f t="shared" si="223"/>
        <v>70753.097999999998</v>
      </c>
      <c r="K780" s="1182" t="str">
        <f t="shared" si="224"/>
        <v/>
      </c>
      <c r="L780" s="1182" t="str">
        <f t="shared" si="225"/>
        <v/>
      </c>
      <c r="M780" s="1182" t="str">
        <f t="shared" si="226"/>
        <v/>
      </c>
      <c r="N780" s="1182"/>
      <c r="O780" s="1182"/>
      <c r="P780" s="1182"/>
      <c r="Q780" s="1182"/>
      <c r="R780" s="1182"/>
      <c r="S780" s="1182">
        <f t="shared" si="227"/>
        <v>11674.836000000003</v>
      </c>
      <c r="T780" s="121">
        <v>480000</v>
      </c>
    </row>
    <row r="781" spans="1:20" ht="18" x14ac:dyDescent="0.4">
      <c r="A781" s="121"/>
      <c r="B781" s="121" t="s">
        <v>2785</v>
      </c>
      <c r="C781" s="121">
        <v>3</v>
      </c>
      <c r="D781" s="121">
        <v>9</v>
      </c>
      <c r="E781" s="1181">
        <f>VLOOKUP(C781, '[1]SALARY SCALE '!$A$2:$P$18,D781+1, FALSE)</f>
        <v>116748.36000000002</v>
      </c>
      <c r="F781" s="1182">
        <f t="shared" si="219"/>
        <v>40861.925999999999</v>
      </c>
      <c r="G781" s="1182">
        <f t="shared" si="220"/>
        <v>23349.672000000006</v>
      </c>
      <c r="H781" s="1182">
        <f t="shared" si="221"/>
        <v>5837.4180000000015</v>
      </c>
      <c r="I781" s="1183">
        <f t="shared" si="222"/>
        <v>5400</v>
      </c>
      <c r="J781" s="1182">
        <f t="shared" si="223"/>
        <v>70753.097999999998</v>
      </c>
      <c r="K781" s="1182" t="str">
        <f t="shared" si="224"/>
        <v/>
      </c>
      <c r="L781" s="1182" t="str">
        <f t="shared" si="225"/>
        <v/>
      </c>
      <c r="M781" s="1182" t="str">
        <f t="shared" si="226"/>
        <v/>
      </c>
      <c r="N781" s="1182"/>
      <c r="O781" s="1182"/>
      <c r="P781" s="1182"/>
      <c r="Q781" s="1182"/>
      <c r="R781" s="1182"/>
      <c r="S781" s="1182">
        <f t="shared" si="227"/>
        <v>11674.836000000003</v>
      </c>
      <c r="T781" s="121">
        <v>480000</v>
      </c>
    </row>
    <row r="782" spans="1:20" ht="18" x14ac:dyDescent="0.4">
      <c r="A782" s="121"/>
      <c r="B782" s="121" t="s">
        <v>2786</v>
      </c>
      <c r="C782" s="121">
        <v>3</v>
      </c>
      <c r="D782" s="121">
        <v>9</v>
      </c>
      <c r="E782" s="1181">
        <f>VLOOKUP(C782, '[1]SALARY SCALE '!$A$2:$P$18,D782+1, FALSE)</f>
        <v>116748.36000000002</v>
      </c>
      <c r="F782" s="1182">
        <f t="shared" si="219"/>
        <v>40861.925999999999</v>
      </c>
      <c r="G782" s="1182">
        <f t="shared" si="220"/>
        <v>23349.672000000006</v>
      </c>
      <c r="H782" s="1182">
        <f t="shared" si="221"/>
        <v>5837.4180000000015</v>
      </c>
      <c r="I782" s="1183">
        <f t="shared" si="222"/>
        <v>5400</v>
      </c>
      <c r="J782" s="1182">
        <f t="shared" si="223"/>
        <v>70753.097999999998</v>
      </c>
      <c r="K782" s="1182" t="str">
        <f t="shared" si="224"/>
        <v/>
      </c>
      <c r="L782" s="1182" t="str">
        <f t="shared" si="225"/>
        <v/>
      </c>
      <c r="M782" s="1182" t="str">
        <f t="shared" si="226"/>
        <v/>
      </c>
      <c r="N782" s="1182"/>
      <c r="O782" s="1182"/>
      <c r="P782" s="1182"/>
      <c r="Q782" s="1182"/>
      <c r="R782" s="1182"/>
      <c r="S782" s="1182">
        <f t="shared" si="227"/>
        <v>11674.836000000003</v>
      </c>
      <c r="T782" s="121">
        <v>480000</v>
      </c>
    </row>
    <row r="783" spans="1:20" ht="18" x14ac:dyDescent="0.4">
      <c r="A783" s="121"/>
      <c r="B783" s="121" t="s">
        <v>2787</v>
      </c>
      <c r="C783" s="121">
        <v>3</v>
      </c>
      <c r="D783" s="121">
        <v>9</v>
      </c>
      <c r="E783" s="1181">
        <f>VLOOKUP(C783, '[1]SALARY SCALE '!$A$2:$P$18,D783+1, FALSE)</f>
        <v>116748.36000000002</v>
      </c>
      <c r="F783" s="1182">
        <f t="shared" si="219"/>
        <v>40861.925999999999</v>
      </c>
      <c r="G783" s="1182">
        <f t="shared" si="220"/>
        <v>23349.672000000006</v>
      </c>
      <c r="H783" s="1182">
        <f t="shared" si="221"/>
        <v>5837.4180000000015</v>
      </c>
      <c r="I783" s="1183">
        <f t="shared" si="222"/>
        <v>5400</v>
      </c>
      <c r="J783" s="1182">
        <f t="shared" si="223"/>
        <v>70753.097999999998</v>
      </c>
      <c r="K783" s="1182" t="str">
        <f t="shared" si="224"/>
        <v/>
      </c>
      <c r="L783" s="1182" t="str">
        <f t="shared" si="225"/>
        <v/>
      </c>
      <c r="M783" s="1182" t="str">
        <f t="shared" si="226"/>
        <v/>
      </c>
      <c r="N783" s="1182"/>
      <c r="O783" s="1182"/>
      <c r="P783" s="1182"/>
      <c r="Q783" s="1182"/>
      <c r="R783" s="1182"/>
      <c r="S783" s="1182">
        <f t="shared" si="227"/>
        <v>11674.836000000003</v>
      </c>
      <c r="T783" s="121">
        <v>480000</v>
      </c>
    </row>
    <row r="784" spans="1:20" ht="18" x14ac:dyDescent="0.4">
      <c r="A784" s="121"/>
      <c r="B784" s="121" t="s">
        <v>2788</v>
      </c>
      <c r="C784" s="121">
        <v>3</v>
      </c>
      <c r="D784" s="121">
        <v>9</v>
      </c>
      <c r="E784" s="1181">
        <f>VLOOKUP(C784, '[1]SALARY SCALE '!$A$2:$P$18,D784+1, FALSE)</f>
        <v>116748.36000000002</v>
      </c>
      <c r="F784" s="1182">
        <f t="shared" si="219"/>
        <v>40861.925999999999</v>
      </c>
      <c r="G784" s="1182">
        <f t="shared" si="220"/>
        <v>23349.672000000006</v>
      </c>
      <c r="H784" s="1182">
        <f t="shared" si="221"/>
        <v>5837.4180000000015</v>
      </c>
      <c r="I784" s="1183">
        <f t="shared" si="222"/>
        <v>5400</v>
      </c>
      <c r="J784" s="1182">
        <f t="shared" si="223"/>
        <v>70753.097999999998</v>
      </c>
      <c r="K784" s="1182" t="str">
        <f t="shared" si="224"/>
        <v/>
      </c>
      <c r="L784" s="1182" t="str">
        <f t="shared" si="225"/>
        <v/>
      </c>
      <c r="M784" s="1182" t="str">
        <f t="shared" si="226"/>
        <v/>
      </c>
      <c r="N784" s="1182"/>
      <c r="O784" s="1182"/>
      <c r="P784" s="1182"/>
      <c r="Q784" s="1182"/>
      <c r="R784" s="1182"/>
      <c r="S784" s="1182">
        <f t="shared" si="227"/>
        <v>11674.836000000003</v>
      </c>
      <c r="T784" s="121">
        <v>480000</v>
      </c>
    </row>
    <row r="785" spans="1:20" ht="18" x14ac:dyDescent="0.4">
      <c r="A785" s="121"/>
      <c r="B785" s="121" t="s">
        <v>2789</v>
      </c>
      <c r="C785" s="121">
        <v>3</v>
      </c>
      <c r="D785" s="121">
        <v>9</v>
      </c>
      <c r="E785" s="1181">
        <f>VLOOKUP(C785, '[1]SALARY SCALE '!$A$2:$P$18,D785+1, FALSE)</f>
        <v>116748.36000000002</v>
      </c>
      <c r="F785" s="1182">
        <f t="shared" si="219"/>
        <v>40861.925999999999</v>
      </c>
      <c r="G785" s="1182">
        <f t="shared" si="220"/>
        <v>23349.672000000006</v>
      </c>
      <c r="H785" s="1182">
        <f t="shared" si="221"/>
        <v>5837.4180000000015</v>
      </c>
      <c r="I785" s="1183">
        <f t="shared" si="222"/>
        <v>5400</v>
      </c>
      <c r="J785" s="1182">
        <f t="shared" si="223"/>
        <v>70753.097999999998</v>
      </c>
      <c r="K785" s="1182" t="str">
        <f t="shared" si="224"/>
        <v/>
      </c>
      <c r="L785" s="1182" t="str">
        <f t="shared" si="225"/>
        <v/>
      </c>
      <c r="M785" s="1182" t="str">
        <f t="shared" si="226"/>
        <v/>
      </c>
      <c r="N785" s="1182"/>
      <c r="O785" s="1182"/>
      <c r="P785" s="1182"/>
      <c r="Q785" s="1182"/>
      <c r="R785" s="1182"/>
      <c r="S785" s="1182">
        <f t="shared" si="227"/>
        <v>11674.836000000003</v>
      </c>
      <c r="T785" s="121">
        <v>480000</v>
      </c>
    </row>
    <row r="786" spans="1:20" ht="18" x14ac:dyDescent="0.4">
      <c r="A786" s="121"/>
      <c r="B786" s="121" t="s">
        <v>2790</v>
      </c>
      <c r="C786" s="121">
        <v>3</v>
      </c>
      <c r="D786" s="121">
        <v>9</v>
      </c>
      <c r="E786" s="1181">
        <f>VLOOKUP(C786, '[1]SALARY SCALE '!$A$2:$P$18,D786+1, FALSE)</f>
        <v>116748.36000000002</v>
      </c>
      <c r="F786" s="1182">
        <f t="shared" si="219"/>
        <v>40861.925999999999</v>
      </c>
      <c r="G786" s="1182">
        <f t="shared" si="220"/>
        <v>23349.672000000006</v>
      </c>
      <c r="H786" s="1182">
        <f t="shared" si="221"/>
        <v>5837.4180000000015</v>
      </c>
      <c r="I786" s="1183">
        <f t="shared" si="222"/>
        <v>5400</v>
      </c>
      <c r="J786" s="1182">
        <f t="shared" si="223"/>
        <v>70753.097999999998</v>
      </c>
      <c r="K786" s="1182" t="str">
        <f t="shared" si="224"/>
        <v/>
      </c>
      <c r="L786" s="1182" t="str">
        <f t="shared" si="225"/>
        <v/>
      </c>
      <c r="M786" s="1182" t="str">
        <f t="shared" si="226"/>
        <v/>
      </c>
      <c r="N786" s="1182"/>
      <c r="O786" s="1182"/>
      <c r="P786" s="1182"/>
      <c r="Q786" s="1182"/>
      <c r="R786" s="1182"/>
      <c r="S786" s="1182">
        <f t="shared" si="227"/>
        <v>11674.836000000003</v>
      </c>
      <c r="T786" s="121">
        <v>480000</v>
      </c>
    </row>
    <row r="787" spans="1:20" ht="18" x14ac:dyDescent="0.4">
      <c r="A787" s="121"/>
      <c r="B787" s="121" t="s">
        <v>2791</v>
      </c>
      <c r="C787" s="121">
        <v>3</v>
      </c>
      <c r="D787" s="121">
        <v>9</v>
      </c>
      <c r="E787" s="1181">
        <f>VLOOKUP(C787, '[1]SALARY SCALE '!$A$2:$P$18,D787+1, FALSE)</f>
        <v>116748.36000000002</v>
      </c>
      <c r="F787" s="1182">
        <f t="shared" si="219"/>
        <v>40861.925999999999</v>
      </c>
      <c r="G787" s="1182">
        <f t="shared" si="220"/>
        <v>23349.672000000006</v>
      </c>
      <c r="H787" s="1182">
        <f t="shared" si="221"/>
        <v>5837.4180000000015</v>
      </c>
      <c r="I787" s="1183">
        <f t="shared" si="222"/>
        <v>5400</v>
      </c>
      <c r="J787" s="1182">
        <f t="shared" si="223"/>
        <v>70753.097999999998</v>
      </c>
      <c r="K787" s="1182" t="str">
        <f t="shared" si="224"/>
        <v/>
      </c>
      <c r="L787" s="1182" t="str">
        <f t="shared" si="225"/>
        <v/>
      </c>
      <c r="M787" s="1182" t="str">
        <f t="shared" si="226"/>
        <v/>
      </c>
      <c r="N787" s="1182"/>
      <c r="O787" s="1182"/>
      <c r="P787" s="1182"/>
      <c r="Q787" s="1182"/>
      <c r="R787" s="1182"/>
      <c r="S787" s="1182">
        <f t="shared" si="227"/>
        <v>11674.836000000003</v>
      </c>
      <c r="T787" s="121">
        <v>480000</v>
      </c>
    </row>
    <row r="788" spans="1:20" ht="18" x14ac:dyDescent="0.4">
      <c r="A788" s="121"/>
      <c r="B788" s="121" t="s">
        <v>2792</v>
      </c>
      <c r="C788" s="121">
        <v>3</v>
      </c>
      <c r="D788" s="121">
        <v>9</v>
      </c>
      <c r="E788" s="1181">
        <f>VLOOKUP(C788, '[1]SALARY SCALE '!$A$2:$P$18,D788+1, FALSE)</f>
        <v>116748.36000000002</v>
      </c>
      <c r="F788" s="1182">
        <f t="shared" si="219"/>
        <v>40861.925999999999</v>
      </c>
      <c r="G788" s="1182">
        <f t="shared" si="220"/>
        <v>23349.672000000006</v>
      </c>
      <c r="H788" s="1182">
        <f t="shared" si="221"/>
        <v>5837.4180000000015</v>
      </c>
      <c r="I788" s="1183">
        <f t="shared" si="222"/>
        <v>5400</v>
      </c>
      <c r="J788" s="1182">
        <f t="shared" si="223"/>
        <v>70753.097999999998</v>
      </c>
      <c r="K788" s="1182" t="str">
        <f t="shared" si="224"/>
        <v/>
      </c>
      <c r="L788" s="1182" t="str">
        <f t="shared" si="225"/>
        <v/>
      </c>
      <c r="M788" s="1182" t="str">
        <f t="shared" si="226"/>
        <v/>
      </c>
      <c r="N788" s="1182"/>
      <c r="O788" s="1182"/>
      <c r="P788" s="1182"/>
      <c r="Q788" s="1182"/>
      <c r="R788" s="1182"/>
      <c r="S788" s="1182">
        <f t="shared" si="227"/>
        <v>11674.836000000003</v>
      </c>
      <c r="T788" s="121">
        <v>480000</v>
      </c>
    </row>
    <row r="789" spans="1:20" ht="18" x14ac:dyDescent="0.4">
      <c r="A789" s="121"/>
      <c r="B789" s="121" t="s">
        <v>2793</v>
      </c>
      <c r="C789" s="121">
        <v>3</v>
      </c>
      <c r="D789" s="121">
        <v>9</v>
      </c>
      <c r="E789" s="1181">
        <f>VLOOKUP(C789, '[1]SALARY SCALE '!$A$2:$P$18,D789+1, FALSE)</f>
        <v>116748.36000000002</v>
      </c>
      <c r="F789" s="1182">
        <f t="shared" si="219"/>
        <v>40861.925999999999</v>
      </c>
      <c r="G789" s="1182">
        <f t="shared" si="220"/>
        <v>23349.672000000006</v>
      </c>
      <c r="H789" s="1182">
        <f t="shared" si="221"/>
        <v>5837.4180000000015</v>
      </c>
      <c r="I789" s="1183">
        <f t="shared" si="222"/>
        <v>5400</v>
      </c>
      <c r="J789" s="1182">
        <f t="shared" si="223"/>
        <v>70753.097999999998</v>
      </c>
      <c r="K789" s="1182" t="str">
        <f t="shared" si="224"/>
        <v/>
      </c>
      <c r="L789" s="1182" t="str">
        <f t="shared" si="225"/>
        <v/>
      </c>
      <c r="M789" s="1182" t="str">
        <f t="shared" si="226"/>
        <v/>
      </c>
      <c r="N789" s="1182"/>
      <c r="O789" s="1182"/>
      <c r="P789" s="1182"/>
      <c r="Q789" s="1182"/>
      <c r="R789" s="1182"/>
      <c r="S789" s="1182">
        <f t="shared" si="227"/>
        <v>11674.836000000003</v>
      </c>
      <c r="T789" s="121">
        <v>480000</v>
      </c>
    </row>
    <row r="790" spans="1:20" ht="18" x14ac:dyDescent="0.4">
      <c r="A790" s="121"/>
      <c r="B790" s="121" t="s">
        <v>2794</v>
      </c>
      <c r="C790" s="121">
        <v>3</v>
      </c>
      <c r="D790" s="121">
        <v>9</v>
      </c>
      <c r="E790" s="1181">
        <f>VLOOKUP(C790, '[1]SALARY SCALE '!$A$2:$P$18,D790+1, FALSE)</f>
        <v>116748.36000000002</v>
      </c>
      <c r="F790" s="1182">
        <f t="shared" si="219"/>
        <v>40861.925999999999</v>
      </c>
      <c r="G790" s="1182">
        <f t="shared" si="220"/>
        <v>23349.672000000006</v>
      </c>
      <c r="H790" s="1182">
        <f t="shared" si="221"/>
        <v>5837.4180000000015</v>
      </c>
      <c r="I790" s="1183">
        <f t="shared" si="222"/>
        <v>5400</v>
      </c>
      <c r="J790" s="1182">
        <f t="shared" si="223"/>
        <v>70753.097999999998</v>
      </c>
      <c r="K790" s="1182" t="str">
        <f t="shared" si="224"/>
        <v/>
      </c>
      <c r="L790" s="1182" t="str">
        <f t="shared" si="225"/>
        <v/>
      </c>
      <c r="M790" s="1182" t="str">
        <f t="shared" si="226"/>
        <v/>
      </c>
      <c r="N790" s="1182"/>
      <c r="O790" s="1182"/>
      <c r="P790" s="1182"/>
      <c r="Q790" s="1182"/>
      <c r="R790" s="1182"/>
      <c r="S790" s="1182">
        <f t="shared" si="227"/>
        <v>11674.836000000003</v>
      </c>
      <c r="T790" s="121">
        <v>480000</v>
      </c>
    </row>
    <row r="791" spans="1:20" ht="18" x14ac:dyDescent="0.4">
      <c r="A791" s="121"/>
      <c r="B791" s="121" t="s">
        <v>2795</v>
      </c>
      <c r="C791" s="121">
        <v>3</v>
      </c>
      <c r="D791" s="121">
        <v>9</v>
      </c>
      <c r="E791" s="1181">
        <f>VLOOKUP(C791, '[1]SALARY SCALE '!$A$2:$P$18,D791+1, FALSE)</f>
        <v>116748.36000000002</v>
      </c>
      <c r="F791" s="1182">
        <f t="shared" si="219"/>
        <v>40861.925999999999</v>
      </c>
      <c r="G791" s="1182">
        <f t="shared" si="220"/>
        <v>23349.672000000006</v>
      </c>
      <c r="H791" s="1182">
        <f t="shared" si="221"/>
        <v>5837.4180000000015</v>
      </c>
      <c r="I791" s="1183">
        <f t="shared" si="222"/>
        <v>5400</v>
      </c>
      <c r="J791" s="1182">
        <f t="shared" si="223"/>
        <v>70753.097999999998</v>
      </c>
      <c r="K791" s="1182" t="str">
        <f t="shared" si="224"/>
        <v/>
      </c>
      <c r="L791" s="1182" t="str">
        <f t="shared" si="225"/>
        <v/>
      </c>
      <c r="M791" s="1182" t="str">
        <f t="shared" si="226"/>
        <v/>
      </c>
      <c r="N791" s="1182"/>
      <c r="O791" s="1182"/>
      <c r="P791" s="1182"/>
      <c r="Q791" s="1182"/>
      <c r="R791" s="1182"/>
      <c r="S791" s="1182">
        <f t="shared" si="227"/>
        <v>11674.836000000003</v>
      </c>
      <c r="T791" s="121">
        <v>480000</v>
      </c>
    </row>
    <row r="792" spans="1:20" ht="18" x14ac:dyDescent="0.4">
      <c r="A792" s="121"/>
      <c r="B792" s="121" t="s">
        <v>2796</v>
      </c>
      <c r="C792" s="121">
        <v>3</v>
      </c>
      <c r="D792" s="121">
        <v>9</v>
      </c>
      <c r="E792" s="1181">
        <f>VLOOKUP(C792, '[1]SALARY SCALE '!$A$2:$P$18,D792+1, FALSE)</f>
        <v>116748.36000000002</v>
      </c>
      <c r="F792" s="1182">
        <f t="shared" si="219"/>
        <v>40861.925999999999</v>
      </c>
      <c r="G792" s="1182">
        <f t="shared" si="220"/>
        <v>23349.672000000006</v>
      </c>
      <c r="H792" s="1182">
        <f t="shared" si="221"/>
        <v>5837.4180000000015</v>
      </c>
      <c r="I792" s="1183">
        <f t="shared" si="222"/>
        <v>5400</v>
      </c>
      <c r="J792" s="1182">
        <f t="shared" si="223"/>
        <v>70753.097999999998</v>
      </c>
      <c r="K792" s="1182" t="str">
        <f t="shared" si="224"/>
        <v/>
      </c>
      <c r="L792" s="1182" t="str">
        <f t="shared" si="225"/>
        <v/>
      </c>
      <c r="M792" s="1182" t="str">
        <f t="shared" si="226"/>
        <v/>
      </c>
      <c r="N792" s="1182"/>
      <c r="O792" s="1182"/>
      <c r="P792" s="1182"/>
      <c r="Q792" s="1182"/>
      <c r="R792" s="1182"/>
      <c r="S792" s="1182">
        <f t="shared" si="227"/>
        <v>11674.836000000003</v>
      </c>
      <c r="T792" s="121">
        <v>480000</v>
      </c>
    </row>
    <row r="793" spans="1:20" ht="18" x14ac:dyDescent="0.4">
      <c r="A793" s="121"/>
      <c r="B793" s="121" t="s">
        <v>2797</v>
      </c>
      <c r="C793" s="121">
        <v>3</v>
      </c>
      <c r="D793" s="121">
        <v>9</v>
      </c>
      <c r="E793" s="1181">
        <f>VLOOKUP(C793, '[1]SALARY SCALE '!$A$2:$P$18,D793+1, FALSE)</f>
        <v>116748.36000000002</v>
      </c>
      <c r="F793" s="1182">
        <f t="shared" si="219"/>
        <v>40861.925999999999</v>
      </c>
      <c r="G793" s="1182">
        <f t="shared" si="220"/>
        <v>23349.672000000006</v>
      </c>
      <c r="H793" s="1182">
        <f t="shared" si="221"/>
        <v>5837.4180000000015</v>
      </c>
      <c r="I793" s="1183">
        <f t="shared" si="222"/>
        <v>5400</v>
      </c>
      <c r="J793" s="1182">
        <f t="shared" si="223"/>
        <v>70753.097999999998</v>
      </c>
      <c r="K793" s="1182" t="str">
        <f t="shared" si="224"/>
        <v/>
      </c>
      <c r="L793" s="1182" t="str">
        <f t="shared" si="225"/>
        <v/>
      </c>
      <c r="M793" s="1182" t="str">
        <f t="shared" si="226"/>
        <v/>
      </c>
      <c r="N793" s="1182"/>
      <c r="O793" s="1182"/>
      <c r="P793" s="1182"/>
      <c r="Q793" s="1182"/>
      <c r="R793" s="1182"/>
      <c r="S793" s="1182">
        <f t="shared" si="227"/>
        <v>11674.836000000003</v>
      </c>
      <c r="T793" s="121">
        <v>480000</v>
      </c>
    </row>
    <row r="794" spans="1:20" ht="18" x14ac:dyDescent="0.4">
      <c r="A794" s="121"/>
      <c r="B794" s="121" t="s">
        <v>2797</v>
      </c>
      <c r="C794" s="121">
        <v>3</v>
      </c>
      <c r="D794" s="121">
        <v>9</v>
      </c>
      <c r="E794" s="1181">
        <f>VLOOKUP(C794, '[1]SALARY SCALE '!$A$2:$P$18,D794+1, FALSE)</f>
        <v>116748.36000000002</v>
      </c>
      <c r="F794" s="1182">
        <f t="shared" si="219"/>
        <v>40861.925999999999</v>
      </c>
      <c r="G794" s="1182">
        <f t="shared" si="220"/>
        <v>23349.672000000006</v>
      </c>
      <c r="H794" s="1182">
        <f t="shared" si="221"/>
        <v>5837.4180000000015</v>
      </c>
      <c r="I794" s="1183">
        <f t="shared" si="222"/>
        <v>5400</v>
      </c>
      <c r="J794" s="1182">
        <f t="shared" si="223"/>
        <v>70753.097999999998</v>
      </c>
      <c r="K794" s="1182" t="str">
        <f t="shared" si="224"/>
        <v/>
      </c>
      <c r="L794" s="1182" t="str">
        <f t="shared" si="225"/>
        <v/>
      </c>
      <c r="M794" s="1182" t="str">
        <f t="shared" si="226"/>
        <v/>
      </c>
      <c r="N794" s="1182"/>
      <c r="O794" s="1182"/>
      <c r="P794" s="1182"/>
      <c r="Q794" s="1182"/>
      <c r="R794" s="1182"/>
      <c r="S794" s="1182">
        <f t="shared" si="227"/>
        <v>11674.836000000003</v>
      </c>
      <c r="T794" s="121">
        <v>480000</v>
      </c>
    </row>
    <row r="795" spans="1:20" ht="18" x14ac:dyDescent="0.4">
      <c r="A795" s="121"/>
      <c r="B795" s="121" t="s">
        <v>2798</v>
      </c>
      <c r="C795" s="121">
        <v>3</v>
      </c>
      <c r="D795" s="121">
        <v>9</v>
      </c>
      <c r="E795" s="1181">
        <f>VLOOKUP(C795, '[1]SALARY SCALE '!$A$2:$P$18,D795+1, FALSE)</f>
        <v>116748.36000000002</v>
      </c>
      <c r="F795" s="1182">
        <f t="shared" si="219"/>
        <v>40861.925999999999</v>
      </c>
      <c r="G795" s="1182">
        <f t="shared" si="220"/>
        <v>23349.672000000006</v>
      </c>
      <c r="H795" s="1182">
        <f t="shared" si="221"/>
        <v>5837.4180000000015</v>
      </c>
      <c r="I795" s="1183">
        <f t="shared" si="222"/>
        <v>5400</v>
      </c>
      <c r="J795" s="1182">
        <f t="shared" si="223"/>
        <v>70753.097999999998</v>
      </c>
      <c r="K795" s="1182" t="str">
        <f t="shared" si="224"/>
        <v/>
      </c>
      <c r="L795" s="1182" t="str">
        <f t="shared" si="225"/>
        <v/>
      </c>
      <c r="M795" s="1182" t="str">
        <f t="shared" si="226"/>
        <v/>
      </c>
      <c r="N795" s="1182"/>
      <c r="O795" s="1182"/>
      <c r="P795" s="1182"/>
      <c r="Q795" s="1182"/>
      <c r="R795" s="1182"/>
      <c r="S795" s="1182">
        <f t="shared" si="227"/>
        <v>11674.836000000003</v>
      </c>
      <c r="T795" s="121">
        <v>480000</v>
      </c>
    </row>
    <row r="796" spans="1:20" ht="18" x14ac:dyDescent="0.4">
      <c r="A796" s="121"/>
      <c r="B796" s="121" t="s">
        <v>2799</v>
      </c>
      <c r="C796" s="121">
        <v>3</v>
      </c>
      <c r="D796" s="121">
        <v>9</v>
      </c>
      <c r="E796" s="1181">
        <f>VLOOKUP(C796, '[1]SALARY SCALE '!$A$2:$P$18,D796+1, FALSE)</f>
        <v>116748.36000000002</v>
      </c>
      <c r="F796" s="1182">
        <f t="shared" si="219"/>
        <v>40861.925999999999</v>
      </c>
      <c r="G796" s="1182">
        <f t="shared" si="220"/>
        <v>23349.672000000006</v>
      </c>
      <c r="H796" s="1182">
        <f t="shared" si="221"/>
        <v>5837.4180000000015</v>
      </c>
      <c r="I796" s="1183">
        <f t="shared" si="222"/>
        <v>5400</v>
      </c>
      <c r="J796" s="1182">
        <f t="shared" si="223"/>
        <v>70753.097999999998</v>
      </c>
      <c r="K796" s="1182" t="str">
        <f t="shared" si="224"/>
        <v/>
      </c>
      <c r="L796" s="1182" t="str">
        <f t="shared" si="225"/>
        <v/>
      </c>
      <c r="M796" s="1182" t="str">
        <f t="shared" si="226"/>
        <v/>
      </c>
      <c r="N796" s="1182"/>
      <c r="O796" s="1182"/>
      <c r="P796" s="1182"/>
      <c r="Q796" s="1182"/>
      <c r="R796" s="1182"/>
      <c r="S796" s="1182">
        <f t="shared" si="227"/>
        <v>11674.836000000003</v>
      </c>
      <c r="T796" s="121">
        <v>480000</v>
      </c>
    </row>
    <row r="797" spans="1:20" ht="18" x14ac:dyDescent="0.4">
      <c r="A797" s="121"/>
      <c r="B797" s="121" t="s">
        <v>2800</v>
      </c>
      <c r="C797" s="121">
        <v>3</v>
      </c>
      <c r="D797" s="121">
        <v>9</v>
      </c>
      <c r="E797" s="1181">
        <f>VLOOKUP(C797, '[1]SALARY SCALE '!$A$2:$P$18,D797+1, FALSE)</f>
        <v>116748.36000000002</v>
      </c>
      <c r="F797" s="1182">
        <f t="shared" si="219"/>
        <v>40861.925999999999</v>
      </c>
      <c r="G797" s="1182">
        <f t="shared" si="220"/>
        <v>23349.672000000006</v>
      </c>
      <c r="H797" s="1182">
        <f t="shared" si="221"/>
        <v>5837.4180000000015</v>
      </c>
      <c r="I797" s="1183">
        <f t="shared" si="222"/>
        <v>5400</v>
      </c>
      <c r="J797" s="1182">
        <f t="shared" si="223"/>
        <v>70753.097999999998</v>
      </c>
      <c r="K797" s="1182" t="str">
        <f t="shared" si="224"/>
        <v/>
      </c>
      <c r="L797" s="1182" t="str">
        <f t="shared" si="225"/>
        <v/>
      </c>
      <c r="M797" s="1182" t="str">
        <f t="shared" si="226"/>
        <v/>
      </c>
      <c r="N797" s="1182"/>
      <c r="O797" s="1182"/>
      <c r="P797" s="1182"/>
      <c r="Q797" s="1182"/>
      <c r="R797" s="1182"/>
      <c r="S797" s="1182">
        <f t="shared" si="227"/>
        <v>11674.836000000003</v>
      </c>
      <c r="T797" s="121">
        <v>480000</v>
      </c>
    </row>
    <row r="798" spans="1:20" ht="18" x14ac:dyDescent="0.4">
      <c r="A798" s="121"/>
      <c r="B798" s="121" t="s">
        <v>2801</v>
      </c>
      <c r="C798" s="121">
        <v>3</v>
      </c>
      <c r="D798" s="121">
        <v>9</v>
      </c>
      <c r="E798" s="1181">
        <f>VLOOKUP(C798, '[1]SALARY SCALE '!$A$2:$P$18,D798+1, FALSE)</f>
        <v>116748.36000000002</v>
      </c>
      <c r="F798" s="1182">
        <f t="shared" si="219"/>
        <v>40861.925999999999</v>
      </c>
      <c r="G798" s="1182">
        <f t="shared" si="220"/>
        <v>23349.672000000006</v>
      </c>
      <c r="H798" s="1182">
        <f t="shared" si="221"/>
        <v>5837.4180000000015</v>
      </c>
      <c r="I798" s="1183">
        <f t="shared" si="222"/>
        <v>5400</v>
      </c>
      <c r="J798" s="1182">
        <f t="shared" si="223"/>
        <v>70753.097999999998</v>
      </c>
      <c r="K798" s="1182" t="str">
        <f t="shared" si="224"/>
        <v/>
      </c>
      <c r="L798" s="1182" t="str">
        <f t="shared" si="225"/>
        <v/>
      </c>
      <c r="M798" s="1182" t="str">
        <f t="shared" si="226"/>
        <v/>
      </c>
      <c r="N798" s="1182"/>
      <c r="O798" s="1182"/>
      <c r="P798" s="1182"/>
      <c r="Q798" s="1182"/>
      <c r="R798" s="1182"/>
      <c r="S798" s="1182">
        <f t="shared" si="227"/>
        <v>11674.836000000003</v>
      </c>
      <c r="T798" s="121">
        <v>480000</v>
      </c>
    </row>
    <row r="799" spans="1:20" ht="18" x14ac:dyDescent="0.4">
      <c r="A799" s="121"/>
      <c r="B799" s="121" t="s">
        <v>2802</v>
      </c>
      <c r="C799" s="121">
        <v>3</v>
      </c>
      <c r="D799" s="121">
        <v>9</v>
      </c>
      <c r="E799" s="1181">
        <f>VLOOKUP(C799, '[1]SALARY SCALE '!$A$2:$P$18,D799+1, FALSE)</f>
        <v>116748.36000000002</v>
      </c>
      <c r="F799" s="1182">
        <f t="shared" si="219"/>
        <v>40861.925999999999</v>
      </c>
      <c r="G799" s="1182">
        <f t="shared" si="220"/>
        <v>23349.672000000006</v>
      </c>
      <c r="H799" s="1182">
        <f t="shared" si="221"/>
        <v>5837.4180000000015</v>
      </c>
      <c r="I799" s="1183">
        <f t="shared" si="222"/>
        <v>5400</v>
      </c>
      <c r="J799" s="1182">
        <f t="shared" si="223"/>
        <v>70753.097999999998</v>
      </c>
      <c r="K799" s="1182" t="str">
        <f t="shared" si="224"/>
        <v/>
      </c>
      <c r="L799" s="1182" t="str">
        <f t="shared" si="225"/>
        <v/>
      </c>
      <c r="M799" s="1182" t="str">
        <f t="shared" si="226"/>
        <v/>
      </c>
      <c r="N799" s="1182"/>
      <c r="O799" s="1182"/>
      <c r="P799" s="1182"/>
      <c r="Q799" s="1182"/>
      <c r="R799" s="1182"/>
      <c r="S799" s="1182">
        <f t="shared" si="227"/>
        <v>11674.836000000003</v>
      </c>
      <c r="T799" s="121">
        <v>480000</v>
      </c>
    </row>
    <row r="800" spans="1:20" ht="18" x14ac:dyDescent="0.4">
      <c r="A800" s="121"/>
      <c r="B800" s="121" t="s">
        <v>2803</v>
      </c>
      <c r="C800" s="121">
        <v>3</v>
      </c>
      <c r="D800" s="121">
        <v>9</v>
      </c>
      <c r="E800" s="1181">
        <f>VLOOKUP(C800, '[1]SALARY SCALE '!$A$2:$P$18,D800+1, FALSE)</f>
        <v>116748.36000000002</v>
      </c>
      <c r="F800" s="1182">
        <f t="shared" si="219"/>
        <v>40861.925999999999</v>
      </c>
      <c r="G800" s="1182">
        <f t="shared" si="220"/>
        <v>23349.672000000006</v>
      </c>
      <c r="H800" s="1182">
        <f t="shared" si="221"/>
        <v>5837.4180000000015</v>
      </c>
      <c r="I800" s="1183">
        <f t="shared" si="222"/>
        <v>5400</v>
      </c>
      <c r="J800" s="1182">
        <f t="shared" si="223"/>
        <v>70753.097999999998</v>
      </c>
      <c r="K800" s="1182" t="str">
        <f t="shared" si="224"/>
        <v/>
      </c>
      <c r="L800" s="1182" t="str">
        <f t="shared" si="225"/>
        <v/>
      </c>
      <c r="M800" s="1182" t="str">
        <f t="shared" si="226"/>
        <v/>
      </c>
      <c r="N800" s="1182"/>
      <c r="O800" s="1182"/>
      <c r="P800" s="1182"/>
      <c r="Q800" s="1182"/>
      <c r="R800" s="1182"/>
      <c r="S800" s="1182">
        <f t="shared" si="227"/>
        <v>11674.836000000003</v>
      </c>
      <c r="T800" s="121">
        <v>480000</v>
      </c>
    </row>
    <row r="801" spans="1:20" ht="18" x14ac:dyDescent="0.4">
      <c r="A801" s="121"/>
      <c r="B801" s="121" t="s">
        <v>2804</v>
      </c>
      <c r="C801" s="121">
        <v>3</v>
      </c>
      <c r="D801" s="121">
        <v>9</v>
      </c>
      <c r="E801" s="1181">
        <f>VLOOKUP(C801, '[1]SALARY SCALE '!$A$2:$P$18,D801+1, FALSE)</f>
        <v>116748.36000000002</v>
      </c>
      <c r="F801" s="1182">
        <f t="shared" ref="F801:F864" si="228">E801*35%</f>
        <v>40861.925999999999</v>
      </c>
      <c r="G801" s="1182">
        <f t="shared" ref="G801:G864" si="229">E801*20%</f>
        <v>23349.672000000006</v>
      </c>
      <c r="H801" s="1182">
        <f t="shared" ref="H801:H864" si="230">E801*5%</f>
        <v>5837.4180000000015</v>
      </c>
      <c r="I801" s="1183">
        <f t="shared" ref="I801:I864" si="231">IF(C801&lt;=6,5400, IF(AND(C801&gt;=7,C801&lt;=10),7560,IF(AND(C801&gt;10,C801&lt;=14),8640,IF(C801&gt;14,9720,""))))</f>
        <v>5400</v>
      </c>
      <c r="J801" s="1182">
        <f t="shared" ref="J801:J864" si="232">IF(C801&lt;7,0.05*E801+64915.68,0.05*E801+24000)</f>
        <v>70753.097999999998</v>
      </c>
      <c r="K801" s="1182" t="str">
        <f t="shared" ref="K801:K864" si="233">IF(C801&gt;=15, 630, "")</f>
        <v/>
      </c>
      <c r="L801" s="1182" t="str">
        <f t="shared" ref="L801:L864" si="234">IF(C801&gt;=15, 11469.09, "")</f>
        <v/>
      </c>
      <c r="M801" s="1182" t="str">
        <f t="shared" ref="M801:M864" si="235">IF(C801&gt;=15, 11469.09, "")</f>
        <v/>
      </c>
      <c r="N801" s="1182"/>
      <c r="O801" s="1182"/>
      <c r="P801" s="1182"/>
      <c r="Q801" s="1182"/>
      <c r="R801" s="1182"/>
      <c r="S801" s="1182">
        <f t="shared" ref="S801:S864" si="236">E801*10%</f>
        <v>11674.836000000003</v>
      </c>
      <c r="T801" s="121">
        <v>480000</v>
      </c>
    </row>
    <row r="802" spans="1:20" ht="18" x14ac:dyDescent="0.4">
      <c r="A802" s="121"/>
      <c r="B802" s="121" t="s">
        <v>2805</v>
      </c>
      <c r="C802" s="121">
        <v>3</v>
      </c>
      <c r="D802" s="121">
        <v>9</v>
      </c>
      <c r="E802" s="1181">
        <f>VLOOKUP(C802, '[1]SALARY SCALE '!$A$2:$P$18,D802+1, FALSE)</f>
        <v>116748.36000000002</v>
      </c>
      <c r="F802" s="1182">
        <f t="shared" si="228"/>
        <v>40861.925999999999</v>
      </c>
      <c r="G802" s="1182">
        <f t="shared" si="229"/>
        <v>23349.672000000006</v>
      </c>
      <c r="H802" s="1182">
        <f t="shared" si="230"/>
        <v>5837.4180000000015</v>
      </c>
      <c r="I802" s="1183">
        <f t="shared" si="231"/>
        <v>5400</v>
      </c>
      <c r="J802" s="1182">
        <f t="shared" si="232"/>
        <v>70753.097999999998</v>
      </c>
      <c r="K802" s="1182" t="str">
        <f t="shared" si="233"/>
        <v/>
      </c>
      <c r="L802" s="1182" t="str">
        <f t="shared" si="234"/>
        <v/>
      </c>
      <c r="M802" s="1182" t="str">
        <f t="shared" si="235"/>
        <v/>
      </c>
      <c r="N802" s="1182"/>
      <c r="O802" s="1182"/>
      <c r="P802" s="1182"/>
      <c r="Q802" s="1182"/>
      <c r="R802" s="1182"/>
      <c r="S802" s="1182">
        <f t="shared" si="236"/>
        <v>11674.836000000003</v>
      </c>
      <c r="T802" s="121">
        <v>480000</v>
      </c>
    </row>
    <row r="803" spans="1:20" ht="18" x14ac:dyDescent="0.4">
      <c r="A803" s="121"/>
      <c r="B803" s="121" t="s">
        <v>2806</v>
      </c>
      <c r="C803" s="121">
        <v>3</v>
      </c>
      <c r="D803" s="121">
        <v>9</v>
      </c>
      <c r="E803" s="1181">
        <f>VLOOKUP(C803, '[1]SALARY SCALE '!$A$2:$P$18,D803+1, FALSE)</f>
        <v>116748.36000000002</v>
      </c>
      <c r="F803" s="1182">
        <f t="shared" si="228"/>
        <v>40861.925999999999</v>
      </c>
      <c r="G803" s="1182">
        <f t="shared" si="229"/>
        <v>23349.672000000006</v>
      </c>
      <c r="H803" s="1182">
        <f t="shared" si="230"/>
        <v>5837.4180000000015</v>
      </c>
      <c r="I803" s="1183">
        <f t="shared" si="231"/>
        <v>5400</v>
      </c>
      <c r="J803" s="1182">
        <f t="shared" si="232"/>
        <v>70753.097999999998</v>
      </c>
      <c r="K803" s="1182" t="str">
        <f t="shared" si="233"/>
        <v/>
      </c>
      <c r="L803" s="1182" t="str">
        <f t="shared" si="234"/>
        <v/>
      </c>
      <c r="M803" s="1182" t="str">
        <f t="shared" si="235"/>
        <v/>
      </c>
      <c r="N803" s="1182"/>
      <c r="O803" s="1182"/>
      <c r="P803" s="1182"/>
      <c r="Q803" s="1182"/>
      <c r="R803" s="1182"/>
      <c r="S803" s="1182">
        <f t="shared" si="236"/>
        <v>11674.836000000003</v>
      </c>
      <c r="T803" s="121">
        <v>480000</v>
      </c>
    </row>
    <row r="804" spans="1:20" ht="18" x14ac:dyDescent="0.4">
      <c r="A804" s="121"/>
      <c r="B804" s="121" t="s">
        <v>2807</v>
      </c>
      <c r="C804" s="121">
        <v>3</v>
      </c>
      <c r="D804" s="121">
        <v>9</v>
      </c>
      <c r="E804" s="1181">
        <f>VLOOKUP(C804, '[1]SALARY SCALE '!$A$2:$P$18,D804+1, FALSE)</f>
        <v>116748.36000000002</v>
      </c>
      <c r="F804" s="1182">
        <f t="shared" si="228"/>
        <v>40861.925999999999</v>
      </c>
      <c r="G804" s="1182">
        <f t="shared" si="229"/>
        <v>23349.672000000006</v>
      </c>
      <c r="H804" s="1182">
        <f t="shared" si="230"/>
        <v>5837.4180000000015</v>
      </c>
      <c r="I804" s="1183">
        <f t="shared" si="231"/>
        <v>5400</v>
      </c>
      <c r="J804" s="1182">
        <f t="shared" si="232"/>
        <v>70753.097999999998</v>
      </c>
      <c r="K804" s="1182" t="str">
        <f t="shared" si="233"/>
        <v/>
      </c>
      <c r="L804" s="1182" t="str">
        <f t="shared" si="234"/>
        <v/>
      </c>
      <c r="M804" s="1182" t="str">
        <f t="shared" si="235"/>
        <v/>
      </c>
      <c r="N804" s="1182"/>
      <c r="O804" s="1182"/>
      <c r="P804" s="1182"/>
      <c r="Q804" s="1182"/>
      <c r="R804" s="1182"/>
      <c r="S804" s="1182">
        <f t="shared" si="236"/>
        <v>11674.836000000003</v>
      </c>
      <c r="T804" s="121">
        <v>480000</v>
      </c>
    </row>
    <row r="805" spans="1:20" ht="18" x14ac:dyDescent="0.4">
      <c r="A805" s="121"/>
      <c r="B805" s="121" t="s">
        <v>2808</v>
      </c>
      <c r="C805" s="121">
        <v>3</v>
      </c>
      <c r="D805" s="121">
        <v>9</v>
      </c>
      <c r="E805" s="1181">
        <f>VLOOKUP(C805, '[1]SALARY SCALE '!$A$2:$P$18,D805+1, FALSE)</f>
        <v>116748.36000000002</v>
      </c>
      <c r="F805" s="1182">
        <f t="shared" si="228"/>
        <v>40861.925999999999</v>
      </c>
      <c r="G805" s="1182">
        <f t="shared" si="229"/>
        <v>23349.672000000006</v>
      </c>
      <c r="H805" s="1182">
        <f t="shared" si="230"/>
        <v>5837.4180000000015</v>
      </c>
      <c r="I805" s="1183">
        <f t="shared" si="231"/>
        <v>5400</v>
      </c>
      <c r="J805" s="1182">
        <f t="shared" si="232"/>
        <v>70753.097999999998</v>
      </c>
      <c r="K805" s="1182" t="str">
        <f t="shared" si="233"/>
        <v/>
      </c>
      <c r="L805" s="1182" t="str">
        <f t="shared" si="234"/>
        <v/>
      </c>
      <c r="M805" s="1182" t="str">
        <f t="shared" si="235"/>
        <v/>
      </c>
      <c r="N805" s="1182"/>
      <c r="O805" s="1182"/>
      <c r="P805" s="1182"/>
      <c r="Q805" s="1182"/>
      <c r="R805" s="1182"/>
      <c r="S805" s="1182">
        <f t="shared" si="236"/>
        <v>11674.836000000003</v>
      </c>
      <c r="T805" s="121">
        <v>480000</v>
      </c>
    </row>
    <row r="806" spans="1:20" ht="18" x14ac:dyDescent="0.4">
      <c r="A806" s="121"/>
      <c r="B806" s="121" t="s">
        <v>2809</v>
      </c>
      <c r="C806" s="121">
        <v>3</v>
      </c>
      <c r="D806" s="121">
        <v>9</v>
      </c>
      <c r="E806" s="1181">
        <f>VLOOKUP(C806, '[1]SALARY SCALE '!$A$2:$P$18,D806+1, FALSE)</f>
        <v>116748.36000000002</v>
      </c>
      <c r="F806" s="1182">
        <f t="shared" si="228"/>
        <v>40861.925999999999</v>
      </c>
      <c r="G806" s="1182">
        <f t="shared" si="229"/>
        <v>23349.672000000006</v>
      </c>
      <c r="H806" s="1182">
        <f t="shared" si="230"/>
        <v>5837.4180000000015</v>
      </c>
      <c r="I806" s="1183">
        <f t="shared" si="231"/>
        <v>5400</v>
      </c>
      <c r="J806" s="1182">
        <f t="shared" si="232"/>
        <v>70753.097999999998</v>
      </c>
      <c r="K806" s="1182" t="str">
        <f t="shared" si="233"/>
        <v/>
      </c>
      <c r="L806" s="1182" t="str">
        <f t="shared" si="234"/>
        <v/>
      </c>
      <c r="M806" s="1182" t="str">
        <f t="shared" si="235"/>
        <v/>
      </c>
      <c r="N806" s="1182"/>
      <c r="O806" s="1182"/>
      <c r="P806" s="1182"/>
      <c r="Q806" s="1182"/>
      <c r="R806" s="1182"/>
      <c r="S806" s="1182">
        <f t="shared" si="236"/>
        <v>11674.836000000003</v>
      </c>
      <c r="T806" s="121">
        <v>480000</v>
      </c>
    </row>
    <row r="807" spans="1:20" ht="18" x14ac:dyDescent="0.4">
      <c r="A807" s="121"/>
      <c r="B807" s="121" t="s">
        <v>2810</v>
      </c>
      <c r="C807" s="121">
        <v>3</v>
      </c>
      <c r="D807" s="121">
        <v>9</v>
      </c>
      <c r="E807" s="1181">
        <f>VLOOKUP(C807, '[1]SALARY SCALE '!$A$2:$P$18,D807+1, FALSE)</f>
        <v>116748.36000000002</v>
      </c>
      <c r="F807" s="1182">
        <f t="shared" si="228"/>
        <v>40861.925999999999</v>
      </c>
      <c r="G807" s="1182">
        <f t="shared" si="229"/>
        <v>23349.672000000006</v>
      </c>
      <c r="H807" s="1182">
        <f t="shared" si="230"/>
        <v>5837.4180000000015</v>
      </c>
      <c r="I807" s="1183">
        <f t="shared" si="231"/>
        <v>5400</v>
      </c>
      <c r="J807" s="1182">
        <f t="shared" si="232"/>
        <v>70753.097999999998</v>
      </c>
      <c r="K807" s="1182" t="str">
        <f t="shared" si="233"/>
        <v/>
      </c>
      <c r="L807" s="1182" t="str">
        <f t="shared" si="234"/>
        <v/>
      </c>
      <c r="M807" s="1182" t="str">
        <f t="shared" si="235"/>
        <v/>
      </c>
      <c r="N807" s="1182"/>
      <c r="O807" s="1182"/>
      <c r="P807" s="1182"/>
      <c r="Q807" s="1182"/>
      <c r="R807" s="1182"/>
      <c r="S807" s="1182">
        <f t="shared" si="236"/>
        <v>11674.836000000003</v>
      </c>
      <c r="T807" s="121">
        <v>480000</v>
      </c>
    </row>
    <row r="808" spans="1:20" ht="18" x14ac:dyDescent="0.4">
      <c r="A808" s="121"/>
      <c r="B808" s="121" t="s">
        <v>2811</v>
      </c>
      <c r="C808" s="121">
        <v>3</v>
      </c>
      <c r="D808" s="121">
        <v>9</v>
      </c>
      <c r="E808" s="1181">
        <f>VLOOKUP(C808, '[1]SALARY SCALE '!$A$2:$P$18,D808+1, FALSE)</f>
        <v>116748.36000000002</v>
      </c>
      <c r="F808" s="1182">
        <f t="shared" si="228"/>
        <v>40861.925999999999</v>
      </c>
      <c r="G808" s="1182">
        <f t="shared" si="229"/>
        <v>23349.672000000006</v>
      </c>
      <c r="H808" s="1182">
        <f t="shared" si="230"/>
        <v>5837.4180000000015</v>
      </c>
      <c r="I808" s="1183">
        <f t="shared" si="231"/>
        <v>5400</v>
      </c>
      <c r="J808" s="1182">
        <f t="shared" si="232"/>
        <v>70753.097999999998</v>
      </c>
      <c r="K808" s="1182" t="str">
        <f t="shared" si="233"/>
        <v/>
      </c>
      <c r="L808" s="1182" t="str">
        <f t="shared" si="234"/>
        <v/>
      </c>
      <c r="M808" s="1182" t="str">
        <f t="shared" si="235"/>
        <v/>
      </c>
      <c r="N808" s="1182"/>
      <c r="O808" s="1182"/>
      <c r="P808" s="1182"/>
      <c r="Q808" s="1182"/>
      <c r="R808" s="1182"/>
      <c r="S808" s="1182">
        <f t="shared" si="236"/>
        <v>11674.836000000003</v>
      </c>
      <c r="T808" s="121">
        <v>480000</v>
      </c>
    </row>
    <row r="809" spans="1:20" ht="18" x14ac:dyDescent="0.4">
      <c r="A809" s="121"/>
      <c r="B809" s="121" t="s">
        <v>2812</v>
      </c>
      <c r="C809" s="121">
        <v>3</v>
      </c>
      <c r="D809" s="121">
        <v>9</v>
      </c>
      <c r="E809" s="1181">
        <f>VLOOKUP(C809, '[1]SALARY SCALE '!$A$2:$P$18,D809+1, FALSE)</f>
        <v>116748.36000000002</v>
      </c>
      <c r="F809" s="1182">
        <f t="shared" si="228"/>
        <v>40861.925999999999</v>
      </c>
      <c r="G809" s="1182">
        <f t="shared" si="229"/>
        <v>23349.672000000006</v>
      </c>
      <c r="H809" s="1182">
        <f t="shared" si="230"/>
        <v>5837.4180000000015</v>
      </c>
      <c r="I809" s="1183">
        <f t="shared" si="231"/>
        <v>5400</v>
      </c>
      <c r="J809" s="1182">
        <f t="shared" si="232"/>
        <v>70753.097999999998</v>
      </c>
      <c r="K809" s="1182" t="str">
        <f t="shared" si="233"/>
        <v/>
      </c>
      <c r="L809" s="1182" t="str">
        <f t="shared" si="234"/>
        <v/>
      </c>
      <c r="M809" s="1182" t="str">
        <f t="shared" si="235"/>
        <v/>
      </c>
      <c r="N809" s="1182"/>
      <c r="O809" s="1182"/>
      <c r="P809" s="1182"/>
      <c r="Q809" s="1182"/>
      <c r="R809" s="1182"/>
      <c r="S809" s="1182">
        <f t="shared" si="236"/>
        <v>11674.836000000003</v>
      </c>
      <c r="T809" s="121">
        <v>480000</v>
      </c>
    </row>
    <row r="810" spans="1:20" ht="18" x14ac:dyDescent="0.4">
      <c r="A810" s="121"/>
      <c r="B810" s="121" t="s">
        <v>2813</v>
      </c>
      <c r="C810" s="121">
        <v>3</v>
      </c>
      <c r="D810" s="121">
        <v>9</v>
      </c>
      <c r="E810" s="1181">
        <f>VLOOKUP(C810, '[1]SALARY SCALE '!$A$2:$P$18,D810+1, FALSE)</f>
        <v>116748.36000000002</v>
      </c>
      <c r="F810" s="1182">
        <f t="shared" si="228"/>
        <v>40861.925999999999</v>
      </c>
      <c r="G810" s="1182">
        <f t="shared" si="229"/>
        <v>23349.672000000006</v>
      </c>
      <c r="H810" s="1182">
        <f t="shared" si="230"/>
        <v>5837.4180000000015</v>
      </c>
      <c r="I810" s="1183">
        <f t="shared" si="231"/>
        <v>5400</v>
      </c>
      <c r="J810" s="1182">
        <f t="shared" si="232"/>
        <v>70753.097999999998</v>
      </c>
      <c r="K810" s="1182" t="str">
        <f t="shared" si="233"/>
        <v/>
      </c>
      <c r="L810" s="1182" t="str">
        <f t="shared" si="234"/>
        <v/>
      </c>
      <c r="M810" s="1182" t="str">
        <f t="shared" si="235"/>
        <v/>
      </c>
      <c r="N810" s="1182"/>
      <c r="O810" s="1182"/>
      <c r="P810" s="1182"/>
      <c r="Q810" s="1182"/>
      <c r="R810" s="1182"/>
      <c r="S810" s="1182">
        <f t="shared" si="236"/>
        <v>11674.836000000003</v>
      </c>
      <c r="T810" s="121">
        <v>480000</v>
      </c>
    </row>
    <row r="811" spans="1:20" ht="18" x14ac:dyDescent="0.4">
      <c r="A811" s="121"/>
      <c r="B811" s="121" t="s">
        <v>2814</v>
      </c>
      <c r="C811" s="121">
        <v>3</v>
      </c>
      <c r="D811" s="121">
        <v>9</v>
      </c>
      <c r="E811" s="1181">
        <f>VLOOKUP(C811, '[1]SALARY SCALE '!$A$2:$P$18,D811+1, FALSE)</f>
        <v>116748.36000000002</v>
      </c>
      <c r="F811" s="1182">
        <f t="shared" si="228"/>
        <v>40861.925999999999</v>
      </c>
      <c r="G811" s="1182">
        <f t="shared" si="229"/>
        <v>23349.672000000006</v>
      </c>
      <c r="H811" s="1182">
        <f t="shared" si="230"/>
        <v>5837.4180000000015</v>
      </c>
      <c r="I811" s="1183">
        <f t="shared" si="231"/>
        <v>5400</v>
      </c>
      <c r="J811" s="1182">
        <f t="shared" si="232"/>
        <v>70753.097999999998</v>
      </c>
      <c r="K811" s="1182" t="str">
        <f t="shared" si="233"/>
        <v/>
      </c>
      <c r="L811" s="1182" t="str">
        <f t="shared" si="234"/>
        <v/>
      </c>
      <c r="M811" s="1182" t="str">
        <f t="shared" si="235"/>
        <v/>
      </c>
      <c r="N811" s="1182"/>
      <c r="O811" s="1182"/>
      <c r="P811" s="1182"/>
      <c r="Q811" s="1182"/>
      <c r="R811" s="1182"/>
      <c r="S811" s="1182">
        <f t="shared" si="236"/>
        <v>11674.836000000003</v>
      </c>
      <c r="T811" s="121">
        <v>480000</v>
      </c>
    </row>
    <row r="812" spans="1:20" ht="18" x14ac:dyDescent="0.4">
      <c r="A812" s="121"/>
      <c r="B812" s="121" t="s">
        <v>2815</v>
      </c>
      <c r="C812" s="121">
        <v>3</v>
      </c>
      <c r="D812" s="121">
        <v>9</v>
      </c>
      <c r="E812" s="1181">
        <f>VLOOKUP(C812, '[1]SALARY SCALE '!$A$2:$P$18,D812+1, FALSE)</f>
        <v>116748.36000000002</v>
      </c>
      <c r="F812" s="1182">
        <f t="shared" si="228"/>
        <v>40861.925999999999</v>
      </c>
      <c r="G812" s="1182">
        <f t="shared" si="229"/>
        <v>23349.672000000006</v>
      </c>
      <c r="H812" s="1182">
        <f t="shared" si="230"/>
        <v>5837.4180000000015</v>
      </c>
      <c r="I812" s="1183">
        <f t="shared" si="231"/>
        <v>5400</v>
      </c>
      <c r="J812" s="1182">
        <f t="shared" si="232"/>
        <v>70753.097999999998</v>
      </c>
      <c r="K812" s="1182" t="str">
        <f t="shared" si="233"/>
        <v/>
      </c>
      <c r="L812" s="1182" t="str">
        <f t="shared" si="234"/>
        <v/>
      </c>
      <c r="M812" s="1182" t="str">
        <f t="shared" si="235"/>
        <v/>
      </c>
      <c r="N812" s="1182"/>
      <c r="O812" s="1182"/>
      <c r="P812" s="1182"/>
      <c r="Q812" s="1182"/>
      <c r="R812" s="1182"/>
      <c r="S812" s="1182">
        <f t="shared" si="236"/>
        <v>11674.836000000003</v>
      </c>
      <c r="T812" s="121">
        <v>480000</v>
      </c>
    </row>
    <row r="813" spans="1:20" ht="18" x14ac:dyDescent="0.4">
      <c r="A813" s="121"/>
      <c r="B813" s="121" t="s">
        <v>2816</v>
      </c>
      <c r="C813" s="121">
        <v>3</v>
      </c>
      <c r="D813" s="121">
        <v>9</v>
      </c>
      <c r="E813" s="1181">
        <f>VLOOKUP(C813, '[1]SALARY SCALE '!$A$2:$P$18,D813+1, FALSE)</f>
        <v>116748.36000000002</v>
      </c>
      <c r="F813" s="1182">
        <f t="shared" si="228"/>
        <v>40861.925999999999</v>
      </c>
      <c r="G813" s="1182">
        <f t="shared" si="229"/>
        <v>23349.672000000006</v>
      </c>
      <c r="H813" s="1182">
        <f t="shared" si="230"/>
        <v>5837.4180000000015</v>
      </c>
      <c r="I813" s="1183">
        <f t="shared" si="231"/>
        <v>5400</v>
      </c>
      <c r="J813" s="1182">
        <f t="shared" si="232"/>
        <v>70753.097999999998</v>
      </c>
      <c r="K813" s="1182" t="str">
        <f t="shared" si="233"/>
        <v/>
      </c>
      <c r="L813" s="1182" t="str">
        <f t="shared" si="234"/>
        <v/>
      </c>
      <c r="M813" s="1182" t="str">
        <f t="shared" si="235"/>
        <v/>
      </c>
      <c r="N813" s="1182"/>
      <c r="O813" s="1182"/>
      <c r="P813" s="1182"/>
      <c r="Q813" s="1182"/>
      <c r="R813" s="1182"/>
      <c r="S813" s="1182">
        <f t="shared" si="236"/>
        <v>11674.836000000003</v>
      </c>
      <c r="T813" s="121">
        <v>480000</v>
      </c>
    </row>
    <row r="814" spans="1:20" ht="18" x14ac:dyDescent="0.4">
      <c r="A814" s="121"/>
      <c r="B814" s="121" t="s">
        <v>2817</v>
      </c>
      <c r="C814" s="121">
        <v>3</v>
      </c>
      <c r="D814" s="121">
        <v>9</v>
      </c>
      <c r="E814" s="1181">
        <f>VLOOKUP(C814, '[1]SALARY SCALE '!$A$2:$P$18,D814+1, FALSE)</f>
        <v>116748.36000000002</v>
      </c>
      <c r="F814" s="1182">
        <f t="shared" si="228"/>
        <v>40861.925999999999</v>
      </c>
      <c r="G814" s="1182">
        <f t="shared" si="229"/>
        <v>23349.672000000006</v>
      </c>
      <c r="H814" s="1182">
        <f t="shared" si="230"/>
        <v>5837.4180000000015</v>
      </c>
      <c r="I814" s="1183">
        <f t="shared" si="231"/>
        <v>5400</v>
      </c>
      <c r="J814" s="1182">
        <f t="shared" si="232"/>
        <v>70753.097999999998</v>
      </c>
      <c r="K814" s="1182" t="str">
        <f t="shared" si="233"/>
        <v/>
      </c>
      <c r="L814" s="1182" t="str">
        <f t="shared" si="234"/>
        <v/>
      </c>
      <c r="M814" s="1182" t="str">
        <f t="shared" si="235"/>
        <v/>
      </c>
      <c r="N814" s="1182"/>
      <c r="O814" s="1182"/>
      <c r="P814" s="1182"/>
      <c r="Q814" s="1182"/>
      <c r="R814" s="1182"/>
      <c r="S814" s="1182">
        <f t="shared" si="236"/>
        <v>11674.836000000003</v>
      </c>
      <c r="T814" s="121">
        <v>480000</v>
      </c>
    </row>
    <row r="815" spans="1:20" ht="18" x14ac:dyDescent="0.4">
      <c r="A815" s="121"/>
      <c r="B815" s="121" t="s">
        <v>2818</v>
      </c>
      <c r="C815" s="121">
        <v>3</v>
      </c>
      <c r="D815" s="121">
        <v>9</v>
      </c>
      <c r="E815" s="1181">
        <f>VLOOKUP(C815, '[1]SALARY SCALE '!$A$2:$P$18,D815+1, FALSE)</f>
        <v>116748.36000000002</v>
      </c>
      <c r="F815" s="1182">
        <f t="shared" si="228"/>
        <v>40861.925999999999</v>
      </c>
      <c r="G815" s="1182">
        <f t="shared" si="229"/>
        <v>23349.672000000006</v>
      </c>
      <c r="H815" s="1182">
        <f t="shared" si="230"/>
        <v>5837.4180000000015</v>
      </c>
      <c r="I815" s="1183">
        <f t="shared" si="231"/>
        <v>5400</v>
      </c>
      <c r="J815" s="1182">
        <f t="shared" si="232"/>
        <v>70753.097999999998</v>
      </c>
      <c r="K815" s="1182" t="str">
        <f t="shared" si="233"/>
        <v/>
      </c>
      <c r="L815" s="1182" t="str">
        <f t="shared" si="234"/>
        <v/>
      </c>
      <c r="M815" s="1182" t="str">
        <f t="shared" si="235"/>
        <v/>
      </c>
      <c r="N815" s="1182"/>
      <c r="O815" s="1182"/>
      <c r="P815" s="1182"/>
      <c r="Q815" s="1182"/>
      <c r="R815" s="1182"/>
      <c r="S815" s="1182">
        <f t="shared" si="236"/>
        <v>11674.836000000003</v>
      </c>
      <c r="T815" s="121">
        <v>480000</v>
      </c>
    </row>
    <row r="816" spans="1:20" ht="18" x14ac:dyDescent="0.4">
      <c r="A816" s="121"/>
      <c r="B816" s="121" t="s">
        <v>2627</v>
      </c>
      <c r="C816" s="121">
        <v>3</v>
      </c>
      <c r="D816" s="121">
        <v>9</v>
      </c>
      <c r="E816" s="1181">
        <f>VLOOKUP(C816, '[1]SALARY SCALE '!$A$2:$P$18,D816+1, FALSE)</f>
        <v>116748.36000000002</v>
      </c>
      <c r="F816" s="1182">
        <f t="shared" si="228"/>
        <v>40861.925999999999</v>
      </c>
      <c r="G816" s="1182">
        <f t="shared" si="229"/>
        <v>23349.672000000006</v>
      </c>
      <c r="H816" s="1182">
        <f t="shared" si="230"/>
        <v>5837.4180000000015</v>
      </c>
      <c r="I816" s="1183">
        <f t="shared" si="231"/>
        <v>5400</v>
      </c>
      <c r="J816" s="1182">
        <f t="shared" si="232"/>
        <v>70753.097999999998</v>
      </c>
      <c r="K816" s="1182" t="str">
        <f t="shared" si="233"/>
        <v/>
      </c>
      <c r="L816" s="1182" t="str">
        <f t="shared" si="234"/>
        <v/>
      </c>
      <c r="M816" s="1182" t="str">
        <f t="shared" si="235"/>
        <v/>
      </c>
      <c r="N816" s="1182"/>
      <c r="O816" s="1182"/>
      <c r="P816" s="1182"/>
      <c r="Q816" s="1182"/>
      <c r="R816" s="1182"/>
      <c r="S816" s="1182">
        <f t="shared" si="236"/>
        <v>11674.836000000003</v>
      </c>
      <c r="T816" s="121">
        <v>480000</v>
      </c>
    </row>
    <row r="817" spans="1:20" ht="18" x14ac:dyDescent="0.4">
      <c r="A817" s="121"/>
      <c r="B817" s="121" t="s">
        <v>2819</v>
      </c>
      <c r="C817" s="121">
        <v>3</v>
      </c>
      <c r="D817" s="121">
        <v>9</v>
      </c>
      <c r="E817" s="1181">
        <f>VLOOKUP(C817, '[1]SALARY SCALE '!$A$2:$P$18,D817+1, FALSE)</f>
        <v>116748.36000000002</v>
      </c>
      <c r="F817" s="1182">
        <f t="shared" si="228"/>
        <v>40861.925999999999</v>
      </c>
      <c r="G817" s="1182">
        <f t="shared" si="229"/>
        <v>23349.672000000006</v>
      </c>
      <c r="H817" s="1182">
        <f t="shared" si="230"/>
        <v>5837.4180000000015</v>
      </c>
      <c r="I817" s="1183">
        <f t="shared" si="231"/>
        <v>5400</v>
      </c>
      <c r="J817" s="1182">
        <f t="shared" si="232"/>
        <v>70753.097999999998</v>
      </c>
      <c r="K817" s="1182" t="str">
        <f t="shared" si="233"/>
        <v/>
      </c>
      <c r="L817" s="1182" t="str">
        <f t="shared" si="234"/>
        <v/>
      </c>
      <c r="M817" s="1182" t="str">
        <f t="shared" si="235"/>
        <v/>
      </c>
      <c r="N817" s="1182"/>
      <c r="O817" s="1182"/>
      <c r="P817" s="1182"/>
      <c r="Q817" s="1182"/>
      <c r="R817" s="1182"/>
      <c r="S817" s="1182">
        <f t="shared" si="236"/>
        <v>11674.836000000003</v>
      </c>
      <c r="T817" s="121">
        <v>480000</v>
      </c>
    </row>
    <row r="818" spans="1:20" ht="18" x14ac:dyDescent="0.4">
      <c r="A818" s="121"/>
      <c r="B818" s="121" t="s">
        <v>2820</v>
      </c>
      <c r="C818" s="121">
        <v>3</v>
      </c>
      <c r="D818" s="121">
        <v>9</v>
      </c>
      <c r="E818" s="1181">
        <f>VLOOKUP(C818, '[1]SALARY SCALE '!$A$2:$P$18,D818+1, FALSE)</f>
        <v>116748.36000000002</v>
      </c>
      <c r="F818" s="1182">
        <f t="shared" si="228"/>
        <v>40861.925999999999</v>
      </c>
      <c r="G818" s="1182">
        <f t="shared" si="229"/>
        <v>23349.672000000006</v>
      </c>
      <c r="H818" s="1182">
        <f t="shared" si="230"/>
        <v>5837.4180000000015</v>
      </c>
      <c r="I818" s="1183">
        <f t="shared" si="231"/>
        <v>5400</v>
      </c>
      <c r="J818" s="1182">
        <f t="shared" si="232"/>
        <v>70753.097999999998</v>
      </c>
      <c r="K818" s="1182" t="str">
        <f t="shared" si="233"/>
        <v/>
      </c>
      <c r="L818" s="1182" t="str">
        <f t="shared" si="234"/>
        <v/>
      </c>
      <c r="M818" s="1182" t="str">
        <f t="shared" si="235"/>
        <v/>
      </c>
      <c r="N818" s="1182"/>
      <c r="O818" s="1182"/>
      <c r="P818" s="1182"/>
      <c r="Q818" s="1182"/>
      <c r="R818" s="1182"/>
      <c r="S818" s="1182">
        <f t="shared" si="236"/>
        <v>11674.836000000003</v>
      </c>
      <c r="T818" s="121">
        <v>480000</v>
      </c>
    </row>
    <row r="819" spans="1:20" ht="18" x14ac:dyDescent="0.4">
      <c r="A819" s="121"/>
      <c r="B819" s="121" t="s">
        <v>2796</v>
      </c>
      <c r="C819" s="121">
        <v>3</v>
      </c>
      <c r="D819" s="121">
        <v>9</v>
      </c>
      <c r="E819" s="1181">
        <f>VLOOKUP(C819, '[1]SALARY SCALE '!$A$2:$P$18,D819+1, FALSE)</f>
        <v>116748.36000000002</v>
      </c>
      <c r="F819" s="1182">
        <f t="shared" si="228"/>
        <v>40861.925999999999</v>
      </c>
      <c r="G819" s="1182">
        <f t="shared" si="229"/>
        <v>23349.672000000006</v>
      </c>
      <c r="H819" s="1182">
        <f t="shared" si="230"/>
        <v>5837.4180000000015</v>
      </c>
      <c r="I819" s="1183">
        <f t="shared" si="231"/>
        <v>5400</v>
      </c>
      <c r="J819" s="1182">
        <f t="shared" si="232"/>
        <v>70753.097999999998</v>
      </c>
      <c r="K819" s="1182" t="str">
        <f t="shared" si="233"/>
        <v/>
      </c>
      <c r="L819" s="1182" t="str">
        <f t="shared" si="234"/>
        <v/>
      </c>
      <c r="M819" s="1182" t="str">
        <f t="shared" si="235"/>
        <v/>
      </c>
      <c r="N819" s="1182"/>
      <c r="O819" s="1182"/>
      <c r="P819" s="1182"/>
      <c r="Q819" s="1182"/>
      <c r="R819" s="1182"/>
      <c r="S819" s="1182">
        <f t="shared" si="236"/>
        <v>11674.836000000003</v>
      </c>
      <c r="T819" s="121">
        <v>480000</v>
      </c>
    </row>
    <row r="820" spans="1:20" ht="18" x14ac:dyDescent="0.4">
      <c r="A820" s="121"/>
      <c r="B820" s="121" t="s">
        <v>2821</v>
      </c>
      <c r="C820" s="121">
        <v>3</v>
      </c>
      <c r="D820" s="121">
        <v>9</v>
      </c>
      <c r="E820" s="1181">
        <f>VLOOKUP(C820, '[1]SALARY SCALE '!$A$2:$P$18,D820+1, FALSE)</f>
        <v>116748.36000000002</v>
      </c>
      <c r="F820" s="1182">
        <f t="shared" si="228"/>
        <v>40861.925999999999</v>
      </c>
      <c r="G820" s="1182">
        <f t="shared" si="229"/>
        <v>23349.672000000006</v>
      </c>
      <c r="H820" s="1182">
        <f t="shared" si="230"/>
        <v>5837.4180000000015</v>
      </c>
      <c r="I820" s="1183">
        <f t="shared" si="231"/>
        <v>5400</v>
      </c>
      <c r="J820" s="1182">
        <f t="shared" si="232"/>
        <v>70753.097999999998</v>
      </c>
      <c r="K820" s="1182" t="str">
        <f t="shared" si="233"/>
        <v/>
      </c>
      <c r="L820" s="1182" t="str">
        <f t="shared" si="234"/>
        <v/>
      </c>
      <c r="M820" s="1182" t="str">
        <f t="shared" si="235"/>
        <v/>
      </c>
      <c r="N820" s="1182"/>
      <c r="O820" s="1182"/>
      <c r="P820" s="1182"/>
      <c r="Q820" s="1182"/>
      <c r="R820" s="1182"/>
      <c r="S820" s="1182">
        <f t="shared" si="236"/>
        <v>11674.836000000003</v>
      </c>
      <c r="T820" s="121">
        <v>480000</v>
      </c>
    </row>
    <row r="821" spans="1:20" ht="18" x14ac:dyDescent="0.4">
      <c r="A821" s="121"/>
      <c r="B821" s="121" t="s">
        <v>2822</v>
      </c>
      <c r="C821" s="121">
        <v>3</v>
      </c>
      <c r="D821" s="121">
        <v>9</v>
      </c>
      <c r="E821" s="1181">
        <f>VLOOKUP(C821, '[1]SALARY SCALE '!$A$2:$P$18,D821+1, FALSE)</f>
        <v>116748.36000000002</v>
      </c>
      <c r="F821" s="1182">
        <f t="shared" si="228"/>
        <v>40861.925999999999</v>
      </c>
      <c r="G821" s="1182">
        <f t="shared" si="229"/>
        <v>23349.672000000006</v>
      </c>
      <c r="H821" s="1182">
        <f t="shared" si="230"/>
        <v>5837.4180000000015</v>
      </c>
      <c r="I821" s="1183">
        <f t="shared" si="231"/>
        <v>5400</v>
      </c>
      <c r="J821" s="1182">
        <f t="shared" si="232"/>
        <v>70753.097999999998</v>
      </c>
      <c r="K821" s="1182" t="str">
        <f t="shared" si="233"/>
        <v/>
      </c>
      <c r="L821" s="1182" t="str">
        <f t="shared" si="234"/>
        <v/>
      </c>
      <c r="M821" s="1182" t="str">
        <f t="shared" si="235"/>
        <v/>
      </c>
      <c r="N821" s="1182"/>
      <c r="O821" s="1182"/>
      <c r="P821" s="1182"/>
      <c r="Q821" s="1182"/>
      <c r="R821" s="1182"/>
      <c r="S821" s="1182">
        <f t="shared" si="236"/>
        <v>11674.836000000003</v>
      </c>
      <c r="T821" s="121">
        <v>480000</v>
      </c>
    </row>
    <row r="822" spans="1:20" ht="18" x14ac:dyDescent="0.4">
      <c r="A822" s="121"/>
      <c r="B822" s="121" t="s">
        <v>2823</v>
      </c>
      <c r="C822" s="121">
        <v>3</v>
      </c>
      <c r="D822" s="121">
        <v>9</v>
      </c>
      <c r="E822" s="1181">
        <f>VLOOKUP(C822, '[1]SALARY SCALE '!$A$2:$P$18,D822+1, FALSE)</f>
        <v>116748.36000000002</v>
      </c>
      <c r="F822" s="1182">
        <f t="shared" si="228"/>
        <v>40861.925999999999</v>
      </c>
      <c r="G822" s="1182">
        <f t="shared" si="229"/>
        <v>23349.672000000006</v>
      </c>
      <c r="H822" s="1182">
        <f t="shared" si="230"/>
        <v>5837.4180000000015</v>
      </c>
      <c r="I822" s="1183">
        <f t="shared" si="231"/>
        <v>5400</v>
      </c>
      <c r="J822" s="1182">
        <f t="shared" si="232"/>
        <v>70753.097999999998</v>
      </c>
      <c r="K822" s="1182" t="str">
        <f t="shared" si="233"/>
        <v/>
      </c>
      <c r="L822" s="1182" t="str">
        <f t="shared" si="234"/>
        <v/>
      </c>
      <c r="M822" s="1182" t="str">
        <f t="shared" si="235"/>
        <v/>
      </c>
      <c r="N822" s="1182"/>
      <c r="O822" s="1182"/>
      <c r="P822" s="1182"/>
      <c r="Q822" s="1182"/>
      <c r="R822" s="1182"/>
      <c r="S822" s="1182">
        <f t="shared" si="236"/>
        <v>11674.836000000003</v>
      </c>
      <c r="T822" s="121">
        <v>480000</v>
      </c>
    </row>
    <row r="823" spans="1:20" ht="18" x14ac:dyDescent="0.4">
      <c r="A823" s="121"/>
      <c r="B823" s="121" t="s">
        <v>2824</v>
      </c>
      <c r="C823" s="121">
        <v>3</v>
      </c>
      <c r="D823" s="121">
        <v>9</v>
      </c>
      <c r="E823" s="1181">
        <f>VLOOKUP(C823, '[1]SALARY SCALE '!$A$2:$P$18,D823+1, FALSE)</f>
        <v>116748.36000000002</v>
      </c>
      <c r="F823" s="1182">
        <f t="shared" si="228"/>
        <v>40861.925999999999</v>
      </c>
      <c r="G823" s="1182">
        <f t="shared" si="229"/>
        <v>23349.672000000006</v>
      </c>
      <c r="H823" s="1182">
        <f t="shared" si="230"/>
        <v>5837.4180000000015</v>
      </c>
      <c r="I823" s="1183">
        <f t="shared" si="231"/>
        <v>5400</v>
      </c>
      <c r="J823" s="1182">
        <f t="shared" si="232"/>
        <v>70753.097999999998</v>
      </c>
      <c r="K823" s="1182" t="str">
        <f t="shared" si="233"/>
        <v/>
      </c>
      <c r="L823" s="1182" t="str">
        <f t="shared" si="234"/>
        <v/>
      </c>
      <c r="M823" s="1182" t="str">
        <f t="shared" si="235"/>
        <v/>
      </c>
      <c r="N823" s="1182"/>
      <c r="O823" s="1182"/>
      <c r="P823" s="1182"/>
      <c r="Q823" s="1182"/>
      <c r="R823" s="1182"/>
      <c r="S823" s="1182">
        <f t="shared" si="236"/>
        <v>11674.836000000003</v>
      </c>
      <c r="T823" s="121">
        <v>480000</v>
      </c>
    </row>
    <row r="824" spans="1:20" ht="18" x14ac:dyDescent="0.4">
      <c r="A824" s="121"/>
      <c r="B824" s="121" t="s">
        <v>2825</v>
      </c>
      <c r="C824" s="121">
        <v>3</v>
      </c>
      <c r="D824" s="121">
        <v>9</v>
      </c>
      <c r="E824" s="1181">
        <f>VLOOKUP(C824, '[1]SALARY SCALE '!$A$2:$P$18,D824+1, FALSE)</f>
        <v>116748.36000000002</v>
      </c>
      <c r="F824" s="1182">
        <f t="shared" si="228"/>
        <v>40861.925999999999</v>
      </c>
      <c r="G824" s="1182">
        <f t="shared" si="229"/>
        <v>23349.672000000006</v>
      </c>
      <c r="H824" s="1182">
        <f t="shared" si="230"/>
        <v>5837.4180000000015</v>
      </c>
      <c r="I824" s="1183">
        <f t="shared" si="231"/>
        <v>5400</v>
      </c>
      <c r="J824" s="1182">
        <f t="shared" si="232"/>
        <v>70753.097999999998</v>
      </c>
      <c r="K824" s="1182" t="str">
        <f t="shared" si="233"/>
        <v/>
      </c>
      <c r="L824" s="1182" t="str">
        <f t="shared" si="234"/>
        <v/>
      </c>
      <c r="M824" s="1182" t="str">
        <f t="shared" si="235"/>
        <v/>
      </c>
      <c r="N824" s="1182"/>
      <c r="O824" s="1182"/>
      <c r="P824" s="1182"/>
      <c r="Q824" s="1182"/>
      <c r="R824" s="1182"/>
      <c r="S824" s="1182">
        <f t="shared" si="236"/>
        <v>11674.836000000003</v>
      </c>
      <c r="T824" s="121">
        <v>480000</v>
      </c>
    </row>
    <row r="825" spans="1:20" ht="18" x14ac:dyDescent="0.4">
      <c r="A825" s="121"/>
      <c r="B825" s="121" t="s">
        <v>2826</v>
      </c>
      <c r="C825" s="121">
        <v>3</v>
      </c>
      <c r="D825" s="121">
        <v>9</v>
      </c>
      <c r="E825" s="1181">
        <f>VLOOKUP(C825, '[1]SALARY SCALE '!$A$2:$P$18,D825+1, FALSE)</f>
        <v>116748.36000000002</v>
      </c>
      <c r="F825" s="1182">
        <f t="shared" si="228"/>
        <v>40861.925999999999</v>
      </c>
      <c r="G825" s="1182">
        <f t="shared" si="229"/>
        <v>23349.672000000006</v>
      </c>
      <c r="H825" s="1182">
        <f t="shared" si="230"/>
        <v>5837.4180000000015</v>
      </c>
      <c r="I825" s="1183">
        <f t="shared" si="231"/>
        <v>5400</v>
      </c>
      <c r="J825" s="1182">
        <f t="shared" si="232"/>
        <v>70753.097999999998</v>
      </c>
      <c r="K825" s="1182" t="str">
        <f t="shared" si="233"/>
        <v/>
      </c>
      <c r="L825" s="1182" t="str">
        <f t="shared" si="234"/>
        <v/>
      </c>
      <c r="M825" s="1182" t="str">
        <f t="shared" si="235"/>
        <v/>
      </c>
      <c r="N825" s="1182"/>
      <c r="O825" s="1182"/>
      <c r="P825" s="1182"/>
      <c r="Q825" s="1182"/>
      <c r="R825" s="1182"/>
      <c r="S825" s="1182">
        <f t="shared" si="236"/>
        <v>11674.836000000003</v>
      </c>
      <c r="T825" s="121">
        <v>480000</v>
      </c>
    </row>
    <row r="826" spans="1:20" ht="18" x14ac:dyDescent="0.4">
      <c r="A826" s="121"/>
      <c r="B826" s="121" t="s">
        <v>2827</v>
      </c>
      <c r="C826" s="121">
        <v>3</v>
      </c>
      <c r="D826" s="121">
        <v>9</v>
      </c>
      <c r="E826" s="1181">
        <f>VLOOKUP(C826, '[1]SALARY SCALE '!$A$2:$P$18,D826+1, FALSE)</f>
        <v>116748.36000000002</v>
      </c>
      <c r="F826" s="1182">
        <f t="shared" si="228"/>
        <v>40861.925999999999</v>
      </c>
      <c r="G826" s="1182">
        <f t="shared" si="229"/>
        <v>23349.672000000006</v>
      </c>
      <c r="H826" s="1182">
        <f t="shared" si="230"/>
        <v>5837.4180000000015</v>
      </c>
      <c r="I826" s="1183">
        <f t="shared" si="231"/>
        <v>5400</v>
      </c>
      <c r="J826" s="1182">
        <f t="shared" si="232"/>
        <v>70753.097999999998</v>
      </c>
      <c r="K826" s="1182" t="str">
        <f t="shared" si="233"/>
        <v/>
      </c>
      <c r="L826" s="1182" t="str">
        <f t="shared" si="234"/>
        <v/>
      </c>
      <c r="M826" s="1182" t="str">
        <f t="shared" si="235"/>
        <v/>
      </c>
      <c r="N826" s="1182"/>
      <c r="O826" s="1182"/>
      <c r="P826" s="1182"/>
      <c r="Q826" s="1182"/>
      <c r="R826" s="1182"/>
      <c r="S826" s="1182">
        <f t="shared" si="236"/>
        <v>11674.836000000003</v>
      </c>
      <c r="T826" s="121">
        <v>480000</v>
      </c>
    </row>
    <row r="827" spans="1:20" ht="18" x14ac:dyDescent="0.4">
      <c r="A827" s="121"/>
      <c r="B827" s="121" t="s">
        <v>2828</v>
      </c>
      <c r="C827" s="121">
        <v>3</v>
      </c>
      <c r="D827" s="121">
        <v>9</v>
      </c>
      <c r="E827" s="1181">
        <f>VLOOKUP(C827, '[1]SALARY SCALE '!$A$2:$P$18,D827+1, FALSE)</f>
        <v>116748.36000000002</v>
      </c>
      <c r="F827" s="1182">
        <f t="shared" si="228"/>
        <v>40861.925999999999</v>
      </c>
      <c r="G827" s="1182">
        <f t="shared" si="229"/>
        <v>23349.672000000006</v>
      </c>
      <c r="H827" s="1182">
        <f t="shared" si="230"/>
        <v>5837.4180000000015</v>
      </c>
      <c r="I827" s="1183">
        <f t="shared" si="231"/>
        <v>5400</v>
      </c>
      <c r="J827" s="1182">
        <f t="shared" si="232"/>
        <v>70753.097999999998</v>
      </c>
      <c r="K827" s="1182" t="str">
        <f t="shared" si="233"/>
        <v/>
      </c>
      <c r="L827" s="1182" t="str">
        <f t="shared" si="234"/>
        <v/>
      </c>
      <c r="M827" s="1182" t="str">
        <f t="shared" si="235"/>
        <v/>
      </c>
      <c r="N827" s="1182"/>
      <c r="O827" s="1182"/>
      <c r="P827" s="1182"/>
      <c r="Q827" s="1182"/>
      <c r="R827" s="1182"/>
      <c r="S827" s="1182">
        <f t="shared" si="236"/>
        <v>11674.836000000003</v>
      </c>
      <c r="T827" s="121">
        <v>480000</v>
      </c>
    </row>
    <row r="828" spans="1:20" ht="18" x14ac:dyDescent="0.4">
      <c r="A828" s="121"/>
      <c r="B828" s="121" t="s">
        <v>2829</v>
      </c>
      <c r="C828" s="121">
        <v>3</v>
      </c>
      <c r="D828" s="121">
        <v>9</v>
      </c>
      <c r="E828" s="1181">
        <f>VLOOKUP(C828, '[1]SALARY SCALE '!$A$2:$P$18,D828+1, FALSE)</f>
        <v>116748.36000000002</v>
      </c>
      <c r="F828" s="1182">
        <f t="shared" si="228"/>
        <v>40861.925999999999</v>
      </c>
      <c r="G828" s="1182">
        <f t="shared" si="229"/>
        <v>23349.672000000006</v>
      </c>
      <c r="H828" s="1182">
        <f t="shared" si="230"/>
        <v>5837.4180000000015</v>
      </c>
      <c r="I828" s="1183">
        <f t="shared" si="231"/>
        <v>5400</v>
      </c>
      <c r="J828" s="1182">
        <f t="shared" si="232"/>
        <v>70753.097999999998</v>
      </c>
      <c r="K828" s="1182" t="str">
        <f t="shared" si="233"/>
        <v/>
      </c>
      <c r="L828" s="1182" t="str">
        <f t="shared" si="234"/>
        <v/>
      </c>
      <c r="M828" s="1182" t="str">
        <f t="shared" si="235"/>
        <v/>
      </c>
      <c r="N828" s="1182"/>
      <c r="O828" s="1182"/>
      <c r="P828" s="1182"/>
      <c r="Q828" s="1182"/>
      <c r="R828" s="1182"/>
      <c r="S828" s="1182">
        <f t="shared" si="236"/>
        <v>11674.836000000003</v>
      </c>
      <c r="T828" s="121">
        <v>480000</v>
      </c>
    </row>
    <row r="829" spans="1:20" ht="18" x14ac:dyDescent="0.4">
      <c r="A829" s="121"/>
      <c r="B829" s="121" t="s">
        <v>2830</v>
      </c>
      <c r="C829" s="121">
        <v>3</v>
      </c>
      <c r="D829" s="121">
        <v>9</v>
      </c>
      <c r="E829" s="1181">
        <f>VLOOKUP(C829, '[1]SALARY SCALE '!$A$2:$P$18,D829+1, FALSE)</f>
        <v>116748.36000000002</v>
      </c>
      <c r="F829" s="1182">
        <f t="shared" si="228"/>
        <v>40861.925999999999</v>
      </c>
      <c r="G829" s="1182">
        <f t="shared" si="229"/>
        <v>23349.672000000006</v>
      </c>
      <c r="H829" s="1182">
        <f t="shared" si="230"/>
        <v>5837.4180000000015</v>
      </c>
      <c r="I829" s="1183">
        <f t="shared" si="231"/>
        <v>5400</v>
      </c>
      <c r="J829" s="1182">
        <f t="shared" si="232"/>
        <v>70753.097999999998</v>
      </c>
      <c r="K829" s="1182" t="str">
        <f t="shared" si="233"/>
        <v/>
      </c>
      <c r="L829" s="1182" t="str">
        <f t="shared" si="234"/>
        <v/>
      </c>
      <c r="M829" s="1182" t="str">
        <f t="shared" si="235"/>
        <v/>
      </c>
      <c r="N829" s="1182"/>
      <c r="O829" s="1182"/>
      <c r="P829" s="1182"/>
      <c r="Q829" s="1182"/>
      <c r="R829" s="1182"/>
      <c r="S829" s="1182">
        <f t="shared" si="236"/>
        <v>11674.836000000003</v>
      </c>
      <c r="T829" s="121">
        <v>480000</v>
      </c>
    </row>
    <row r="830" spans="1:20" ht="18" x14ac:dyDescent="0.4">
      <c r="A830" s="121"/>
      <c r="B830" s="121" t="s">
        <v>2831</v>
      </c>
      <c r="C830" s="121">
        <v>3</v>
      </c>
      <c r="D830" s="121">
        <v>9</v>
      </c>
      <c r="E830" s="1181">
        <f>VLOOKUP(C830, '[1]SALARY SCALE '!$A$2:$P$18,D830+1, FALSE)</f>
        <v>116748.36000000002</v>
      </c>
      <c r="F830" s="1182">
        <f t="shared" si="228"/>
        <v>40861.925999999999</v>
      </c>
      <c r="G830" s="1182">
        <f t="shared" si="229"/>
        <v>23349.672000000006</v>
      </c>
      <c r="H830" s="1182">
        <f t="shared" si="230"/>
        <v>5837.4180000000015</v>
      </c>
      <c r="I830" s="1183">
        <f t="shared" si="231"/>
        <v>5400</v>
      </c>
      <c r="J830" s="1182">
        <f t="shared" si="232"/>
        <v>70753.097999999998</v>
      </c>
      <c r="K830" s="1182" t="str">
        <f t="shared" si="233"/>
        <v/>
      </c>
      <c r="L830" s="1182" t="str">
        <f t="shared" si="234"/>
        <v/>
      </c>
      <c r="M830" s="1182" t="str">
        <f t="shared" si="235"/>
        <v/>
      </c>
      <c r="N830" s="1182"/>
      <c r="O830" s="1182"/>
      <c r="P830" s="1182"/>
      <c r="Q830" s="1182"/>
      <c r="R830" s="1182"/>
      <c r="S830" s="1182">
        <f t="shared" si="236"/>
        <v>11674.836000000003</v>
      </c>
      <c r="T830" s="121">
        <v>480000</v>
      </c>
    </row>
    <row r="831" spans="1:20" ht="18" x14ac:dyDescent="0.4">
      <c r="A831" s="121"/>
      <c r="B831" s="121" t="s">
        <v>2832</v>
      </c>
      <c r="C831" s="121">
        <v>3</v>
      </c>
      <c r="D831" s="121">
        <v>9</v>
      </c>
      <c r="E831" s="1181">
        <f>VLOOKUP(C831, '[1]SALARY SCALE '!$A$2:$P$18,D831+1, FALSE)</f>
        <v>116748.36000000002</v>
      </c>
      <c r="F831" s="1182">
        <f t="shared" si="228"/>
        <v>40861.925999999999</v>
      </c>
      <c r="G831" s="1182">
        <f t="shared" si="229"/>
        <v>23349.672000000006</v>
      </c>
      <c r="H831" s="1182">
        <f t="shared" si="230"/>
        <v>5837.4180000000015</v>
      </c>
      <c r="I831" s="1183">
        <f t="shared" si="231"/>
        <v>5400</v>
      </c>
      <c r="J831" s="1182">
        <f t="shared" si="232"/>
        <v>70753.097999999998</v>
      </c>
      <c r="K831" s="1182" t="str">
        <f t="shared" si="233"/>
        <v/>
      </c>
      <c r="L831" s="1182" t="str">
        <f t="shared" si="234"/>
        <v/>
      </c>
      <c r="M831" s="1182" t="str">
        <f t="shared" si="235"/>
        <v/>
      </c>
      <c r="N831" s="1182"/>
      <c r="O831" s="1182"/>
      <c r="P831" s="1182"/>
      <c r="Q831" s="1182"/>
      <c r="R831" s="1182"/>
      <c r="S831" s="1182">
        <f t="shared" si="236"/>
        <v>11674.836000000003</v>
      </c>
      <c r="T831" s="121">
        <v>480000</v>
      </c>
    </row>
    <row r="832" spans="1:20" ht="18" x14ac:dyDescent="0.4">
      <c r="A832" s="121"/>
      <c r="B832" s="121" t="s">
        <v>2833</v>
      </c>
      <c r="C832" s="121">
        <v>3</v>
      </c>
      <c r="D832" s="121">
        <v>9</v>
      </c>
      <c r="E832" s="1181">
        <f>VLOOKUP(C832, '[1]SALARY SCALE '!$A$2:$P$18,D832+1, FALSE)</f>
        <v>116748.36000000002</v>
      </c>
      <c r="F832" s="1182">
        <f t="shared" si="228"/>
        <v>40861.925999999999</v>
      </c>
      <c r="G832" s="1182">
        <f t="shared" si="229"/>
        <v>23349.672000000006</v>
      </c>
      <c r="H832" s="1182">
        <f t="shared" si="230"/>
        <v>5837.4180000000015</v>
      </c>
      <c r="I832" s="1183">
        <f t="shared" si="231"/>
        <v>5400</v>
      </c>
      <c r="J832" s="1182">
        <f t="shared" si="232"/>
        <v>70753.097999999998</v>
      </c>
      <c r="K832" s="1182" t="str">
        <f t="shared" si="233"/>
        <v/>
      </c>
      <c r="L832" s="1182" t="str">
        <f t="shared" si="234"/>
        <v/>
      </c>
      <c r="M832" s="1182" t="str">
        <f t="shared" si="235"/>
        <v/>
      </c>
      <c r="N832" s="1182"/>
      <c r="O832" s="1182"/>
      <c r="P832" s="1182"/>
      <c r="Q832" s="1182"/>
      <c r="R832" s="1182"/>
      <c r="S832" s="1182">
        <f t="shared" si="236"/>
        <v>11674.836000000003</v>
      </c>
      <c r="T832" s="121">
        <v>480000</v>
      </c>
    </row>
    <row r="833" spans="1:20" ht="18" x14ac:dyDescent="0.4">
      <c r="A833" s="121"/>
      <c r="B833" s="121" t="s">
        <v>2834</v>
      </c>
      <c r="C833" s="121">
        <v>3</v>
      </c>
      <c r="D833" s="121">
        <v>9</v>
      </c>
      <c r="E833" s="1181">
        <f>VLOOKUP(C833, '[1]SALARY SCALE '!$A$2:$P$18,D833+1, FALSE)</f>
        <v>116748.36000000002</v>
      </c>
      <c r="F833" s="1182">
        <f t="shared" si="228"/>
        <v>40861.925999999999</v>
      </c>
      <c r="G833" s="1182">
        <f t="shared" si="229"/>
        <v>23349.672000000006</v>
      </c>
      <c r="H833" s="1182">
        <f t="shared" si="230"/>
        <v>5837.4180000000015</v>
      </c>
      <c r="I833" s="1183">
        <f t="shared" si="231"/>
        <v>5400</v>
      </c>
      <c r="J833" s="1182">
        <f t="shared" si="232"/>
        <v>70753.097999999998</v>
      </c>
      <c r="K833" s="1182" t="str">
        <f t="shared" si="233"/>
        <v/>
      </c>
      <c r="L833" s="1182" t="str">
        <f t="shared" si="234"/>
        <v/>
      </c>
      <c r="M833" s="1182" t="str">
        <f t="shared" si="235"/>
        <v/>
      </c>
      <c r="N833" s="1182"/>
      <c r="O833" s="1182"/>
      <c r="P833" s="1182"/>
      <c r="Q833" s="1182"/>
      <c r="R833" s="1182"/>
      <c r="S833" s="1182">
        <f t="shared" si="236"/>
        <v>11674.836000000003</v>
      </c>
      <c r="T833" s="121">
        <v>480000</v>
      </c>
    </row>
    <row r="834" spans="1:20" ht="18" x14ac:dyDescent="0.4">
      <c r="A834" s="121"/>
      <c r="B834" s="121" t="s">
        <v>2835</v>
      </c>
      <c r="C834" s="121">
        <v>3</v>
      </c>
      <c r="D834" s="121">
        <v>9</v>
      </c>
      <c r="E834" s="1181">
        <f>VLOOKUP(C834, '[1]SALARY SCALE '!$A$2:$P$18,D834+1, FALSE)</f>
        <v>116748.36000000002</v>
      </c>
      <c r="F834" s="1182">
        <f t="shared" si="228"/>
        <v>40861.925999999999</v>
      </c>
      <c r="G834" s="1182">
        <f t="shared" si="229"/>
        <v>23349.672000000006</v>
      </c>
      <c r="H834" s="1182">
        <f t="shared" si="230"/>
        <v>5837.4180000000015</v>
      </c>
      <c r="I834" s="1183">
        <f t="shared" si="231"/>
        <v>5400</v>
      </c>
      <c r="J834" s="1182">
        <f t="shared" si="232"/>
        <v>70753.097999999998</v>
      </c>
      <c r="K834" s="1182" t="str">
        <f t="shared" si="233"/>
        <v/>
      </c>
      <c r="L834" s="1182" t="str">
        <f t="shared" si="234"/>
        <v/>
      </c>
      <c r="M834" s="1182" t="str">
        <f t="shared" si="235"/>
        <v/>
      </c>
      <c r="N834" s="1182"/>
      <c r="O834" s="1182"/>
      <c r="P834" s="1182"/>
      <c r="Q834" s="1182"/>
      <c r="R834" s="1182"/>
      <c r="S834" s="1182">
        <f t="shared" si="236"/>
        <v>11674.836000000003</v>
      </c>
      <c r="T834" s="121">
        <v>480000</v>
      </c>
    </row>
    <row r="835" spans="1:20" ht="18" x14ac:dyDescent="0.4">
      <c r="A835" s="121"/>
      <c r="B835" s="121" t="s">
        <v>2836</v>
      </c>
      <c r="C835" s="121">
        <v>3</v>
      </c>
      <c r="D835" s="121">
        <v>9</v>
      </c>
      <c r="E835" s="1181">
        <f>VLOOKUP(C835, '[1]SALARY SCALE '!$A$2:$P$18,D835+1, FALSE)</f>
        <v>116748.36000000002</v>
      </c>
      <c r="F835" s="1182">
        <f t="shared" si="228"/>
        <v>40861.925999999999</v>
      </c>
      <c r="G835" s="1182">
        <f t="shared" si="229"/>
        <v>23349.672000000006</v>
      </c>
      <c r="H835" s="1182">
        <f t="shared" si="230"/>
        <v>5837.4180000000015</v>
      </c>
      <c r="I835" s="1183">
        <f t="shared" si="231"/>
        <v>5400</v>
      </c>
      <c r="J835" s="1182">
        <f t="shared" si="232"/>
        <v>70753.097999999998</v>
      </c>
      <c r="K835" s="1182" t="str">
        <f t="shared" si="233"/>
        <v/>
      </c>
      <c r="L835" s="1182" t="str">
        <f t="shared" si="234"/>
        <v/>
      </c>
      <c r="M835" s="1182" t="str">
        <f t="shared" si="235"/>
        <v/>
      </c>
      <c r="N835" s="1182"/>
      <c r="O835" s="1182"/>
      <c r="P835" s="1182"/>
      <c r="Q835" s="1182"/>
      <c r="R835" s="1182"/>
      <c r="S835" s="1182">
        <f t="shared" si="236"/>
        <v>11674.836000000003</v>
      </c>
      <c r="T835" s="121">
        <v>480000</v>
      </c>
    </row>
    <row r="836" spans="1:20" ht="18" x14ac:dyDescent="0.4">
      <c r="A836" s="121"/>
      <c r="B836" s="121" t="s">
        <v>2837</v>
      </c>
      <c r="C836" s="121">
        <v>3</v>
      </c>
      <c r="D836" s="121">
        <v>9</v>
      </c>
      <c r="E836" s="1181">
        <f>VLOOKUP(C836, '[1]SALARY SCALE '!$A$2:$P$18,D836+1, FALSE)</f>
        <v>116748.36000000002</v>
      </c>
      <c r="F836" s="1182">
        <f t="shared" si="228"/>
        <v>40861.925999999999</v>
      </c>
      <c r="G836" s="1182">
        <f t="shared" si="229"/>
        <v>23349.672000000006</v>
      </c>
      <c r="H836" s="1182">
        <f t="shared" si="230"/>
        <v>5837.4180000000015</v>
      </c>
      <c r="I836" s="1183">
        <f t="shared" si="231"/>
        <v>5400</v>
      </c>
      <c r="J836" s="1182">
        <f t="shared" si="232"/>
        <v>70753.097999999998</v>
      </c>
      <c r="K836" s="1182" t="str">
        <f t="shared" si="233"/>
        <v/>
      </c>
      <c r="L836" s="1182" t="str">
        <f t="shared" si="234"/>
        <v/>
      </c>
      <c r="M836" s="1182" t="str">
        <f t="shared" si="235"/>
        <v/>
      </c>
      <c r="N836" s="1182"/>
      <c r="O836" s="1182"/>
      <c r="P836" s="1182"/>
      <c r="Q836" s="1182"/>
      <c r="R836" s="1182"/>
      <c r="S836" s="1182">
        <f t="shared" si="236"/>
        <v>11674.836000000003</v>
      </c>
      <c r="T836" s="121">
        <v>480000</v>
      </c>
    </row>
    <row r="837" spans="1:20" ht="18" x14ac:dyDescent="0.4">
      <c r="A837" s="121"/>
      <c r="B837" s="121" t="s">
        <v>2838</v>
      </c>
      <c r="C837" s="121">
        <v>3</v>
      </c>
      <c r="D837" s="121">
        <v>9</v>
      </c>
      <c r="E837" s="1181">
        <f>VLOOKUP(C837, '[1]SALARY SCALE '!$A$2:$P$18,D837+1, FALSE)</f>
        <v>116748.36000000002</v>
      </c>
      <c r="F837" s="1182">
        <f t="shared" si="228"/>
        <v>40861.925999999999</v>
      </c>
      <c r="G837" s="1182">
        <f t="shared" si="229"/>
        <v>23349.672000000006</v>
      </c>
      <c r="H837" s="1182">
        <f t="shared" si="230"/>
        <v>5837.4180000000015</v>
      </c>
      <c r="I837" s="1183">
        <f t="shared" si="231"/>
        <v>5400</v>
      </c>
      <c r="J837" s="1182">
        <f t="shared" si="232"/>
        <v>70753.097999999998</v>
      </c>
      <c r="K837" s="1182" t="str">
        <f t="shared" si="233"/>
        <v/>
      </c>
      <c r="L837" s="1182" t="str">
        <f t="shared" si="234"/>
        <v/>
      </c>
      <c r="M837" s="1182" t="str">
        <f t="shared" si="235"/>
        <v/>
      </c>
      <c r="N837" s="1182"/>
      <c r="O837" s="1182"/>
      <c r="P837" s="1182"/>
      <c r="Q837" s="1182"/>
      <c r="R837" s="1182"/>
      <c r="S837" s="1182">
        <f t="shared" si="236"/>
        <v>11674.836000000003</v>
      </c>
      <c r="T837" s="121">
        <v>480000</v>
      </c>
    </row>
    <row r="838" spans="1:20" ht="18" x14ac:dyDescent="0.4">
      <c r="A838" s="121"/>
      <c r="B838" s="121" t="s">
        <v>2744</v>
      </c>
      <c r="C838" s="121">
        <v>3</v>
      </c>
      <c r="D838" s="121">
        <v>9</v>
      </c>
      <c r="E838" s="1181">
        <f>VLOOKUP(C838, '[1]SALARY SCALE '!$A$2:$P$18,D838+1, FALSE)</f>
        <v>116748.36000000002</v>
      </c>
      <c r="F838" s="1182">
        <f t="shared" si="228"/>
        <v>40861.925999999999</v>
      </c>
      <c r="G838" s="1182">
        <f t="shared" si="229"/>
        <v>23349.672000000006</v>
      </c>
      <c r="H838" s="1182">
        <f t="shared" si="230"/>
        <v>5837.4180000000015</v>
      </c>
      <c r="I838" s="1183">
        <f t="shared" si="231"/>
        <v>5400</v>
      </c>
      <c r="J838" s="1182">
        <f t="shared" si="232"/>
        <v>70753.097999999998</v>
      </c>
      <c r="K838" s="1182" t="str">
        <f t="shared" si="233"/>
        <v/>
      </c>
      <c r="L838" s="1182" t="str">
        <f t="shared" si="234"/>
        <v/>
      </c>
      <c r="M838" s="1182" t="str">
        <f t="shared" si="235"/>
        <v/>
      </c>
      <c r="N838" s="1182"/>
      <c r="O838" s="1182"/>
      <c r="P838" s="1182"/>
      <c r="Q838" s="1182"/>
      <c r="R838" s="1182"/>
      <c r="S838" s="1182">
        <f t="shared" si="236"/>
        <v>11674.836000000003</v>
      </c>
      <c r="T838" s="121">
        <v>480000</v>
      </c>
    </row>
    <row r="839" spans="1:20" ht="18" x14ac:dyDescent="0.4">
      <c r="A839" s="121"/>
      <c r="B839" s="121" t="s">
        <v>2839</v>
      </c>
      <c r="C839" s="121">
        <v>3</v>
      </c>
      <c r="D839" s="121">
        <v>9</v>
      </c>
      <c r="E839" s="1181">
        <f>VLOOKUP(C839, '[1]SALARY SCALE '!$A$2:$P$18,D839+1, FALSE)</f>
        <v>116748.36000000002</v>
      </c>
      <c r="F839" s="1182">
        <f t="shared" si="228"/>
        <v>40861.925999999999</v>
      </c>
      <c r="G839" s="1182">
        <f t="shared" si="229"/>
        <v>23349.672000000006</v>
      </c>
      <c r="H839" s="1182">
        <f t="shared" si="230"/>
        <v>5837.4180000000015</v>
      </c>
      <c r="I839" s="1183">
        <f t="shared" si="231"/>
        <v>5400</v>
      </c>
      <c r="J839" s="1182">
        <f t="shared" si="232"/>
        <v>70753.097999999998</v>
      </c>
      <c r="K839" s="1182" t="str">
        <f t="shared" si="233"/>
        <v/>
      </c>
      <c r="L839" s="1182" t="str">
        <f t="shared" si="234"/>
        <v/>
      </c>
      <c r="M839" s="1182" t="str">
        <f t="shared" si="235"/>
        <v/>
      </c>
      <c r="N839" s="1182"/>
      <c r="O839" s="1182"/>
      <c r="P839" s="1182"/>
      <c r="Q839" s="1182"/>
      <c r="R839" s="1182"/>
      <c r="S839" s="1182">
        <f t="shared" si="236"/>
        <v>11674.836000000003</v>
      </c>
      <c r="T839" s="121">
        <v>480000</v>
      </c>
    </row>
    <row r="840" spans="1:20" ht="18" x14ac:dyDescent="0.4">
      <c r="A840" s="121"/>
      <c r="B840" s="121" t="s">
        <v>2840</v>
      </c>
      <c r="C840" s="121">
        <v>3</v>
      </c>
      <c r="D840" s="121">
        <v>9</v>
      </c>
      <c r="E840" s="1181">
        <f>VLOOKUP(C840, '[1]SALARY SCALE '!$A$2:$P$18,D840+1, FALSE)</f>
        <v>116748.36000000002</v>
      </c>
      <c r="F840" s="1182">
        <f t="shared" si="228"/>
        <v>40861.925999999999</v>
      </c>
      <c r="G840" s="1182">
        <f t="shared" si="229"/>
        <v>23349.672000000006</v>
      </c>
      <c r="H840" s="1182">
        <f t="shared" si="230"/>
        <v>5837.4180000000015</v>
      </c>
      <c r="I840" s="1183">
        <f t="shared" si="231"/>
        <v>5400</v>
      </c>
      <c r="J840" s="1182">
        <f t="shared" si="232"/>
        <v>70753.097999999998</v>
      </c>
      <c r="K840" s="1182" t="str">
        <f t="shared" si="233"/>
        <v/>
      </c>
      <c r="L840" s="1182" t="str">
        <f t="shared" si="234"/>
        <v/>
      </c>
      <c r="M840" s="1182" t="str">
        <f t="shared" si="235"/>
        <v/>
      </c>
      <c r="N840" s="1182"/>
      <c r="O840" s="1182"/>
      <c r="P840" s="1182"/>
      <c r="Q840" s="1182"/>
      <c r="R840" s="1182"/>
      <c r="S840" s="1182">
        <f t="shared" si="236"/>
        <v>11674.836000000003</v>
      </c>
      <c r="T840" s="121">
        <v>480000</v>
      </c>
    </row>
    <row r="841" spans="1:20" ht="18" x14ac:dyDescent="0.4">
      <c r="A841" s="121"/>
      <c r="B841" s="121" t="s">
        <v>2841</v>
      </c>
      <c r="C841" s="121">
        <v>3</v>
      </c>
      <c r="D841" s="121">
        <v>9</v>
      </c>
      <c r="E841" s="1181">
        <f>VLOOKUP(C841, '[1]SALARY SCALE '!$A$2:$P$18,D841+1, FALSE)</f>
        <v>116748.36000000002</v>
      </c>
      <c r="F841" s="1182">
        <f t="shared" si="228"/>
        <v>40861.925999999999</v>
      </c>
      <c r="G841" s="1182">
        <f t="shared" si="229"/>
        <v>23349.672000000006</v>
      </c>
      <c r="H841" s="1182">
        <f t="shared" si="230"/>
        <v>5837.4180000000015</v>
      </c>
      <c r="I841" s="1183">
        <f t="shared" si="231"/>
        <v>5400</v>
      </c>
      <c r="J841" s="1182">
        <f t="shared" si="232"/>
        <v>70753.097999999998</v>
      </c>
      <c r="K841" s="1182" t="str">
        <f t="shared" si="233"/>
        <v/>
      </c>
      <c r="L841" s="1182" t="str">
        <f t="shared" si="234"/>
        <v/>
      </c>
      <c r="M841" s="1182" t="str">
        <f t="shared" si="235"/>
        <v/>
      </c>
      <c r="N841" s="1182"/>
      <c r="O841" s="1182"/>
      <c r="P841" s="1182"/>
      <c r="Q841" s="1182"/>
      <c r="R841" s="1182"/>
      <c r="S841" s="1182">
        <f t="shared" si="236"/>
        <v>11674.836000000003</v>
      </c>
      <c r="T841" s="121">
        <v>480000</v>
      </c>
    </row>
    <row r="842" spans="1:20" ht="18" x14ac:dyDescent="0.4">
      <c r="A842" s="121"/>
      <c r="B842" s="121" t="s">
        <v>2842</v>
      </c>
      <c r="C842" s="121">
        <v>3</v>
      </c>
      <c r="D842" s="121">
        <v>9</v>
      </c>
      <c r="E842" s="1181">
        <f>VLOOKUP(C842, '[1]SALARY SCALE '!$A$2:$P$18,D842+1, FALSE)</f>
        <v>116748.36000000002</v>
      </c>
      <c r="F842" s="1182">
        <f t="shared" si="228"/>
        <v>40861.925999999999</v>
      </c>
      <c r="G842" s="1182">
        <f t="shared" si="229"/>
        <v>23349.672000000006</v>
      </c>
      <c r="H842" s="1182">
        <f t="shared" si="230"/>
        <v>5837.4180000000015</v>
      </c>
      <c r="I842" s="1183">
        <f t="shared" si="231"/>
        <v>5400</v>
      </c>
      <c r="J842" s="1182">
        <f t="shared" si="232"/>
        <v>70753.097999999998</v>
      </c>
      <c r="K842" s="1182" t="str">
        <f t="shared" si="233"/>
        <v/>
      </c>
      <c r="L842" s="1182" t="str">
        <f t="shared" si="234"/>
        <v/>
      </c>
      <c r="M842" s="1182" t="str">
        <f t="shared" si="235"/>
        <v/>
      </c>
      <c r="N842" s="1182"/>
      <c r="O842" s="1182"/>
      <c r="P842" s="1182"/>
      <c r="Q842" s="1182"/>
      <c r="R842" s="1182"/>
      <c r="S842" s="1182">
        <f t="shared" si="236"/>
        <v>11674.836000000003</v>
      </c>
      <c r="T842" s="121">
        <v>480000</v>
      </c>
    </row>
    <row r="843" spans="1:20" ht="18" x14ac:dyDescent="0.4">
      <c r="A843" s="121"/>
      <c r="B843" s="121" t="s">
        <v>2843</v>
      </c>
      <c r="C843" s="121">
        <v>3</v>
      </c>
      <c r="D843" s="121">
        <v>9</v>
      </c>
      <c r="E843" s="1181">
        <f>VLOOKUP(C843, '[1]SALARY SCALE '!$A$2:$P$18,D843+1, FALSE)</f>
        <v>116748.36000000002</v>
      </c>
      <c r="F843" s="1182">
        <f t="shared" si="228"/>
        <v>40861.925999999999</v>
      </c>
      <c r="G843" s="1182">
        <f t="shared" si="229"/>
        <v>23349.672000000006</v>
      </c>
      <c r="H843" s="1182">
        <f t="shared" si="230"/>
        <v>5837.4180000000015</v>
      </c>
      <c r="I843" s="1183">
        <f t="shared" si="231"/>
        <v>5400</v>
      </c>
      <c r="J843" s="1182">
        <f t="shared" si="232"/>
        <v>70753.097999999998</v>
      </c>
      <c r="K843" s="1182" t="str">
        <f t="shared" si="233"/>
        <v/>
      </c>
      <c r="L843" s="1182" t="str">
        <f t="shared" si="234"/>
        <v/>
      </c>
      <c r="M843" s="1182" t="str">
        <f t="shared" si="235"/>
        <v/>
      </c>
      <c r="N843" s="1182"/>
      <c r="O843" s="1182"/>
      <c r="P843" s="1182"/>
      <c r="Q843" s="1182"/>
      <c r="R843" s="1182"/>
      <c r="S843" s="1182">
        <f t="shared" si="236"/>
        <v>11674.836000000003</v>
      </c>
      <c r="T843" s="121">
        <v>480000</v>
      </c>
    </row>
    <row r="844" spans="1:20" ht="18" x14ac:dyDescent="0.4">
      <c r="A844" s="121"/>
      <c r="B844" s="121" t="s">
        <v>2635</v>
      </c>
      <c r="C844" s="121">
        <v>3</v>
      </c>
      <c r="D844" s="121">
        <v>9</v>
      </c>
      <c r="E844" s="1181">
        <f>VLOOKUP(C844, '[1]SALARY SCALE '!$A$2:$P$18,D844+1, FALSE)</f>
        <v>116748.36000000002</v>
      </c>
      <c r="F844" s="1182">
        <f t="shared" si="228"/>
        <v>40861.925999999999</v>
      </c>
      <c r="G844" s="1182">
        <f t="shared" si="229"/>
        <v>23349.672000000006</v>
      </c>
      <c r="H844" s="1182">
        <f t="shared" si="230"/>
        <v>5837.4180000000015</v>
      </c>
      <c r="I844" s="1183">
        <f t="shared" si="231"/>
        <v>5400</v>
      </c>
      <c r="J844" s="1182">
        <f t="shared" si="232"/>
        <v>70753.097999999998</v>
      </c>
      <c r="K844" s="1182" t="str">
        <f t="shared" si="233"/>
        <v/>
      </c>
      <c r="L844" s="1182" t="str">
        <f t="shared" si="234"/>
        <v/>
      </c>
      <c r="M844" s="1182" t="str">
        <f t="shared" si="235"/>
        <v/>
      </c>
      <c r="N844" s="1182"/>
      <c r="O844" s="1182"/>
      <c r="P844" s="1182"/>
      <c r="Q844" s="1182"/>
      <c r="R844" s="1182"/>
      <c r="S844" s="1182">
        <f t="shared" si="236"/>
        <v>11674.836000000003</v>
      </c>
      <c r="T844" s="121">
        <v>480000</v>
      </c>
    </row>
    <row r="845" spans="1:20" ht="18" x14ac:dyDescent="0.4">
      <c r="A845" s="121"/>
      <c r="B845" s="121" t="s">
        <v>2844</v>
      </c>
      <c r="C845" s="121">
        <v>3</v>
      </c>
      <c r="D845" s="121">
        <v>9</v>
      </c>
      <c r="E845" s="1181">
        <f>VLOOKUP(C845, '[1]SALARY SCALE '!$A$2:$P$18,D845+1, FALSE)</f>
        <v>116748.36000000002</v>
      </c>
      <c r="F845" s="1182">
        <f t="shared" si="228"/>
        <v>40861.925999999999</v>
      </c>
      <c r="G845" s="1182">
        <f t="shared" si="229"/>
        <v>23349.672000000006</v>
      </c>
      <c r="H845" s="1182">
        <f t="shared" si="230"/>
        <v>5837.4180000000015</v>
      </c>
      <c r="I845" s="1183">
        <f t="shared" si="231"/>
        <v>5400</v>
      </c>
      <c r="J845" s="1182">
        <f t="shared" si="232"/>
        <v>70753.097999999998</v>
      </c>
      <c r="K845" s="1182" t="str">
        <f t="shared" si="233"/>
        <v/>
      </c>
      <c r="L845" s="1182" t="str">
        <f t="shared" si="234"/>
        <v/>
      </c>
      <c r="M845" s="1182" t="str">
        <f t="shared" si="235"/>
        <v/>
      </c>
      <c r="N845" s="1182"/>
      <c r="O845" s="1182"/>
      <c r="P845" s="1182"/>
      <c r="Q845" s="1182"/>
      <c r="R845" s="1182"/>
      <c r="S845" s="1182">
        <f t="shared" si="236"/>
        <v>11674.836000000003</v>
      </c>
      <c r="T845" s="121">
        <v>480000</v>
      </c>
    </row>
    <row r="846" spans="1:20" ht="18" x14ac:dyDescent="0.4">
      <c r="A846" s="121"/>
      <c r="B846" s="121" t="s">
        <v>2845</v>
      </c>
      <c r="C846" s="121">
        <v>3</v>
      </c>
      <c r="D846" s="121">
        <v>9</v>
      </c>
      <c r="E846" s="1181">
        <f>VLOOKUP(C846, '[1]SALARY SCALE '!$A$2:$P$18,D846+1, FALSE)</f>
        <v>116748.36000000002</v>
      </c>
      <c r="F846" s="1182">
        <f t="shared" si="228"/>
        <v>40861.925999999999</v>
      </c>
      <c r="G846" s="1182">
        <f t="shared" si="229"/>
        <v>23349.672000000006</v>
      </c>
      <c r="H846" s="1182">
        <f t="shared" si="230"/>
        <v>5837.4180000000015</v>
      </c>
      <c r="I846" s="1183">
        <f t="shared" si="231"/>
        <v>5400</v>
      </c>
      <c r="J846" s="1182">
        <f t="shared" si="232"/>
        <v>70753.097999999998</v>
      </c>
      <c r="K846" s="1182" t="str">
        <f t="shared" si="233"/>
        <v/>
      </c>
      <c r="L846" s="1182" t="str">
        <f t="shared" si="234"/>
        <v/>
      </c>
      <c r="M846" s="1182" t="str">
        <f t="shared" si="235"/>
        <v/>
      </c>
      <c r="N846" s="1182"/>
      <c r="O846" s="1182"/>
      <c r="P846" s="1182"/>
      <c r="Q846" s="1182"/>
      <c r="R846" s="1182"/>
      <c r="S846" s="1182">
        <f t="shared" si="236"/>
        <v>11674.836000000003</v>
      </c>
      <c r="T846" s="121">
        <v>480000</v>
      </c>
    </row>
    <row r="847" spans="1:20" ht="18" x14ac:dyDescent="0.4">
      <c r="A847" s="121"/>
      <c r="B847" s="121" t="s">
        <v>2846</v>
      </c>
      <c r="C847" s="121">
        <v>3</v>
      </c>
      <c r="D847" s="121">
        <v>9</v>
      </c>
      <c r="E847" s="1181">
        <f>VLOOKUP(C847, '[1]SALARY SCALE '!$A$2:$P$18,D847+1, FALSE)</f>
        <v>116748.36000000002</v>
      </c>
      <c r="F847" s="1182">
        <f t="shared" si="228"/>
        <v>40861.925999999999</v>
      </c>
      <c r="G847" s="1182">
        <f t="shared" si="229"/>
        <v>23349.672000000006</v>
      </c>
      <c r="H847" s="1182">
        <f t="shared" si="230"/>
        <v>5837.4180000000015</v>
      </c>
      <c r="I847" s="1183">
        <f t="shared" si="231"/>
        <v>5400</v>
      </c>
      <c r="J847" s="1182">
        <f t="shared" si="232"/>
        <v>70753.097999999998</v>
      </c>
      <c r="K847" s="1182" t="str">
        <f t="shared" si="233"/>
        <v/>
      </c>
      <c r="L847" s="1182" t="str">
        <f t="shared" si="234"/>
        <v/>
      </c>
      <c r="M847" s="1182" t="str">
        <f t="shared" si="235"/>
        <v/>
      </c>
      <c r="N847" s="1182"/>
      <c r="O847" s="1182"/>
      <c r="P847" s="1182"/>
      <c r="Q847" s="1182"/>
      <c r="R847" s="1182"/>
      <c r="S847" s="1182">
        <f t="shared" si="236"/>
        <v>11674.836000000003</v>
      </c>
      <c r="T847" s="121">
        <v>480000</v>
      </c>
    </row>
    <row r="848" spans="1:20" ht="18" x14ac:dyDescent="0.4">
      <c r="A848" s="121"/>
      <c r="B848" s="121" t="s">
        <v>2847</v>
      </c>
      <c r="C848" s="121">
        <v>3</v>
      </c>
      <c r="D848" s="121">
        <v>9</v>
      </c>
      <c r="E848" s="1181">
        <f>VLOOKUP(C848, '[1]SALARY SCALE '!$A$2:$P$18,D848+1, FALSE)</f>
        <v>116748.36000000002</v>
      </c>
      <c r="F848" s="1182">
        <f t="shared" si="228"/>
        <v>40861.925999999999</v>
      </c>
      <c r="G848" s="1182">
        <f t="shared" si="229"/>
        <v>23349.672000000006</v>
      </c>
      <c r="H848" s="1182">
        <f t="shared" si="230"/>
        <v>5837.4180000000015</v>
      </c>
      <c r="I848" s="1183">
        <f t="shared" si="231"/>
        <v>5400</v>
      </c>
      <c r="J848" s="1182">
        <f t="shared" si="232"/>
        <v>70753.097999999998</v>
      </c>
      <c r="K848" s="1182" t="str">
        <f t="shared" si="233"/>
        <v/>
      </c>
      <c r="L848" s="1182" t="str">
        <f t="shared" si="234"/>
        <v/>
      </c>
      <c r="M848" s="1182" t="str">
        <f t="shared" si="235"/>
        <v/>
      </c>
      <c r="N848" s="1182"/>
      <c r="O848" s="1182"/>
      <c r="P848" s="1182"/>
      <c r="Q848" s="1182"/>
      <c r="R848" s="1182"/>
      <c r="S848" s="1182">
        <f t="shared" si="236"/>
        <v>11674.836000000003</v>
      </c>
      <c r="T848" s="121">
        <v>480000</v>
      </c>
    </row>
    <row r="849" spans="1:20" ht="18" x14ac:dyDescent="0.4">
      <c r="A849" s="121"/>
      <c r="B849" s="121" t="s">
        <v>2831</v>
      </c>
      <c r="C849" s="121">
        <v>3</v>
      </c>
      <c r="D849" s="121">
        <v>9</v>
      </c>
      <c r="E849" s="1181">
        <f>VLOOKUP(C849, '[1]SALARY SCALE '!$A$2:$P$18,D849+1, FALSE)</f>
        <v>116748.36000000002</v>
      </c>
      <c r="F849" s="1182">
        <f t="shared" si="228"/>
        <v>40861.925999999999</v>
      </c>
      <c r="G849" s="1182">
        <f t="shared" si="229"/>
        <v>23349.672000000006</v>
      </c>
      <c r="H849" s="1182">
        <f t="shared" si="230"/>
        <v>5837.4180000000015</v>
      </c>
      <c r="I849" s="1183">
        <f t="shared" si="231"/>
        <v>5400</v>
      </c>
      <c r="J849" s="1182">
        <f t="shared" si="232"/>
        <v>70753.097999999998</v>
      </c>
      <c r="K849" s="1182" t="str">
        <f t="shared" si="233"/>
        <v/>
      </c>
      <c r="L849" s="1182" t="str">
        <f t="shared" si="234"/>
        <v/>
      </c>
      <c r="M849" s="1182" t="str">
        <f t="shared" si="235"/>
        <v/>
      </c>
      <c r="N849" s="1182"/>
      <c r="O849" s="1182"/>
      <c r="P849" s="1182"/>
      <c r="Q849" s="1182"/>
      <c r="R849" s="1182"/>
      <c r="S849" s="1182">
        <f t="shared" si="236"/>
        <v>11674.836000000003</v>
      </c>
      <c r="T849" s="121">
        <v>480000</v>
      </c>
    </row>
    <row r="850" spans="1:20" ht="18" x14ac:dyDescent="0.4">
      <c r="A850" s="121"/>
      <c r="B850" s="121" t="s">
        <v>2848</v>
      </c>
      <c r="C850" s="121">
        <v>3</v>
      </c>
      <c r="D850" s="121">
        <v>9</v>
      </c>
      <c r="E850" s="1181">
        <f>VLOOKUP(C850, '[1]SALARY SCALE '!$A$2:$P$18,D850+1, FALSE)</f>
        <v>116748.36000000002</v>
      </c>
      <c r="F850" s="1182">
        <f t="shared" si="228"/>
        <v>40861.925999999999</v>
      </c>
      <c r="G850" s="1182">
        <f t="shared" si="229"/>
        <v>23349.672000000006</v>
      </c>
      <c r="H850" s="1182">
        <f t="shared" si="230"/>
        <v>5837.4180000000015</v>
      </c>
      <c r="I850" s="1183">
        <f t="shared" si="231"/>
        <v>5400</v>
      </c>
      <c r="J850" s="1182">
        <f t="shared" si="232"/>
        <v>70753.097999999998</v>
      </c>
      <c r="K850" s="1182" t="str">
        <f t="shared" si="233"/>
        <v/>
      </c>
      <c r="L850" s="1182" t="str">
        <f t="shared" si="234"/>
        <v/>
      </c>
      <c r="M850" s="1182" t="str">
        <f t="shared" si="235"/>
        <v/>
      </c>
      <c r="N850" s="1182"/>
      <c r="O850" s="1182"/>
      <c r="P850" s="1182"/>
      <c r="Q850" s="1182"/>
      <c r="R850" s="1182"/>
      <c r="S850" s="1182">
        <f t="shared" si="236"/>
        <v>11674.836000000003</v>
      </c>
      <c r="T850" s="121">
        <v>480000</v>
      </c>
    </row>
    <row r="851" spans="1:20" ht="18" x14ac:dyDescent="0.4">
      <c r="A851" s="121"/>
      <c r="B851" s="121" t="s">
        <v>2849</v>
      </c>
      <c r="C851" s="121">
        <v>3</v>
      </c>
      <c r="D851" s="121">
        <v>9</v>
      </c>
      <c r="E851" s="1181">
        <f>VLOOKUP(C851, '[1]SALARY SCALE '!$A$2:$P$18,D851+1, FALSE)</f>
        <v>116748.36000000002</v>
      </c>
      <c r="F851" s="1182">
        <f t="shared" si="228"/>
        <v>40861.925999999999</v>
      </c>
      <c r="G851" s="1182">
        <f t="shared" si="229"/>
        <v>23349.672000000006</v>
      </c>
      <c r="H851" s="1182">
        <f t="shared" si="230"/>
        <v>5837.4180000000015</v>
      </c>
      <c r="I851" s="1183">
        <f t="shared" si="231"/>
        <v>5400</v>
      </c>
      <c r="J851" s="1182">
        <f t="shared" si="232"/>
        <v>70753.097999999998</v>
      </c>
      <c r="K851" s="1182" t="str">
        <f t="shared" si="233"/>
        <v/>
      </c>
      <c r="L851" s="1182" t="str">
        <f t="shared" si="234"/>
        <v/>
      </c>
      <c r="M851" s="1182" t="str">
        <f t="shared" si="235"/>
        <v/>
      </c>
      <c r="N851" s="1182"/>
      <c r="O851" s="1182"/>
      <c r="P851" s="1182"/>
      <c r="Q851" s="1182"/>
      <c r="R851" s="1182"/>
      <c r="S851" s="1182">
        <f t="shared" si="236"/>
        <v>11674.836000000003</v>
      </c>
      <c r="T851" s="121">
        <v>480000</v>
      </c>
    </row>
    <row r="852" spans="1:20" ht="18" x14ac:dyDescent="0.4">
      <c r="A852" s="121"/>
      <c r="B852" s="121" t="s">
        <v>2850</v>
      </c>
      <c r="C852" s="121">
        <v>3</v>
      </c>
      <c r="D852" s="121">
        <v>9</v>
      </c>
      <c r="E852" s="1181">
        <f>VLOOKUP(C852, '[1]SALARY SCALE '!$A$2:$P$18,D852+1, FALSE)</f>
        <v>116748.36000000002</v>
      </c>
      <c r="F852" s="1182">
        <f t="shared" si="228"/>
        <v>40861.925999999999</v>
      </c>
      <c r="G852" s="1182">
        <f t="shared" si="229"/>
        <v>23349.672000000006</v>
      </c>
      <c r="H852" s="1182">
        <f t="shared" si="230"/>
        <v>5837.4180000000015</v>
      </c>
      <c r="I852" s="1183">
        <f t="shared" si="231"/>
        <v>5400</v>
      </c>
      <c r="J852" s="1182">
        <f t="shared" si="232"/>
        <v>70753.097999999998</v>
      </c>
      <c r="K852" s="1182" t="str">
        <f t="shared" si="233"/>
        <v/>
      </c>
      <c r="L852" s="1182" t="str">
        <f t="shared" si="234"/>
        <v/>
      </c>
      <c r="M852" s="1182" t="str">
        <f t="shared" si="235"/>
        <v/>
      </c>
      <c r="N852" s="1182"/>
      <c r="O852" s="1182"/>
      <c r="P852" s="1182"/>
      <c r="Q852" s="1182"/>
      <c r="R852" s="1182"/>
      <c r="S852" s="1182">
        <f t="shared" si="236"/>
        <v>11674.836000000003</v>
      </c>
      <c r="T852" s="121">
        <v>480000</v>
      </c>
    </row>
    <row r="853" spans="1:20" ht="18" x14ac:dyDescent="0.4">
      <c r="A853" s="121"/>
      <c r="B853" s="121" t="s">
        <v>2851</v>
      </c>
      <c r="C853" s="121">
        <v>3</v>
      </c>
      <c r="D853" s="121">
        <v>9</v>
      </c>
      <c r="E853" s="1181">
        <f>VLOOKUP(C853, '[1]SALARY SCALE '!$A$2:$P$18,D853+1, FALSE)</f>
        <v>116748.36000000002</v>
      </c>
      <c r="F853" s="1182">
        <f t="shared" si="228"/>
        <v>40861.925999999999</v>
      </c>
      <c r="G853" s="1182">
        <f t="shared" si="229"/>
        <v>23349.672000000006</v>
      </c>
      <c r="H853" s="1182">
        <f t="shared" si="230"/>
        <v>5837.4180000000015</v>
      </c>
      <c r="I853" s="1183">
        <f t="shared" si="231"/>
        <v>5400</v>
      </c>
      <c r="J853" s="1182">
        <f t="shared" si="232"/>
        <v>70753.097999999998</v>
      </c>
      <c r="K853" s="1182" t="str">
        <f t="shared" si="233"/>
        <v/>
      </c>
      <c r="L853" s="1182" t="str">
        <f t="shared" si="234"/>
        <v/>
      </c>
      <c r="M853" s="1182" t="str">
        <f t="shared" si="235"/>
        <v/>
      </c>
      <c r="N853" s="1182"/>
      <c r="O853" s="1182"/>
      <c r="P853" s="1182"/>
      <c r="Q853" s="1182"/>
      <c r="R853" s="1182"/>
      <c r="S853" s="1182">
        <f t="shared" si="236"/>
        <v>11674.836000000003</v>
      </c>
      <c r="T853" s="121">
        <v>480000</v>
      </c>
    </row>
    <row r="854" spans="1:20" ht="18" x14ac:dyDescent="0.4">
      <c r="A854" s="121"/>
      <c r="B854" s="121" t="s">
        <v>2852</v>
      </c>
      <c r="C854" s="121">
        <v>3</v>
      </c>
      <c r="D854" s="121">
        <v>9</v>
      </c>
      <c r="E854" s="1181">
        <f>VLOOKUP(C854, '[1]SALARY SCALE '!$A$2:$P$18,D854+1, FALSE)</f>
        <v>116748.36000000002</v>
      </c>
      <c r="F854" s="1182">
        <f t="shared" si="228"/>
        <v>40861.925999999999</v>
      </c>
      <c r="G854" s="1182">
        <f t="shared" si="229"/>
        <v>23349.672000000006</v>
      </c>
      <c r="H854" s="1182">
        <f t="shared" si="230"/>
        <v>5837.4180000000015</v>
      </c>
      <c r="I854" s="1183">
        <f t="shared" si="231"/>
        <v>5400</v>
      </c>
      <c r="J854" s="1182">
        <f t="shared" si="232"/>
        <v>70753.097999999998</v>
      </c>
      <c r="K854" s="1182" t="str">
        <f t="shared" si="233"/>
        <v/>
      </c>
      <c r="L854" s="1182" t="str">
        <f t="shared" si="234"/>
        <v/>
      </c>
      <c r="M854" s="1182" t="str">
        <f t="shared" si="235"/>
        <v/>
      </c>
      <c r="N854" s="1182"/>
      <c r="O854" s="1182"/>
      <c r="P854" s="1182"/>
      <c r="Q854" s="1182"/>
      <c r="R854" s="1182"/>
      <c r="S854" s="1182">
        <f t="shared" si="236"/>
        <v>11674.836000000003</v>
      </c>
      <c r="T854" s="121">
        <v>480000</v>
      </c>
    </row>
    <row r="855" spans="1:20" ht="18" x14ac:dyDescent="0.4">
      <c r="A855" s="121"/>
      <c r="B855" s="121" t="s">
        <v>2853</v>
      </c>
      <c r="C855" s="121">
        <v>3</v>
      </c>
      <c r="D855" s="121">
        <v>9</v>
      </c>
      <c r="E855" s="1181">
        <f>VLOOKUP(C855, '[1]SALARY SCALE '!$A$2:$P$18,D855+1, FALSE)</f>
        <v>116748.36000000002</v>
      </c>
      <c r="F855" s="1182">
        <f t="shared" si="228"/>
        <v>40861.925999999999</v>
      </c>
      <c r="G855" s="1182">
        <f t="shared" si="229"/>
        <v>23349.672000000006</v>
      </c>
      <c r="H855" s="1182">
        <f t="shared" si="230"/>
        <v>5837.4180000000015</v>
      </c>
      <c r="I855" s="1183">
        <f t="shared" si="231"/>
        <v>5400</v>
      </c>
      <c r="J855" s="1182">
        <f t="shared" si="232"/>
        <v>70753.097999999998</v>
      </c>
      <c r="K855" s="1182" t="str">
        <f t="shared" si="233"/>
        <v/>
      </c>
      <c r="L855" s="1182" t="str">
        <f t="shared" si="234"/>
        <v/>
      </c>
      <c r="M855" s="1182" t="str">
        <f t="shared" si="235"/>
        <v/>
      </c>
      <c r="N855" s="1182"/>
      <c r="O855" s="1182"/>
      <c r="P855" s="1182"/>
      <c r="Q855" s="1182"/>
      <c r="R855" s="1182"/>
      <c r="S855" s="1182">
        <f t="shared" si="236"/>
        <v>11674.836000000003</v>
      </c>
      <c r="T855" s="121">
        <v>480000</v>
      </c>
    </row>
    <row r="856" spans="1:20" ht="18" x14ac:dyDescent="0.4">
      <c r="A856" s="121"/>
      <c r="B856" s="121" t="s">
        <v>2854</v>
      </c>
      <c r="C856" s="121">
        <v>3</v>
      </c>
      <c r="D856" s="121">
        <v>9</v>
      </c>
      <c r="E856" s="1181">
        <f>VLOOKUP(C856, '[1]SALARY SCALE '!$A$2:$P$18,D856+1, FALSE)</f>
        <v>116748.36000000002</v>
      </c>
      <c r="F856" s="1182">
        <f t="shared" si="228"/>
        <v>40861.925999999999</v>
      </c>
      <c r="G856" s="1182">
        <f t="shared" si="229"/>
        <v>23349.672000000006</v>
      </c>
      <c r="H856" s="1182">
        <f t="shared" si="230"/>
        <v>5837.4180000000015</v>
      </c>
      <c r="I856" s="1183">
        <f t="shared" si="231"/>
        <v>5400</v>
      </c>
      <c r="J856" s="1182">
        <f t="shared" si="232"/>
        <v>70753.097999999998</v>
      </c>
      <c r="K856" s="1182" t="str">
        <f t="shared" si="233"/>
        <v/>
      </c>
      <c r="L856" s="1182" t="str">
        <f t="shared" si="234"/>
        <v/>
      </c>
      <c r="M856" s="1182" t="str">
        <f t="shared" si="235"/>
        <v/>
      </c>
      <c r="N856" s="1182"/>
      <c r="O856" s="1182"/>
      <c r="P856" s="1182"/>
      <c r="Q856" s="1182"/>
      <c r="R856" s="1182"/>
      <c r="S856" s="1182">
        <f t="shared" si="236"/>
        <v>11674.836000000003</v>
      </c>
      <c r="T856" s="121">
        <v>480000</v>
      </c>
    </row>
    <row r="857" spans="1:20" ht="18" x14ac:dyDescent="0.4">
      <c r="A857" s="121"/>
      <c r="B857" s="121" t="s">
        <v>2855</v>
      </c>
      <c r="C857" s="121">
        <v>3</v>
      </c>
      <c r="D857" s="121">
        <v>9</v>
      </c>
      <c r="E857" s="1181">
        <f>VLOOKUP(C857, '[1]SALARY SCALE '!$A$2:$P$18,D857+1, FALSE)</f>
        <v>116748.36000000002</v>
      </c>
      <c r="F857" s="1182">
        <f t="shared" si="228"/>
        <v>40861.925999999999</v>
      </c>
      <c r="G857" s="1182">
        <f t="shared" si="229"/>
        <v>23349.672000000006</v>
      </c>
      <c r="H857" s="1182">
        <f t="shared" si="230"/>
        <v>5837.4180000000015</v>
      </c>
      <c r="I857" s="1183">
        <f t="shared" si="231"/>
        <v>5400</v>
      </c>
      <c r="J857" s="1182">
        <f t="shared" si="232"/>
        <v>70753.097999999998</v>
      </c>
      <c r="K857" s="1182" t="str">
        <f t="shared" si="233"/>
        <v/>
      </c>
      <c r="L857" s="1182" t="str">
        <f t="shared" si="234"/>
        <v/>
      </c>
      <c r="M857" s="1182" t="str">
        <f t="shared" si="235"/>
        <v/>
      </c>
      <c r="N857" s="1182"/>
      <c r="O857" s="1182"/>
      <c r="P857" s="1182"/>
      <c r="Q857" s="1182"/>
      <c r="R857" s="1182"/>
      <c r="S857" s="1182">
        <f t="shared" si="236"/>
        <v>11674.836000000003</v>
      </c>
      <c r="T857" s="121">
        <v>480000</v>
      </c>
    </row>
    <row r="858" spans="1:20" ht="18" x14ac:dyDescent="0.4">
      <c r="A858" s="121"/>
      <c r="B858" s="121" t="s">
        <v>2856</v>
      </c>
      <c r="C858" s="121">
        <v>3</v>
      </c>
      <c r="D858" s="121">
        <v>9</v>
      </c>
      <c r="E858" s="1181">
        <f>VLOOKUP(C858, '[1]SALARY SCALE '!$A$2:$P$18,D858+1, FALSE)</f>
        <v>116748.36000000002</v>
      </c>
      <c r="F858" s="1182">
        <f t="shared" si="228"/>
        <v>40861.925999999999</v>
      </c>
      <c r="G858" s="1182">
        <f t="shared" si="229"/>
        <v>23349.672000000006</v>
      </c>
      <c r="H858" s="1182">
        <f t="shared" si="230"/>
        <v>5837.4180000000015</v>
      </c>
      <c r="I858" s="1183">
        <f t="shared" si="231"/>
        <v>5400</v>
      </c>
      <c r="J858" s="1182">
        <f t="shared" si="232"/>
        <v>70753.097999999998</v>
      </c>
      <c r="K858" s="1182" t="str">
        <f t="shared" si="233"/>
        <v/>
      </c>
      <c r="L858" s="1182" t="str">
        <f t="shared" si="234"/>
        <v/>
      </c>
      <c r="M858" s="1182" t="str">
        <f t="shared" si="235"/>
        <v/>
      </c>
      <c r="N858" s="1182"/>
      <c r="O858" s="1182"/>
      <c r="P858" s="1182"/>
      <c r="Q858" s="1182"/>
      <c r="R858" s="1182"/>
      <c r="S858" s="1182">
        <f t="shared" si="236"/>
        <v>11674.836000000003</v>
      </c>
      <c r="T858" s="121">
        <v>480000</v>
      </c>
    </row>
    <row r="859" spans="1:20" ht="18" x14ac:dyDescent="0.4">
      <c r="A859" s="121"/>
      <c r="B859" s="121" t="s">
        <v>2857</v>
      </c>
      <c r="C859" s="121">
        <v>3</v>
      </c>
      <c r="D859" s="121">
        <v>9</v>
      </c>
      <c r="E859" s="1181">
        <f>VLOOKUP(C859, '[1]SALARY SCALE '!$A$2:$P$18,D859+1, FALSE)</f>
        <v>116748.36000000002</v>
      </c>
      <c r="F859" s="1182">
        <f t="shared" si="228"/>
        <v>40861.925999999999</v>
      </c>
      <c r="G859" s="1182">
        <f t="shared" si="229"/>
        <v>23349.672000000006</v>
      </c>
      <c r="H859" s="1182">
        <f t="shared" si="230"/>
        <v>5837.4180000000015</v>
      </c>
      <c r="I859" s="1183">
        <f t="shared" si="231"/>
        <v>5400</v>
      </c>
      <c r="J859" s="1182">
        <f t="shared" si="232"/>
        <v>70753.097999999998</v>
      </c>
      <c r="K859" s="1182" t="str">
        <f t="shared" si="233"/>
        <v/>
      </c>
      <c r="L859" s="1182" t="str">
        <f t="shared" si="234"/>
        <v/>
      </c>
      <c r="M859" s="1182" t="str">
        <f t="shared" si="235"/>
        <v/>
      </c>
      <c r="N859" s="1182"/>
      <c r="O859" s="1182"/>
      <c r="P859" s="1182"/>
      <c r="Q859" s="1182"/>
      <c r="R859" s="1182"/>
      <c r="S859" s="1182">
        <f t="shared" si="236"/>
        <v>11674.836000000003</v>
      </c>
      <c r="T859" s="121">
        <v>480000</v>
      </c>
    </row>
    <row r="860" spans="1:20" ht="18" x14ac:dyDescent="0.4">
      <c r="A860" s="121"/>
      <c r="B860" s="121" t="s">
        <v>2858</v>
      </c>
      <c r="C860" s="121">
        <v>3</v>
      </c>
      <c r="D860" s="121">
        <v>9</v>
      </c>
      <c r="E860" s="1181">
        <f>VLOOKUP(C860, '[1]SALARY SCALE '!$A$2:$P$18,D860+1, FALSE)</f>
        <v>116748.36000000002</v>
      </c>
      <c r="F860" s="1182">
        <f t="shared" si="228"/>
        <v>40861.925999999999</v>
      </c>
      <c r="G860" s="1182">
        <f t="shared" si="229"/>
        <v>23349.672000000006</v>
      </c>
      <c r="H860" s="1182">
        <f t="shared" si="230"/>
        <v>5837.4180000000015</v>
      </c>
      <c r="I860" s="1183">
        <f t="shared" si="231"/>
        <v>5400</v>
      </c>
      <c r="J860" s="1182">
        <f t="shared" si="232"/>
        <v>70753.097999999998</v>
      </c>
      <c r="K860" s="1182" t="str">
        <f t="shared" si="233"/>
        <v/>
      </c>
      <c r="L860" s="1182" t="str">
        <f t="shared" si="234"/>
        <v/>
      </c>
      <c r="M860" s="1182" t="str">
        <f t="shared" si="235"/>
        <v/>
      </c>
      <c r="N860" s="1182"/>
      <c r="O860" s="1182"/>
      <c r="P860" s="1182"/>
      <c r="Q860" s="1182"/>
      <c r="R860" s="1182"/>
      <c r="S860" s="1182">
        <f t="shared" si="236"/>
        <v>11674.836000000003</v>
      </c>
      <c r="T860" s="121">
        <v>480000</v>
      </c>
    </row>
    <row r="861" spans="1:20" ht="18" x14ac:dyDescent="0.4">
      <c r="A861" s="121">
        <v>4</v>
      </c>
      <c r="B861" s="121" t="s">
        <v>2859</v>
      </c>
      <c r="C861" s="121">
        <v>3</v>
      </c>
      <c r="D861" s="121">
        <v>9</v>
      </c>
      <c r="E861" s="1181">
        <f>VLOOKUP(C861, '[1]SALARY SCALE '!$A$2:$P$18,D861+1, FALSE)</f>
        <v>116748.36000000002</v>
      </c>
      <c r="F861" s="1182">
        <f t="shared" si="228"/>
        <v>40861.925999999999</v>
      </c>
      <c r="G861" s="1182">
        <f t="shared" si="229"/>
        <v>23349.672000000006</v>
      </c>
      <c r="H861" s="1182">
        <f t="shared" si="230"/>
        <v>5837.4180000000015</v>
      </c>
      <c r="I861" s="1183">
        <f t="shared" si="231"/>
        <v>5400</v>
      </c>
      <c r="J861" s="1182">
        <f t="shared" si="232"/>
        <v>70753.097999999998</v>
      </c>
      <c r="K861" s="1182" t="str">
        <f t="shared" si="233"/>
        <v/>
      </c>
      <c r="L861" s="1182" t="str">
        <f t="shared" si="234"/>
        <v/>
      </c>
      <c r="M861" s="1182" t="str">
        <f t="shared" si="235"/>
        <v/>
      </c>
      <c r="N861" s="1182"/>
      <c r="O861" s="1182"/>
      <c r="P861" s="1182"/>
      <c r="Q861" s="1182"/>
      <c r="R861" s="1182"/>
      <c r="S861" s="1182">
        <f t="shared" si="236"/>
        <v>11674.836000000003</v>
      </c>
      <c r="T861" s="121">
        <v>480000</v>
      </c>
    </row>
    <row r="862" spans="1:20" ht="18" x14ac:dyDescent="0.4">
      <c r="A862" s="121">
        <v>5</v>
      </c>
      <c r="B862" s="121" t="s">
        <v>2860</v>
      </c>
      <c r="C862" s="121">
        <v>3</v>
      </c>
      <c r="D862" s="121">
        <v>9</v>
      </c>
      <c r="E862" s="1181">
        <f>VLOOKUP(C862, '[1]SALARY SCALE '!$A$2:$P$18,D862+1, FALSE)</f>
        <v>116748.36000000002</v>
      </c>
      <c r="F862" s="1182">
        <f t="shared" si="228"/>
        <v>40861.925999999999</v>
      </c>
      <c r="G862" s="1182">
        <f t="shared" si="229"/>
        <v>23349.672000000006</v>
      </c>
      <c r="H862" s="1182">
        <f t="shared" si="230"/>
        <v>5837.4180000000015</v>
      </c>
      <c r="I862" s="1183">
        <f t="shared" si="231"/>
        <v>5400</v>
      </c>
      <c r="J862" s="1182">
        <f t="shared" si="232"/>
        <v>70753.097999999998</v>
      </c>
      <c r="K862" s="1182" t="str">
        <f t="shared" si="233"/>
        <v/>
      </c>
      <c r="L862" s="1182" t="str">
        <f t="shared" si="234"/>
        <v/>
      </c>
      <c r="M862" s="1182" t="str">
        <f t="shared" si="235"/>
        <v/>
      </c>
      <c r="N862" s="1182"/>
      <c r="O862" s="1182"/>
      <c r="P862" s="1182"/>
      <c r="Q862" s="1182"/>
      <c r="R862" s="1182"/>
      <c r="S862" s="1182">
        <f t="shared" si="236"/>
        <v>11674.836000000003</v>
      </c>
      <c r="T862" s="121">
        <v>480000</v>
      </c>
    </row>
    <row r="863" spans="1:20" ht="18" x14ac:dyDescent="0.4">
      <c r="A863" s="121">
        <v>6</v>
      </c>
      <c r="B863" s="121" t="s">
        <v>2861</v>
      </c>
      <c r="C863" s="121">
        <v>3</v>
      </c>
      <c r="D863" s="121">
        <v>9</v>
      </c>
      <c r="E863" s="1181">
        <f>VLOOKUP(C863, '[1]SALARY SCALE '!$A$2:$P$18,D863+1, FALSE)</f>
        <v>116748.36000000002</v>
      </c>
      <c r="F863" s="1182">
        <f t="shared" si="228"/>
        <v>40861.925999999999</v>
      </c>
      <c r="G863" s="1182">
        <f t="shared" si="229"/>
        <v>23349.672000000006</v>
      </c>
      <c r="H863" s="1182">
        <f t="shared" si="230"/>
        <v>5837.4180000000015</v>
      </c>
      <c r="I863" s="1183">
        <f t="shared" si="231"/>
        <v>5400</v>
      </c>
      <c r="J863" s="1182">
        <f t="shared" si="232"/>
        <v>70753.097999999998</v>
      </c>
      <c r="K863" s="1182" t="str">
        <f t="shared" si="233"/>
        <v/>
      </c>
      <c r="L863" s="1182" t="str">
        <f t="shared" si="234"/>
        <v/>
      </c>
      <c r="M863" s="1182" t="str">
        <f t="shared" si="235"/>
        <v/>
      </c>
      <c r="N863" s="1182"/>
      <c r="O863" s="1182"/>
      <c r="P863" s="1182"/>
      <c r="Q863" s="1182"/>
      <c r="R863" s="1182"/>
      <c r="S863" s="1182">
        <f t="shared" si="236"/>
        <v>11674.836000000003</v>
      </c>
      <c r="T863" s="121">
        <v>480000</v>
      </c>
    </row>
    <row r="864" spans="1:20" ht="18" x14ac:dyDescent="0.4">
      <c r="A864" s="121">
        <v>7</v>
      </c>
      <c r="B864" s="121" t="s">
        <v>2862</v>
      </c>
      <c r="C864" s="121">
        <v>3</v>
      </c>
      <c r="D864" s="121">
        <v>9</v>
      </c>
      <c r="E864" s="1181">
        <f>VLOOKUP(C864, '[1]SALARY SCALE '!$A$2:$P$18,D864+1, FALSE)</f>
        <v>116748.36000000002</v>
      </c>
      <c r="F864" s="1182">
        <f t="shared" si="228"/>
        <v>40861.925999999999</v>
      </c>
      <c r="G864" s="1182">
        <f t="shared" si="229"/>
        <v>23349.672000000006</v>
      </c>
      <c r="H864" s="1182">
        <f t="shared" si="230"/>
        <v>5837.4180000000015</v>
      </c>
      <c r="I864" s="1183">
        <f t="shared" si="231"/>
        <v>5400</v>
      </c>
      <c r="J864" s="1182">
        <f t="shared" si="232"/>
        <v>70753.097999999998</v>
      </c>
      <c r="K864" s="1182" t="str">
        <f t="shared" si="233"/>
        <v/>
      </c>
      <c r="L864" s="1182" t="str">
        <f t="shared" si="234"/>
        <v/>
      </c>
      <c r="M864" s="1182" t="str">
        <f t="shared" si="235"/>
        <v/>
      </c>
      <c r="N864" s="1182"/>
      <c r="O864" s="1182"/>
      <c r="P864" s="1182"/>
      <c r="Q864" s="1182"/>
      <c r="R864" s="1182"/>
      <c r="S864" s="1182">
        <f t="shared" si="236"/>
        <v>11674.836000000003</v>
      </c>
      <c r="T864" s="121">
        <v>480000</v>
      </c>
    </row>
    <row r="865" spans="1:20" ht="18" x14ac:dyDescent="0.4">
      <c r="A865" s="121">
        <v>8</v>
      </c>
      <c r="B865" s="121" t="s">
        <v>2778</v>
      </c>
      <c r="C865" s="121">
        <v>3</v>
      </c>
      <c r="D865" s="121">
        <v>9</v>
      </c>
      <c r="E865" s="1181">
        <f>VLOOKUP(C865, '[1]SALARY SCALE '!$A$2:$P$18,D865+1, FALSE)</f>
        <v>116748.36000000002</v>
      </c>
      <c r="F865" s="1182">
        <f t="shared" ref="F865:F909" si="237">E865*35%</f>
        <v>40861.925999999999</v>
      </c>
      <c r="G865" s="1182">
        <f t="shared" ref="G865:G892" si="238">E865*20%</f>
        <v>23349.672000000006</v>
      </c>
      <c r="H865" s="1182">
        <f t="shared" ref="H865:H892" si="239">E865*5%</f>
        <v>5837.4180000000015</v>
      </c>
      <c r="I865" s="1183">
        <f t="shared" ref="I865:I892" si="240">IF(C865&lt;=6,5400, IF(AND(C865&gt;=7,C865&lt;=10),7560,IF(AND(C865&gt;10,C865&lt;=14),8640,IF(C865&gt;14,9720,""))))</f>
        <v>5400</v>
      </c>
      <c r="J865" s="1182">
        <f t="shared" ref="J865:J892" si="241">IF(C865&lt;7,0.05*E865+64915.68,0.05*E865+24000)</f>
        <v>70753.097999999998</v>
      </c>
      <c r="K865" s="1182" t="str">
        <f t="shared" ref="K865:K892" si="242">IF(C865&gt;=15, 630, "")</f>
        <v/>
      </c>
      <c r="L865" s="1182" t="str">
        <f t="shared" ref="L865:L892" si="243">IF(C865&gt;=15, 11469.09, "")</f>
        <v/>
      </c>
      <c r="M865" s="1182" t="str">
        <f t="shared" ref="M865:M892" si="244">IF(C865&gt;=15, 11469.09, "")</f>
        <v/>
      </c>
      <c r="N865" s="1182"/>
      <c r="O865" s="1182"/>
      <c r="P865" s="1182"/>
      <c r="Q865" s="1182"/>
      <c r="R865" s="1182"/>
      <c r="S865" s="1182">
        <f t="shared" ref="S865:S892" si="245">E865*10%</f>
        <v>11674.836000000003</v>
      </c>
      <c r="T865" s="121">
        <v>480000</v>
      </c>
    </row>
    <row r="866" spans="1:20" ht="18" x14ac:dyDescent="0.4">
      <c r="A866" s="121">
        <v>9</v>
      </c>
      <c r="B866" s="121" t="s">
        <v>2863</v>
      </c>
      <c r="C866" s="121">
        <v>3</v>
      </c>
      <c r="D866" s="121">
        <v>9</v>
      </c>
      <c r="E866" s="1181">
        <f>VLOOKUP(C866, '[1]SALARY SCALE '!$A$2:$P$18,D866+1, FALSE)</f>
        <v>116748.36000000002</v>
      </c>
      <c r="F866" s="1182">
        <f t="shared" si="237"/>
        <v>40861.925999999999</v>
      </c>
      <c r="G866" s="1182">
        <f t="shared" si="238"/>
        <v>23349.672000000006</v>
      </c>
      <c r="H866" s="1182">
        <f t="shared" si="239"/>
        <v>5837.4180000000015</v>
      </c>
      <c r="I866" s="1183">
        <f t="shared" si="240"/>
        <v>5400</v>
      </c>
      <c r="J866" s="1182">
        <f t="shared" si="241"/>
        <v>70753.097999999998</v>
      </c>
      <c r="K866" s="1182" t="str">
        <f t="shared" si="242"/>
        <v/>
      </c>
      <c r="L866" s="1182" t="str">
        <f t="shared" si="243"/>
        <v/>
      </c>
      <c r="M866" s="1182" t="str">
        <f t="shared" si="244"/>
        <v/>
      </c>
      <c r="N866" s="1182"/>
      <c r="O866" s="1182"/>
      <c r="P866" s="1182"/>
      <c r="Q866" s="1182"/>
      <c r="R866" s="1182"/>
      <c r="S866" s="1182">
        <f t="shared" si="245"/>
        <v>11674.836000000003</v>
      </c>
      <c r="T866" s="121">
        <v>480000</v>
      </c>
    </row>
    <row r="867" spans="1:20" ht="18" x14ac:dyDescent="0.4">
      <c r="A867" s="121">
        <v>10</v>
      </c>
      <c r="B867" s="121" t="s">
        <v>2864</v>
      </c>
      <c r="C867" s="121">
        <v>3</v>
      </c>
      <c r="D867" s="121">
        <v>9</v>
      </c>
      <c r="E867" s="1181">
        <f>VLOOKUP(C867, '[1]SALARY SCALE '!$A$2:$P$18,D867+1, FALSE)</f>
        <v>116748.36000000002</v>
      </c>
      <c r="F867" s="1182">
        <f t="shared" si="237"/>
        <v>40861.925999999999</v>
      </c>
      <c r="G867" s="1182">
        <f t="shared" si="238"/>
        <v>23349.672000000006</v>
      </c>
      <c r="H867" s="1182">
        <f t="shared" si="239"/>
        <v>5837.4180000000015</v>
      </c>
      <c r="I867" s="1183">
        <f t="shared" si="240"/>
        <v>5400</v>
      </c>
      <c r="J867" s="1182">
        <f t="shared" si="241"/>
        <v>70753.097999999998</v>
      </c>
      <c r="K867" s="1182" t="str">
        <f t="shared" si="242"/>
        <v/>
      </c>
      <c r="L867" s="1182" t="str">
        <f t="shared" si="243"/>
        <v/>
      </c>
      <c r="M867" s="1182" t="str">
        <f t="shared" si="244"/>
        <v/>
      </c>
      <c r="N867" s="1182"/>
      <c r="O867" s="1182"/>
      <c r="P867" s="1182"/>
      <c r="Q867" s="1182"/>
      <c r="R867" s="1182"/>
      <c r="S867" s="1182">
        <f t="shared" si="245"/>
        <v>11674.836000000003</v>
      </c>
      <c r="T867" s="121">
        <v>480000</v>
      </c>
    </row>
    <row r="868" spans="1:20" ht="18" x14ac:dyDescent="0.4">
      <c r="A868" s="121">
        <v>11</v>
      </c>
      <c r="B868" s="121" t="s">
        <v>2865</v>
      </c>
      <c r="C868" s="121">
        <v>3</v>
      </c>
      <c r="D868" s="121">
        <v>9</v>
      </c>
      <c r="E868" s="1181">
        <f>VLOOKUP(C868, '[1]SALARY SCALE '!$A$2:$P$18,D868+1, FALSE)</f>
        <v>116748.36000000002</v>
      </c>
      <c r="F868" s="1182">
        <f t="shared" si="237"/>
        <v>40861.925999999999</v>
      </c>
      <c r="G868" s="1182">
        <f t="shared" si="238"/>
        <v>23349.672000000006</v>
      </c>
      <c r="H868" s="1182">
        <f t="shared" si="239"/>
        <v>5837.4180000000015</v>
      </c>
      <c r="I868" s="1183">
        <f t="shared" si="240"/>
        <v>5400</v>
      </c>
      <c r="J868" s="1182">
        <f t="shared" si="241"/>
        <v>70753.097999999998</v>
      </c>
      <c r="K868" s="1182" t="str">
        <f t="shared" si="242"/>
        <v/>
      </c>
      <c r="L868" s="1182" t="str">
        <f t="shared" si="243"/>
        <v/>
      </c>
      <c r="M868" s="1182" t="str">
        <f t="shared" si="244"/>
        <v/>
      </c>
      <c r="N868" s="1182"/>
      <c r="O868" s="1182"/>
      <c r="P868" s="1182"/>
      <c r="Q868" s="1182"/>
      <c r="R868" s="1182"/>
      <c r="S868" s="1182">
        <f t="shared" si="245"/>
        <v>11674.836000000003</v>
      </c>
      <c r="T868" s="121">
        <v>480000</v>
      </c>
    </row>
    <row r="869" spans="1:20" ht="18" x14ac:dyDescent="0.4">
      <c r="A869" s="121">
        <v>12</v>
      </c>
      <c r="B869" s="121" t="s">
        <v>2866</v>
      </c>
      <c r="C869" s="121">
        <v>3</v>
      </c>
      <c r="D869" s="121">
        <v>9</v>
      </c>
      <c r="E869" s="1181">
        <f>VLOOKUP(C869, '[1]SALARY SCALE '!$A$2:$P$18,D869+1, FALSE)</f>
        <v>116748.36000000002</v>
      </c>
      <c r="F869" s="1182">
        <f t="shared" si="237"/>
        <v>40861.925999999999</v>
      </c>
      <c r="G869" s="1182">
        <f t="shared" si="238"/>
        <v>23349.672000000006</v>
      </c>
      <c r="H869" s="1182">
        <f t="shared" si="239"/>
        <v>5837.4180000000015</v>
      </c>
      <c r="I869" s="1183">
        <f t="shared" si="240"/>
        <v>5400</v>
      </c>
      <c r="J869" s="1182">
        <f t="shared" si="241"/>
        <v>70753.097999999998</v>
      </c>
      <c r="K869" s="1182" t="str">
        <f t="shared" si="242"/>
        <v/>
      </c>
      <c r="L869" s="1182" t="str">
        <f t="shared" si="243"/>
        <v/>
      </c>
      <c r="M869" s="1182" t="str">
        <f t="shared" si="244"/>
        <v/>
      </c>
      <c r="N869" s="1182"/>
      <c r="O869" s="1182"/>
      <c r="P869" s="1182"/>
      <c r="Q869" s="1182"/>
      <c r="R869" s="1182"/>
      <c r="S869" s="1182">
        <f t="shared" si="245"/>
        <v>11674.836000000003</v>
      </c>
      <c r="T869" s="121">
        <v>480000</v>
      </c>
    </row>
    <row r="870" spans="1:20" ht="18" x14ac:dyDescent="0.4">
      <c r="A870" s="121">
        <v>13</v>
      </c>
      <c r="B870" s="121" t="s">
        <v>2607</v>
      </c>
      <c r="C870" s="121">
        <v>3</v>
      </c>
      <c r="D870" s="121">
        <v>9</v>
      </c>
      <c r="E870" s="1181">
        <f>VLOOKUP(C870, '[1]SALARY SCALE '!$A$2:$P$18,D870+1, FALSE)</f>
        <v>116748.36000000002</v>
      </c>
      <c r="F870" s="1182">
        <f t="shared" si="237"/>
        <v>40861.925999999999</v>
      </c>
      <c r="G870" s="1182">
        <f t="shared" si="238"/>
        <v>23349.672000000006</v>
      </c>
      <c r="H870" s="1182">
        <f t="shared" si="239"/>
        <v>5837.4180000000015</v>
      </c>
      <c r="I870" s="1183">
        <f t="shared" si="240"/>
        <v>5400</v>
      </c>
      <c r="J870" s="1182">
        <f t="shared" si="241"/>
        <v>70753.097999999998</v>
      </c>
      <c r="K870" s="1182" t="str">
        <f t="shared" si="242"/>
        <v/>
      </c>
      <c r="L870" s="1182" t="str">
        <f t="shared" si="243"/>
        <v/>
      </c>
      <c r="M870" s="1182" t="str">
        <f t="shared" si="244"/>
        <v/>
      </c>
      <c r="N870" s="1182"/>
      <c r="O870" s="1182"/>
      <c r="P870" s="1182"/>
      <c r="Q870" s="1182"/>
      <c r="R870" s="1182"/>
      <c r="S870" s="1182">
        <f t="shared" si="245"/>
        <v>11674.836000000003</v>
      </c>
      <c r="T870" s="121">
        <v>480000</v>
      </c>
    </row>
    <row r="871" spans="1:20" ht="18" x14ac:dyDescent="0.4">
      <c r="A871" s="121">
        <v>14</v>
      </c>
      <c r="B871" s="121" t="s">
        <v>2867</v>
      </c>
      <c r="C871" s="121">
        <v>3</v>
      </c>
      <c r="D871" s="121">
        <v>9</v>
      </c>
      <c r="E871" s="1181">
        <f>VLOOKUP(C871, '[1]SALARY SCALE '!$A$2:$P$18,D871+1, FALSE)</f>
        <v>116748.36000000002</v>
      </c>
      <c r="F871" s="1182">
        <f t="shared" si="237"/>
        <v>40861.925999999999</v>
      </c>
      <c r="G871" s="1182">
        <f t="shared" si="238"/>
        <v>23349.672000000006</v>
      </c>
      <c r="H871" s="1182">
        <f t="shared" si="239"/>
        <v>5837.4180000000015</v>
      </c>
      <c r="I871" s="1183">
        <f t="shared" si="240"/>
        <v>5400</v>
      </c>
      <c r="J871" s="1182">
        <f t="shared" si="241"/>
        <v>70753.097999999998</v>
      </c>
      <c r="K871" s="1182" t="str">
        <f t="shared" si="242"/>
        <v/>
      </c>
      <c r="L871" s="1182" t="str">
        <f t="shared" si="243"/>
        <v/>
      </c>
      <c r="M871" s="1182" t="str">
        <f t="shared" si="244"/>
        <v/>
      </c>
      <c r="N871" s="1182"/>
      <c r="O871" s="1182"/>
      <c r="P871" s="1182"/>
      <c r="Q871" s="1182"/>
      <c r="R871" s="1182"/>
      <c r="S871" s="1182">
        <f t="shared" si="245"/>
        <v>11674.836000000003</v>
      </c>
      <c r="T871" s="121">
        <v>480000</v>
      </c>
    </row>
    <row r="872" spans="1:20" ht="18" x14ac:dyDescent="0.4">
      <c r="A872" s="121">
        <v>15</v>
      </c>
      <c r="B872" s="121" t="s">
        <v>2868</v>
      </c>
      <c r="C872" s="121">
        <v>3</v>
      </c>
      <c r="D872" s="121">
        <v>9</v>
      </c>
      <c r="E872" s="1181">
        <f>VLOOKUP(C872, '[1]SALARY SCALE '!$A$2:$P$18,D872+1, FALSE)</f>
        <v>116748.36000000002</v>
      </c>
      <c r="F872" s="1182">
        <f t="shared" si="237"/>
        <v>40861.925999999999</v>
      </c>
      <c r="G872" s="1182">
        <f t="shared" si="238"/>
        <v>23349.672000000006</v>
      </c>
      <c r="H872" s="1182">
        <f t="shared" si="239"/>
        <v>5837.4180000000015</v>
      </c>
      <c r="I872" s="1183">
        <f t="shared" si="240"/>
        <v>5400</v>
      </c>
      <c r="J872" s="1182">
        <f t="shared" si="241"/>
        <v>70753.097999999998</v>
      </c>
      <c r="K872" s="1182" t="str">
        <f t="shared" si="242"/>
        <v/>
      </c>
      <c r="L872" s="1182" t="str">
        <f t="shared" si="243"/>
        <v/>
      </c>
      <c r="M872" s="1182" t="str">
        <f t="shared" si="244"/>
        <v/>
      </c>
      <c r="N872" s="1182"/>
      <c r="O872" s="1182"/>
      <c r="P872" s="1182"/>
      <c r="Q872" s="1182"/>
      <c r="R872" s="1182"/>
      <c r="S872" s="1182">
        <f t="shared" si="245"/>
        <v>11674.836000000003</v>
      </c>
      <c r="T872" s="121">
        <v>480000</v>
      </c>
    </row>
    <row r="873" spans="1:20" ht="18" x14ac:dyDescent="0.4">
      <c r="A873" s="121">
        <v>16</v>
      </c>
      <c r="B873" s="121" t="s">
        <v>2869</v>
      </c>
      <c r="C873" s="121">
        <v>3</v>
      </c>
      <c r="D873" s="121">
        <v>9</v>
      </c>
      <c r="E873" s="1181">
        <f>VLOOKUP(C873, '[1]SALARY SCALE '!$A$2:$P$18,D873+1, FALSE)</f>
        <v>116748.36000000002</v>
      </c>
      <c r="F873" s="1182">
        <f t="shared" si="237"/>
        <v>40861.925999999999</v>
      </c>
      <c r="G873" s="1182">
        <f t="shared" si="238"/>
        <v>23349.672000000006</v>
      </c>
      <c r="H873" s="1182">
        <f t="shared" si="239"/>
        <v>5837.4180000000015</v>
      </c>
      <c r="I873" s="1183">
        <f t="shared" si="240"/>
        <v>5400</v>
      </c>
      <c r="J873" s="1182">
        <f t="shared" si="241"/>
        <v>70753.097999999998</v>
      </c>
      <c r="K873" s="1182" t="str">
        <f t="shared" si="242"/>
        <v/>
      </c>
      <c r="L873" s="1182" t="str">
        <f t="shared" si="243"/>
        <v/>
      </c>
      <c r="M873" s="1182" t="str">
        <f t="shared" si="244"/>
        <v/>
      </c>
      <c r="N873" s="1182"/>
      <c r="O873" s="1182"/>
      <c r="P873" s="1182"/>
      <c r="Q873" s="1182"/>
      <c r="R873" s="1182"/>
      <c r="S873" s="1182">
        <f t="shared" si="245"/>
        <v>11674.836000000003</v>
      </c>
      <c r="T873" s="121">
        <v>480000</v>
      </c>
    </row>
    <row r="874" spans="1:20" ht="18" x14ac:dyDescent="0.4">
      <c r="A874" s="121">
        <v>17</v>
      </c>
      <c r="B874" s="121" t="s">
        <v>2870</v>
      </c>
      <c r="C874" s="121">
        <v>3</v>
      </c>
      <c r="D874" s="121">
        <v>9</v>
      </c>
      <c r="E874" s="1181">
        <f>VLOOKUP(C874, '[1]SALARY SCALE '!$A$2:$P$18,D874+1, FALSE)</f>
        <v>116748.36000000002</v>
      </c>
      <c r="F874" s="1182">
        <f t="shared" si="237"/>
        <v>40861.925999999999</v>
      </c>
      <c r="G874" s="1182">
        <f t="shared" si="238"/>
        <v>23349.672000000006</v>
      </c>
      <c r="H874" s="1182">
        <f t="shared" si="239"/>
        <v>5837.4180000000015</v>
      </c>
      <c r="I874" s="1183">
        <f t="shared" si="240"/>
        <v>5400</v>
      </c>
      <c r="J874" s="1182">
        <f t="shared" si="241"/>
        <v>70753.097999999998</v>
      </c>
      <c r="K874" s="1182" t="str">
        <f t="shared" si="242"/>
        <v/>
      </c>
      <c r="L874" s="1182" t="str">
        <f t="shared" si="243"/>
        <v/>
      </c>
      <c r="M874" s="1182" t="str">
        <f t="shared" si="244"/>
        <v/>
      </c>
      <c r="N874" s="1182"/>
      <c r="O874" s="1182"/>
      <c r="P874" s="1182"/>
      <c r="Q874" s="1182"/>
      <c r="R874" s="1182"/>
      <c r="S874" s="1182">
        <f t="shared" si="245"/>
        <v>11674.836000000003</v>
      </c>
      <c r="T874" s="121">
        <v>480000</v>
      </c>
    </row>
    <row r="875" spans="1:20" ht="18" x14ac:dyDescent="0.4">
      <c r="A875" s="121"/>
      <c r="B875" s="121" t="s">
        <v>2871</v>
      </c>
      <c r="C875" s="121">
        <v>3</v>
      </c>
      <c r="D875" s="121">
        <v>9</v>
      </c>
      <c r="E875" s="1181">
        <f>VLOOKUP(C875, '[1]SALARY SCALE '!$A$2:$P$18,D875+1, FALSE)</f>
        <v>116748.36000000002</v>
      </c>
      <c r="F875" s="1182">
        <f t="shared" si="237"/>
        <v>40861.925999999999</v>
      </c>
      <c r="G875" s="1182">
        <f t="shared" si="238"/>
        <v>23349.672000000006</v>
      </c>
      <c r="H875" s="1182">
        <f t="shared" si="239"/>
        <v>5837.4180000000015</v>
      </c>
      <c r="I875" s="1183">
        <f t="shared" si="240"/>
        <v>5400</v>
      </c>
      <c r="J875" s="1182">
        <f t="shared" si="241"/>
        <v>70753.097999999998</v>
      </c>
      <c r="K875" s="1182" t="str">
        <f t="shared" si="242"/>
        <v/>
      </c>
      <c r="L875" s="1182" t="str">
        <f t="shared" si="243"/>
        <v/>
      </c>
      <c r="M875" s="1182" t="str">
        <f t="shared" si="244"/>
        <v/>
      </c>
      <c r="N875" s="1182"/>
      <c r="O875" s="1182"/>
      <c r="P875" s="1182"/>
      <c r="Q875" s="1182"/>
      <c r="R875" s="1182"/>
      <c r="S875" s="1182">
        <f t="shared" si="245"/>
        <v>11674.836000000003</v>
      </c>
      <c r="T875" s="121">
        <v>480000</v>
      </c>
    </row>
    <row r="876" spans="1:20" ht="18" x14ac:dyDescent="0.4">
      <c r="A876" s="121"/>
      <c r="B876" s="121" t="s">
        <v>2872</v>
      </c>
      <c r="C876" s="121">
        <v>3</v>
      </c>
      <c r="D876" s="121">
        <v>9</v>
      </c>
      <c r="E876" s="1181">
        <f>VLOOKUP(C876, '[1]SALARY SCALE '!$A$2:$P$18,D876+1, FALSE)</f>
        <v>116748.36000000002</v>
      </c>
      <c r="F876" s="1182">
        <f t="shared" si="237"/>
        <v>40861.925999999999</v>
      </c>
      <c r="G876" s="1182">
        <f t="shared" si="238"/>
        <v>23349.672000000006</v>
      </c>
      <c r="H876" s="1182">
        <f t="shared" si="239"/>
        <v>5837.4180000000015</v>
      </c>
      <c r="I876" s="1183">
        <f t="shared" si="240"/>
        <v>5400</v>
      </c>
      <c r="J876" s="1182">
        <f t="shared" si="241"/>
        <v>70753.097999999998</v>
      </c>
      <c r="K876" s="1182" t="str">
        <f t="shared" si="242"/>
        <v/>
      </c>
      <c r="L876" s="1182" t="str">
        <f t="shared" si="243"/>
        <v/>
      </c>
      <c r="M876" s="1182" t="str">
        <f t="shared" si="244"/>
        <v/>
      </c>
      <c r="N876" s="1182"/>
      <c r="O876" s="1182"/>
      <c r="P876" s="1182"/>
      <c r="Q876" s="1182"/>
      <c r="R876" s="1182"/>
      <c r="S876" s="1182">
        <f t="shared" si="245"/>
        <v>11674.836000000003</v>
      </c>
      <c r="T876" s="121">
        <v>480000</v>
      </c>
    </row>
    <row r="877" spans="1:20" ht="18" x14ac:dyDescent="0.4">
      <c r="A877" s="121"/>
      <c r="B877" s="121" t="s">
        <v>2873</v>
      </c>
      <c r="C877" s="121">
        <v>3</v>
      </c>
      <c r="D877" s="121">
        <v>9</v>
      </c>
      <c r="E877" s="1181">
        <f>VLOOKUP(C877, '[1]SALARY SCALE '!$A$2:$P$18,D877+1, FALSE)</f>
        <v>116748.36000000002</v>
      </c>
      <c r="F877" s="1182">
        <f t="shared" si="237"/>
        <v>40861.925999999999</v>
      </c>
      <c r="G877" s="1182">
        <f t="shared" si="238"/>
        <v>23349.672000000006</v>
      </c>
      <c r="H877" s="1182">
        <f t="shared" si="239"/>
        <v>5837.4180000000015</v>
      </c>
      <c r="I877" s="1183">
        <f t="shared" si="240"/>
        <v>5400</v>
      </c>
      <c r="J877" s="1182">
        <f t="shared" si="241"/>
        <v>70753.097999999998</v>
      </c>
      <c r="K877" s="1182" t="str">
        <f t="shared" si="242"/>
        <v/>
      </c>
      <c r="L877" s="1182" t="str">
        <f t="shared" si="243"/>
        <v/>
      </c>
      <c r="M877" s="1182" t="str">
        <f t="shared" si="244"/>
        <v/>
      </c>
      <c r="N877" s="1182"/>
      <c r="O877" s="1182"/>
      <c r="P877" s="1182"/>
      <c r="Q877" s="1182"/>
      <c r="R877" s="1182"/>
      <c r="S877" s="1182">
        <f t="shared" si="245"/>
        <v>11674.836000000003</v>
      </c>
      <c r="T877" s="121">
        <v>480000</v>
      </c>
    </row>
    <row r="878" spans="1:20" ht="18" x14ac:dyDescent="0.4">
      <c r="A878" s="121"/>
      <c r="B878" s="121" t="s">
        <v>2874</v>
      </c>
      <c r="C878" s="121">
        <v>3</v>
      </c>
      <c r="D878" s="121">
        <v>9</v>
      </c>
      <c r="E878" s="1181">
        <f>VLOOKUP(C878, '[1]SALARY SCALE '!$A$2:$P$18,D878+1, FALSE)</f>
        <v>116748.36000000002</v>
      </c>
      <c r="F878" s="1182">
        <f t="shared" si="237"/>
        <v>40861.925999999999</v>
      </c>
      <c r="G878" s="1182">
        <f t="shared" si="238"/>
        <v>23349.672000000006</v>
      </c>
      <c r="H878" s="1182">
        <f t="shared" si="239"/>
        <v>5837.4180000000015</v>
      </c>
      <c r="I878" s="1183">
        <f t="shared" si="240"/>
        <v>5400</v>
      </c>
      <c r="J878" s="1182">
        <f t="shared" si="241"/>
        <v>70753.097999999998</v>
      </c>
      <c r="K878" s="1182" t="str">
        <f t="shared" si="242"/>
        <v/>
      </c>
      <c r="L878" s="1182" t="str">
        <f t="shared" si="243"/>
        <v/>
      </c>
      <c r="M878" s="1182" t="str">
        <f t="shared" si="244"/>
        <v/>
      </c>
      <c r="N878" s="1182"/>
      <c r="O878" s="1182"/>
      <c r="P878" s="1182"/>
      <c r="Q878" s="1182"/>
      <c r="R878" s="1182"/>
      <c r="S878" s="1182">
        <f t="shared" si="245"/>
        <v>11674.836000000003</v>
      </c>
      <c r="T878" s="121">
        <v>480000</v>
      </c>
    </row>
    <row r="879" spans="1:20" ht="18" x14ac:dyDescent="0.4">
      <c r="A879" s="121"/>
      <c r="B879" s="121" t="s">
        <v>2875</v>
      </c>
      <c r="C879" s="121">
        <v>3</v>
      </c>
      <c r="D879" s="121">
        <v>9</v>
      </c>
      <c r="E879" s="1181">
        <f>VLOOKUP(C879, '[1]SALARY SCALE '!$A$2:$P$18,D879+1, FALSE)</f>
        <v>116748.36000000002</v>
      </c>
      <c r="F879" s="1182">
        <f t="shared" si="237"/>
        <v>40861.925999999999</v>
      </c>
      <c r="G879" s="1182">
        <f t="shared" si="238"/>
        <v>23349.672000000006</v>
      </c>
      <c r="H879" s="1182">
        <f t="shared" si="239"/>
        <v>5837.4180000000015</v>
      </c>
      <c r="I879" s="1183">
        <f t="shared" si="240"/>
        <v>5400</v>
      </c>
      <c r="J879" s="1182">
        <f t="shared" si="241"/>
        <v>70753.097999999998</v>
      </c>
      <c r="K879" s="1182" t="str">
        <f t="shared" si="242"/>
        <v/>
      </c>
      <c r="L879" s="1182" t="str">
        <f t="shared" si="243"/>
        <v/>
      </c>
      <c r="M879" s="1182" t="str">
        <f t="shared" si="244"/>
        <v/>
      </c>
      <c r="N879" s="1182"/>
      <c r="O879" s="1182"/>
      <c r="P879" s="1182"/>
      <c r="Q879" s="1182"/>
      <c r="R879" s="1182"/>
      <c r="S879" s="1182">
        <f t="shared" si="245"/>
        <v>11674.836000000003</v>
      </c>
      <c r="T879" s="121">
        <v>480000</v>
      </c>
    </row>
    <row r="880" spans="1:20" ht="18" x14ac:dyDescent="0.4">
      <c r="A880" s="121"/>
      <c r="B880" s="121" t="s">
        <v>2876</v>
      </c>
      <c r="C880" s="121">
        <v>3</v>
      </c>
      <c r="D880" s="121">
        <v>9</v>
      </c>
      <c r="E880" s="1181">
        <f>VLOOKUP(C880, '[1]SALARY SCALE '!$A$2:$P$18,D880+1, FALSE)</f>
        <v>116748.36000000002</v>
      </c>
      <c r="F880" s="1182">
        <f t="shared" si="237"/>
        <v>40861.925999999999</v>
      </c>
      <c r="G880" s="1182">
        <f t="shared" si="238"/>
        <v>23349.672000000006</v>
      </c>
      <c r="H880" s="1182">
        <f t="shared" si="239"/>
        <v>5837.4180000000015</v>
      </c>
      <c r="I880" s="1183">
        <f t="shared" si="240"/>
        <v>5400</v>
      </c>
      <c r="J880" s="1182">
        <f t="shared" si="241"/>
        <v>70753.097999999998</v>
      </c>
      <c r="K880" s="1182" t="str">
        <f t="shared" si="242"/>
        <v/>
      </c>
      <c r="L880" s="1182" t="str">
        <f t="shared" si="243"/>
        <v/>
      </c>
      <c r="M880" s="1182" t="str">
        <f t="shared" si="244"/>
        <v/>
      </c>
      <c r="N880" s="1182"/>
      <c r="O880" s="1182"/>
      <c r="P880" s="1182"/>
      <c r="Q880" s="1182"/>
      <c r="R880" s="1182"/>
      <c r="S880" s="1182">
        <f t="shared" si="245"/>
        <v>11674.836000000003</v>
      </c>
      <c r="T880" s="121">
        <v>480000</v>
      </c>
    </row>
    <row r="881" spans="1:20" ht="18" x14ac:dyDescent="0.4">
      <c r="A881" s="121"/>
      <c r="B881" s="121" t="s">
        <v>2877</v>
      </c>
      <c r="C881" s="121">
        <v>3</v>
      </c>
      <c r="D881" s="121">
        <v>9</v>
      </c>
      <c r="E881" s="1181">
        <f>VLOOKUP(C881, '[1]SALARY SCALE '!$A$2:$P$18,D881+1, FALSE)</f>
        <v>116748.36000000002</v>
      </c>
      <c r="F881" s="1182">
        <f t="shared" si="237"/>
        <v>40861.925999999999</v>
      </c>
      <c r="G881" s="1182">
        <f t="shared" si="238"/>
        <v>23349.672000000006</v>
      </c>
      <c r="H881" s="1182">
        <f t="shared" si="239"/>
        <v>5837.4180000000015</v>
      </c>
      <c r="I881" s="1183">
        <f t="shared" si="240"/>
        <v>5400</v>
      </c>
      <c r="J881" s="1182">
        <f t="shared" si="241"/>
        <v>70753.097999999998</v>
      </c>
      <c r="K881" s="1182" t="str">
        <f t="shared" si="242"/>
        <v/>
      </c>
      <c r="L881" s="1182" t="str">
        <f t="shared" si="243"/>
        <v/>
      </c>
      <c r="M881" s="1182" t="str">
        <f t="shared" si="244"/>
        <v/>
      </c>
      <c r="N881" s="1182"/>
      <c r="O881" s="1182"/>
      <c r="P881" s="1182"/>
      <c r="Q881" s="1182"/>
      <c r="R881" s="1182"/>
      <c r="S881" s="1182">
        <f t="shared" si="245"/>
        <v>11674.836000000003</v>
      </c>
      <c r="T881" s="121">
        <v>480000</v>
      </c>
    </row>
    <row r="882" spans="1:20" ht="18" x14ac:dyDescent="0.4">
      <c r="A882" s="121"/>
      <c r="B882" s="121" t="s">
        <v>2878</v>
      </c>
      <c r="C882" s="121">
        <v>3</v>
      </c>
      <c r="D882" s="121">
        <v>9</v>
      </c>
      <c r="E882" s="1181">
        <f>VLOOKUP(C882, '[1]SALARY SCALE '!$A$2:$P$18,D882+1, FALSE)</f>
        <v>116748.36000000002</v>
      </c>
      <c r="F882" s="1182">
        <f t="shared" si="237"/>
        <v>40861.925999999999</v>
      </c>
      <c r="G882" s="1182">
        <f t="shared" si="238"/>
        <v>23349.672000000006</v>
      </c>
      <c r="H882" s="1182">
        <f t="shared" si="239"/>
        <v>5837.4180000000015</v>
      </c>
      <c r="I882" s="1183">
        <f t="shared" si="240"/>
        <v>5400</v>
      </c>
      <c r="J882" s="1182">
        <f t="shared" si="241"/>
        <v>70753.097999999998</v>
      </c>
      <c r="K882" s="1182" t="str">
        <f t="shared" si="242"/>
        <v/>
      </c>
      <c r="L882" s="1182" t="str">
        <f t="shared" si="243"/>
        <v/>
      </c>
      <c r="M882" s="1182" t="str">
        <f t="shared" si="244"/>
        <v/>
      </c>
      <c r="N882" s="1182"/>
      <c r="O882" s="1182"/>
      <c r="P882" s="1182"/>
      <c r="Q882" s="1182"/>
      <c r="R882" s="1182"/>
      <c r="S882" s="1182">
        <f t="shared" si="245"/>
        <v>11674.836000000003</v>
      </c>
      <c r="T882" s="121">
        <v>480000</v>
      </c>
    </row>
    <row r="883" spans="1:20" ht="18" x14ac:dyDescent="0.4">
      <c r="A883" s="121"/>
      <c r="B883" s="121" t="s">
        <v>2879</v>
      </c>
      <c r="C883" s="121">
        <v>3</v>
      </c>
      <c r="D883" s="121">
        <v>9</v>
      </c>
      <c r="E883" s="1181">
        <f>VLOOKUP(C883, '[1]SALARY SCALE '!$A$2:$P$18,D883+1, FALSE)</f>
        <v>116748.36000000002</v>
      </c>
      <c r="F883" s="1182">
        <f t="shared" si="237"/>
        <v>40861.925999999999</v>
      </c>
      <c r="G883" s="1182">
        <f t="shared" si="238"/>
        <v>23349.672000000006</v>
      </c>
      <c r="H883" s="1182">
        <f t="shared" si="239"/>
        <v>5837.4180000000015</v>
      </c>
      <c r="I883" s="1183">
        <f t="shared" si="240"/>
        <v>5400</v>
      </c>
      <c r="J883" s="1182">
        <f t="shared" si="241"/>
        <v>70753.097999999998</v>
      </c>
      <c r="K883" s="1182" t="str">
        <f t="shared" si="242"/>
        <v/>
      </c>
      <c r="L883" s="1182" t="str">
        <f t="shared" si="243"/>
        <v/>
      </c>
      <c r="M883" s="1182" t="str">
        <f t="shared" si="244"/>
        <v/>
      </c>
      <c r="N883" s="1182"/>
      <c r="O883" s="1182"/>
      <c r="P883" s="1182"/>
      <c r="Q883" s="1182"/>
      <c r="R883" s="1182"/>
      <c r="S883" s="1182">
        <f t="shared" si="245"/>
        <v>11674.836000000003</v>
      </c>
      <c r="T883" s="121">
        <v>480000</v>
      </c>
    </row>
    <row r="884" spans="1:20" ht="18" x14ac:dyDescent="0.4">
      <c r="A884" s="121"/>
      <c r="B884" s="121" t="s">
        <v>2880</v>
      </c>
      <c r="C884" s="121">
        <v>3</v>
      </c>
      <c r="D884" s="121">
        <v>9</v>
      </c>
      <c r="E884" s="1181">
        <f>VLOOKUP(C884, '[1]SALARY SCALE '!$A$2:$P$18,D884+1, FALSE)</f>
        <v>116748.36000000002</v>
      </c>
      <c r="F884" s="1182">
        <f t="shared" si="237"/>
        <v>40861.925999999999</v>
      </c>
      <c r="G884" s="1182">
        <f t="shared" si="238"/>
        <v>23349.672000000006</v>
      </c>
      <c r="H884" s="1182">
        <f t="shared" si="239"/>
        <v>5837.4180000000015</v>
      </c>
      <c r="I884" s="1183">
        <f t="shared" si="240"/>
        <v>5400</v>
      </c>
      <c r="J884" s="1182">
        <f t="shared" si="241"/>
        <v>70753.097999999998</v>
      </c>
      <c r="K884" s="1182" t="str">
        <f t="shared" si="242"/>
        <v/>
      </c>
      <c r="L884" s="1182" t="str">
        <f t="shared" si="243"/>
        <v/>
      </c>
      <c r="M884" s="1182" t="str">
        <f t="shared" si="244"/>
        <v/>
      </c>
      <c r="N884" s="1182"/>
      <c r="O884" s="1182"/>
      <c r="P884" s="1182"/>
      <c r="Q884" s="1182"/>
      <c r="R884" s="1182"/>
      <c r="S884" s="1182">
        <f t="shared" si="245"/>
        <v>11674.836000000003</v>
      </c>
      <c r="T884" s="121">
        <v>480000</v>
      </c>
    </row>
    <row r="885" spans="1:20" ht="18" x14ac:dyDescent="0.4">
      <c r="A885" s="121"/>
      <c r="B885" s="121" t="s">
        <v>2824</v>
      </c>
      <c r="C885" s="121">
        <v>3</v>
      </c>
      <c r="D885" s="121">
        <v>9</v>
      </c>
      <c r="E885" s="1181">
        <f>VLOOKUP(C885, '[1]SALARY SCALE '!$A$2:$P$18,D885+1, FALSE)</f>
        <v>116748.36000000002</v>
      </c>
      <c r="F885" s="1182">
        <f t="shared" si="237"/>
        <v>40861.925999999999</v>
      </c>
      <c r="G885" s="1182">
        <f t="shared" si="238"/>
        <v>23349.672000000006</v>
      </c>
      <c r="H885" s="1182">
        <f t="shared" si="239"/>
        <v>5837.4180000000015</v>
      </c>
      <c r="I885" s="1183">
        <f t="shared" si="240"/>
        <v>5400</v>
      </c>
      <c r="J885" s="1182">
        <f t="shared" si="241"/>
        <v>70753.097999999998</v>
      </c>
      <c r="K885" s="1182" t="str">
        <f t="shared" si="242"/>
        <v/>
      </c>
      <c r="L885" s="1182" t="str">
        <f t="shared" si="243"/>
        <v/>
      </c>
      <c r="M885" s="1182" t="str">
        <f t="shared" si="244"/>
        <v/>
      </c>
      <c r="N885" s="1182"/>
      <c r="O885" s="1182"/>
      <c r="P885" s="1182"/>
      <c r="Q885" s="1182"/>
      <c r="R885" s="1182"/>
      <c r="S885" s="1182">
        <f t="shared" si="245"/>
        <v>11674.836000000003</v>
      </c>
      <c r="T885" s="121">
        <v>480000</v>
      </c>
    </row>
    <row r="886" spans="1:20" ht="18" x14ac:dyDescent="0.4">
      <c r="A886" s="121"/>
      <c r="B886" s="121" t="s">
        <v>2881</v>
      </c>
      <c r="C886" s="121">
        <v>3</v>
      </c>
      <c r="D886" s="121">
        <v>9</v>
      </c>
      <c r="E886" s="1181">
        <f>VLOOKUP(C886, '[1]SALARY SCALE '!$A$2:$P$18,D886+1, FALSE)</f>
        <v>116748.36000000002</v>
      </c>
      <c r="F886" s="1182">
        <f t="shared" si="237"/>
        <v>40861.925999999999</v>
      </c>
      <c r="G886" s="1182">
        <f t="shared" si="238"/>
        <v>23349.672000000006</v>
      </c>
      <c r="H886" s="1182">
        <f t="shared" si="239"/>
        <v>5837.4180000000015</v>
      </c>
      <c r="I886" s="1183">
        <f t="shared" si="240"/>
        <v>5400</v>
      </c>
      <c r="J886" s="1182">
        <f t="shared" si="241"/>
        <v>70753.097999999998</v>
      </c>
      <c r="K886" s="1182" t="str">
        <f t="shared" si="242"/>
        <v/>
      </c>
      <c r="L886" s="1182" t="str">
        <f t="shared" si="243"/>
        <v/>
      </c>
      <c r="M886" s="1182" t="str">
        <f t="shared" si="244"/>
        <v/>
      </c>
      <c r="N886" s="1182"/>
      <c r="O886" s="1182"/>
      <c r="P886" s="1182"/>
      <c r="Q886" s="1182"/>
      <c r="R886" s="1182"/>
      <c r="S886" s="1182">
        <f t="shared" si="245"/>
        <v>11674.836000000003</v>
      </c>
      <c r="T886" s="121">
        <v>480000</v>
      </c>
    </row>
    <row r="887" spans="1:20" ht="18" x14ac:dyDescent="0.4">
      <c r="A887" s="121"/>
      <c r="B887" s="121" t="s">
        <v>2882</v>
      </c>
      <c r="C887" s="121">
        <v>3</v>
      </c>
      <c r="D887" s="121">
        <v>9</v>
      </c>
      <c r="E887" s="1181">
        <f>VLOOKUP(C887, '[1]SALARY SCALE '!$A$2:$P$18,D887+1, FALSE)</f>
        <v>116748.36000000002</v>
      </c>
      <c r="F887" s="1182">
        <f t="shared" si="237"/>
        <v>40861.925999999999</v>
      </c>
      <c r="G887" s="1182">
        <f t="shared" si="238"/>
        <v>23349.672000000006</v>
      </c>
      <c r="H887" s="1182">
        <f t="shared" si="239"/>
        <v>5837.4180000000015</v>
      </c>
      <c r="I887" s="1183">
        <f t="shared" si="240"/>
        <v>5400</v>
      </c>
      <c r="J887" s="1182">
        <f t="shared" si="241"/>
        <v>70753.097999999998</v>
      </c>
      <c r="K887" s="1182" t="str">
        <f t="shared" si="242"/>
        <v/>
      </c>
      <c r="L887" s="1182" t="str">
        <f t="shared" si="243"/>
        <v/>
      </c>
      <c r="M887" s="1182" t="str">
        <f t="shared" si="244"/>
        <v/>
      </c>
      <c r="N887" s="1182"/>
      <c r="O887" s="1182"/>
      <c r="P887" s="1182"/>
      <c r="Q887" s="1182"/>
      <c r="R887" s="1182"/>
      <c r="S887" s="1182">
        <f t="shared" si="245"/>
        <v>11674.836000000003</v>
      </c>
      <c r="T887" s="121">
        <v>480000</v>
      </c>
    </row>
    <row r="888" spans="1:20" ht="18" x14ac:dyDescent="0.4">
      <c r="A888" s="121"/>
      <c r="B888" s="121" t="s">
        <v>2883</v>
      </c>
      <c r="C888" s="121">
        <v>3</v>
      </c>
      <c r="D888" s="121">
        <v>9</v>
      </c>
      <c r="E888" s="1181">
        <f>VLOOKUP(C888, '[1]SALARY SCALE '!$A$2:$P$18,D888+1, FALSE)</f>
        <v>116748.36000000002</v>
      </c>
      <c r="F888" s="1182">
        <f t="shared" si="237"/>
        <v>40861.925999999999</v>
      </c>
      <c r="G888" s="1182">
        <f t="shared" si="238"/>
        <v>23349.672000000006</v>
      </c>
      <c r="H888" s="1182">
        <f t="shared" si="239"/>
        <v>5837.4180000000015</v>
      </c>
      <c r="I888" s="1183">
        <f t="shared" si="240"/>
        <v>5400</v>
      </c>
      <c r="J888" s="1182">
        <f t="shared" si="241"/>
        <v>70753.097999999998</v>
      </c>
      <c r="K888" s="1182" t="str">
        <f t="shared" si="242"/>
        <v/>
      </c>
      <c r="L888" s="1182" t="str">
        <f t="shared" si="243"/>
        <v/>
      </c>
      <c r="M888" s="1182" t="str">
        <f t="shared" si="244"/>
        <v/>
      </c>
      <c r="N888" s="1182"/>
      <c r="O888" s="1182"/>
      <c r="P888" s="1182"/>
      <c r="Q888" s="1182"/>
      <c r="R888" s="1182"/>
      <c r="S888" s="1182">
        <f t="shared" si="245"/>
        <v>11674.836000000003</v>
      </c>
      <c r="T888" s="121">
        <v>480000</v>
      </c>
    </row>
    <row r="889" spans="1:20" ht="18" x14ac:dyDescent="0.4">
      <c r="A889" s="121"/>
      <c r="B889" s="121" t="s">
        <v>2884</v>
      </c>
      <c r="C889" s="121">
        <v>3</v>
      </c>
      <c r="D889" s="121">
        <v>9</v>
      </c>
      <c r="E889" s="1181">
        <f>VLOOKUP(C889, '[1]SALARY SCALE '!$A$2:$P$18,D889+1, FALSE)</f>
        <v>116748.36000000002</v>
      </c>
      <c r="F889" s="1182">
        <f t="shared" si="237"/>
        <v>40861.925999999999</v>
      </c>
      <c r="G889" s="1182">
        <f t="shared" si="238"/>
        <v>23349.672000000006</v>
      </c>
      <c r="H889" s="1182">
        <f t="shared" si="239"/>
        <v>5837.4180000000015</v>
      </c>
      <c r="I889" s="1183">
        <f t="shared" si="240"/>
        <v>5400</v>
      </c>
      <c r="J889" s="1182">
        <f t="shared" si="241"/>
        <v>70753.097999999998</v>
      </c>
      <c r="K889" s="1182" t="str">
        <f t="shared" si="242"/>
        <v/>
      </c>
      <c r="L889" s="1182" t="str">
        <f t="shared" si="243"/>
        <v/>
      </c>
      <c r="M889" s="1182" t="str">
        <f t="shared" si="244"/>
        <v/>
      </c>
      <c r="N889" s="1182"/>
      <c r="O889" s="1182"/>
      <c r="P889" s="1182"/>
      <c r="Q889" s="1182"/>
      <c r="R889" s="1182"/>
      <c r="S889" s="1182">
        <f t="shared" si="245"/>
        <v>11674.836000000003</v>
      </c>
      <c r="T889" s="121">
        <v>480000</v>
      </c>
    </row>
    <row r="890" spans="1:20" ht="18" x14ac:dyDescent="0.4">
      <c r="A890" s="121"/>
      <c r="B890" s="121" t="s">
        <v>2885</v>
      </c>
      <c r="C890" s="121">
        <v>3</v>
      </c>
      <c r="D890" s="121">
        <v>9</v>
      </c>
      <c r="E890" s="1181">
        <f>VLOOKUP(C890, '[1]SALARY SCALE '!$A$2:$P$18,D890+1, FALSE)</f>
        <v>116748.36000000002</v>
      </c>
      <c r="F890" s="1182">
        <f t="shared" si="237"/>
        <v>40861.925999999999</v>
      </c>
      <c r="G890" s="1182">
        <f t="shared" si="238"/>
        <v>23349.672000000006</v>
      </c>
      <c r="H890" s="1182">
        <f t="shared" si="239"/>
        <v>5837.4180000000015</v>
      </c>
      <c r="I890" s="1183">
        <f t="shared" si="240"/>
        <v>5400</v>
      </c>
      <c r="J890" s="1182">
        <f t="shared" si="241"/>
        <v>70753.097999999998</v>
      </c>
      <c r="K890" s="1182" t="str">
        <f t="shared" si="242"/>
        <v/>
      </c>
      <c r="L890" s="1182" t="str">
        <f t="shared" si="243"/>
        <v/>
      </c>
      <c r="M890" s="1182" t="str">
        <f t="shared" si="244"/>
        <v/>
      </c>
      <c r="N890" s="1182"/>
      <c r="O890" s="1182"/>
      <c r="P890" s="1182"/>
      <c r="Q890" s="1182"/>
      <c r="R890" s="1182"/>
      <c r="S890" s="1182">
        <f t="shared" si="245"/>
        <v>11674.836000000003</v>
      </c>
      <c r="T890" s="121">
        <v>480000</v>
      </c>
    </row>
    <row r="891" spans="1:20" ht="18" x14ac:dyDescent="0.4">
      <c r="A891" s="121"/>
      <c r="B891" s="121" t="s">
        <v>2886</v>
      </c>
      <c r="C891" s="121">
        <v>3</v>
      </c>
      <c r="D891" s="121">
        <v>9</v>
      </c>
      <c r="E891" s="1181">
        <f>VLOOKUP(C891, '[1]SALARY SCALE '!$A$2:$P$18,D891+1, FALSE)</f>
        <v>116748.36000000002</v>
      </c>
      <c r="F891" s="1182">
        <f t="shared" si="237"/>
        <v>40861.925999999999</v>
      </c>
      <c r="G891" s="1182">
        <f t="shared" si="238"/>
        <v>23349.672000000006</v>
      </c>
      <c r="H891" s="1182">
        <f t="shared" si="239"/>
        <v>5837.4180000000015</v>
      </c>
      <c r="I891" s="1183">
        <f t="shared" si="240"/>
        <v>5400</v>
      </c>
      <c r="J891" s="1182">
        <f t="shared" si="241"/>
        <v>70753.097999999998</v>
      </c>
      <c r="K891" s="1182" t="str">
        <f t="shared" si="242"/>
        <v/>
      </c>
      <c r="L891" s="1182" t="str">
        <f t="shared" si="243"/>
        <v/>
      </c>
      <c r="M891" s="1182" t="str">
        <f t="shared" si="244"/>
        <v/>
      </c>
      <c r="N891" s="1182"/>
      <c r="O891" s="1182"/>
      <c r="P891" s="1182"/>
      <c r="Q891" s="1182"/>
      <c r="R891" s="1182"/>
      <c r="S891" s="1182">
        <f t="shared" si="245"/>
        <v>11674.836000000003</v>
      </c>
      <c r="T891" s="121">
        <v>480000</v>
      </c>
    </row>
    <row r="892" spans="1:20" ht="18" x14ac:dyDescent="0.4">
      <c r="A892" s="121"/>
      <c r="B892" s="121" t="s">
        <v>2887</v>
      </c>
      <c r="C892" s="121">
        <v>3</v>
      </c>
      <c r="D892" s="121">
        <v>9</v>
      </c>
      <c r="E892" s="1181">
        <f>VLOOKUP(C892, '[1]SALARY SCALE '!$A$2:$P$18,D892+1, FALSE)</f>
        <v>116748.36000000002</v>
      </c>
      <c r="F892" s="1182">
        <f t="shared" si="237"/>
        <v>40861.925999999999</v>
      </c>
      <c r="G892" s="1182">
        <f t="shared" si="238"/>
        <v>23349.672000000006</v>
      </c>
      <c r="H892" s="1182">
        <f t="shared" si="239"/>
        <v>5837.4180000000015</v>
      </c>
      <c r="I892" s="1183">
        <f t="shared" si="240"/>
        <v>5400</v>
      </c>
      <c r="J892" s="1182">
        <f t="shared" si="241"/>
        <v>70753.097999999998</v>
      </c>
      <c r="K892" s="1182" t="str">
        <f t="shared" si="242"/>
        <v/>
      </c>
      <c r="L892" s="1182" t="str">
        <f t="shared" si="243"/>
        <v/>
      </c>
      <c r="M892" s="1182" t="str">
        <f t="shared" si="244"/>
        <v/>
      </c>
      <c r="N892" s="1182"/>
      <c r="O892" s="1182"/>
      <c r="P892" s="1182"/>
      <c r="Q892" s="1182"/>
      <c r="R892" s="1182"/>
      <c r="S892" s="1182">
        <f t="shared" si="245"/>
        <v>11674.836000000003</v>
      </c>
      <c r="T892" s="121">
        <v>480000</v>
      </c>
    </row>
    <row r="893" spans="1:20" ht="18" x14ac:dyDescent="0.4">
      <c r="A893" s="121"/>
      <c r="B893" s="121" t="s">
        <v>2888</v>
      </c>
      <c r="C893" s="121">
        <v>3</v>
      </c>
      <c r="D893" s="121">
        <v>15</v>
      </c>
      <c r="E893" s="1181">
        <f>VLOOKUP(C893, '[1]SALARY SCALE '!$A$2:$P$18,D893+1, FALSE)</f>
        <v>136019.88</v>
      </c>
      <c r="F893" s="1182">
        <f t="shared" si="237"/>
        <v>47606.957999999999</v>
      </c>
      <c r="G893" s="1182">
        <f>E893*20%</f>
        <v>27203.976000000002</v>
      </c>
      <c r="H893" s="1182">
        <f>E893*5%</f>
        <v>6800.9940000000006</v>
      </c>
      <c r="I893" s="1183">
        <f>IF(C893&lt;=6,5400, IF(AND(C893&gt;=7,C893&lt;=10),7560,IF(AND(C893&gt;10,C893&lt;=14),8640,IF(C893&gt;14,9720,""))))</f>
        <v>5400</v>
      </c>
      <c r="J893" s="1182">
        <f>IF(C893&lt;7,0.05*E893+64915.68,0.05*E893+24000)</f>
        <v>71716.673999999999</v>
      </c>
      <c r="K893" s="1182" t="str">
        <f>IF(C893&gt;=15, 630, "")</f>
        <v/>
      </c>
      <c r="L893" s="1182" t="str">
        <f>IF(C893&gt;=15, 11469.09, "")</f>
        <v/>
      </c>
      <c r="M893" s="1182" t="str">
        <f>IF(C893&gt;=15, 11469.09, "")</f>
        <v/>
      </c>
      <c r="N893" s="1182"/>
      <c r="O893" s="1182"/>
      <c r="P893" s="1182"/>
      <c r="Q893" s="1182"/>
      <c r="R893" s="1182"/>
      <c r="S893" s="1182">
        <f>E893*10%</f>
        <v>13601.988000000001</v>
      </c>
      <c r="T893" s="121">
        <v>480000</v>
      </c>
    </row>
    <row r="894" spans="1:20" ht="18" x14ac:dyDescent="0.4">
      <c r="A894" s="121"/>
      <c r="B894" s="121" t="s">
        <v>2889</v>
      </c>
      <c r="C894" s="121">
        <v>4</v>
      </c>
      <c r="D894" s="121">
        <v>4</v>
      </c>
      <c r="E894" s="1181">
        <f>VLOOKUP(C894, '[1]SALARY SCALE '!$A$2:$P$18,D894+1, FALSE)</f>
        <v>107112.24</v>
      </c>
      <c r="F894" s="1182">
        <f t="shared" si="237"/>
        <v>37489.284</v>
      </c>
      <c r="G894" s="1182">
        <f t="shared" ref="G894:G909" si="246">E894*20%</f>
        <v>21422.448000000004</v>
      </c>
      <c r="H894" s="1182">
        <f t="shared" ref="H894:H909" si="247">E894*5%</f>
        <v>5355.612000000001</v>
      </c>
      <c r="I894" s="1183">
        <f t="shared" ref="I894:I909" si="248">IF(C894&lt;=6,5400, IF(AND(C894&gt;=7,C894&lt;=10),7560,IF(AND(C894&gt;10,C894&lt;=14),8640,IF(C894&gt;14,9720,""))))</f>
        <v>5400</v>
      </c>
      <c r="J894" s="1182">
        <f t="shared" ref="J894:J909" si="249">IF(C894&lt;7,0.05*E894+64915.68,0.05*E894+24000)</f>
        <v>70271.292000000001</v>
      </c>
      <c r="K894" s="1182" t="str">
        <f t="shared" ref="K894:K909" si="250">IF(C894&gt;=15, 630, "")</f>
        <v/>
      </c>
      <c r="L894" s="1182" t="str">
        <f t="shared" ref="L894:L909" si="251">IF(C894&gt;=15, 11469.09, "")</f>
        <v/>
      </c>
      <c r="M894" s="1182" t="str">
        <f t="shared" ref="M894:M909" si="252">IF(C894&gt;=15, 11469.09, "")</f>
        <v/>
      </c>
      <c r="N894" s="1182"/>
      <c r="O894" s="1182"/>
      <c r="P894" s="1182"/>
      <c r="Q894" s="1182"/>
      <c r="R894" s="1182"/>
      <c r="S894" s="1182">
        <f t="shared" ref="S894:S909" si="253">E894*10%</f>
        <v>10711.224000000002</v>
      </c>
      <c r="T894" s="121">
        <v>480000</v>
      </c>
    </row>
    <row r="895" spans="1:20" ht="18" x14ac:dyDescent="0.4">
      <c r="A895" s="121"/>
      <c r="B895" s="121" t="s">
        <v>2890</v>
      </c>
      <c r="C895" s="121">
        <v>4</v>
      </c>
      <c r="D895" s="121">
        <v>6</v>
      </c>
      <c r="E895" s="1181">
        <f>VLOOKUP(C895, '[1]SALARY SCALE '!$A$2:$P$18,D895+1, FALSE)</f>
        <v>114829.44</v>
      </c>
      <c r="F895" s="1182">
        <f t="shared" si="237"/>
        <v>40190.303999999996</v>
      </c>
      <c r="G895" s="1182">
        <f t="shared" si="246"/>
        <v>22965.888000000003</v>
      </c>
      <c r="H895" s="1182">
        <f t="shared" si="247"/>
        <v>5741.4720000000007</v>
      </c>
      <c r="I895" s="1183">
        <f t="shared" si="248"/>
        <v>5400</v>
      </c>
      <c r="J895" s="1182">
        <f t="shared" si="249"/>
        <v>70657.152000000002</v>
      </c>
      <c r="K895" s="1182" t="str">
        <f t="shared" si="250"/>
        <v/>
      </c>
      <c r="L895" s="1182" t="str">
        <f t="shared" si="251"/>
        <v/>
      </c>
      <c r="M895" s="1182" t="str">
        <f t="shared" si="252"/>
        <v/>
      </c>
      <c r="N895" s="1182"/>
      <c r="O895" s="1182"/>
      <c r="P895" s="1182"/>
      <c r="Q895" s="1182"/>
      <c r="R895" s="1182"/>
      <c r="S895" s="1182">
        <f t="shared" si="253"/>
        <v>11482.944000000001</v>
      </c>
      <c r="T895" s="121">
        <v>480000</v>
      </c>
    </row>
    <row r="896" spans="1:20" ht="18" x14ac:dyDescent="0.4">
      <c r="A896" s="121"/>
      <c r="B896" s="121" t="s">
        <v>2891</v>
      </c>
      <c r="C896" s="121">
        <v>4</v>
      </c>
      <c r="D896" s="121">
        <v>11</v>
      </c>
      <c r="E896" s="1181">
        <f>VLOOKUP(C896, '[1]SALARY SCALE '!$A$2:$P$18,D896+1, FALSE)</f>
        <v>134122.44</v>
      </c>
      <c r="F896" s="1182">
        <f t="shared" si="237"/>
        <v>46942.853999999999</v>
      </c>
      <c r="G896" s="1182">
        <f t="shared" si="246"/>
        <v>26824.488000000001</v>
      </c>
      <c r="H896" s="1182">
        <f t="shared" si="247"/>
        <v>6706.1220000000003</v>
      </c>
      <c r="I896" s="1183">
        <f t="shared" si="248"/>
        <v>5400</v>
      </c>
      <c r="J896" s="1182">
        <f t="shared" si="249"/>
        <v>71621.801999999996</v>
      </c>
      <c r="K896" s="1182" t="str">
        <f t="shared" si="250"/>
        <v/>
      </c>
      <c r="L896" s="1182" t="str">
        <f t="shared" si="251"/>
        <v/>
      </c>
      <c r="M896" s="1182" t="str">
        <f t="shared" si="252"/>
        <v/>
      </c>
      <c r="N896" s="1182"/>
      <c r="O896" s="1182"/>
      <c r="P896" s="1182"/>
      <c r="Q896" s="1182"/>
      <c r="R896" s="1182"/>
      <c r="S896" s="1182">
        <f t="shared" si="253"/>
        <v>13412.244000000001</v>
      </c>
      <c r="T896" s="121">
        <v>480000</v>
      </c>
    </row>
    <row r="897" spans="1:20" ht="18" x14ac:dyDescent="0.4">
      <c r="A897" s="121"/>
      <c r="B897" s="121" t="s">
        <v>2892</v>
      </c>
      <c r="C897" s="121">
        <v>4</v>
      </c>
      <c r="D897" s="121">
        <v>15</v>
      </c>
      <c r="E897" s="1181">
        <f>VLOOKUP(C897, '[1]SALARY SCALE '!$A$2:$P$18,D897+1, FALSE)</f>
        <v>149556.84</v>
      </c>
      <c r="F897" s="1182">
        <f t="shared" si="237"/>
        <v>52344.893999999993</v>
      </c>
      <c r="G897" s="1182">
        <f t="shared" si="246"/>
        <v>29911.368000000002</v>
      </c>
      <c r="H897" s="1182">
        <f t="shared" si="247"/>
        <v>7477.8420000000006</v>
      </c>
      <c r="I897" s="1183">
        <f t="shared" si="248"/>
        <v>5400</v>
      </c>
      <c r="J897" s="1182">
        <f t="shared" si="249"/>
        <v>72393.521999999997</v>
      </c>
      <c r="K897" s="1182" t="str">
        <f t="shared" si="250"/>
        <v/>
      </c>
      <c r="L897" s="1182" t="str">
        <f t="shared" si="251"/>
        <v/>
      </c>
      <c r="M897" s="1182" t="str">
        <f t="shared" si="252"/>
        <v/>
      </c>
      <c r="N897" s="1182"/>
      <c r="O897" s="1182"/>
      <c r="P897" s="1182"/>
      <c r="Q897" s="1182"/>
      <c r="R897" s="1182"/>
      <c r="S897" s="1182">
        <f t="shared" si="253"/>
        <v>14955.684000000001</v>
      </c>
      <c r="T897" s="121">
        <v>480000</v>
      </c>
    </row>
    <row r="898" spans="1:20" ht="18" x14ac:dyDescent="0.4">
      <c r="A898" s="121"/>
      <c r="B898" s="121" t="s">
        <v>2893</v>
      </c>
      <c r="C898" s="121">
        <v>4</v>
      </c>
      <c r="D898" s="121">
        <v>15</v>
      </c>
      <c r="E898" s="1181">
        <f>VLOOKUP(C898, '[1]SALARY SCALE '!$A$2:$P$18,D898+1, FALSE)</f>
        <v>149556.84</v>
      </c>
      <c r="F898" s="1182">
        <f t="shared" si="237"/>
        <v>52344.893999999993</v>
      </c>
      <c r="G898" s="1182">
        <f t="shared" si="246"/>
        <v>29911.368000000002</v>
      </c>
      <c r="H898" s="1182">
        <f t="shared" si="247"/>
        <v>7477.8420000000006</v>
      </c>
      <c r="I898" s="1183">
        <f t="shared" si="248"/>
        <v>5400</v>
      </c>
      <c r="J898" s="1182">
        <f t="shared" si="249"/>
        <v>72393.521999999997</v>
      </c>
      <c r="K898" s="1182" t="str">
        <f t="shared" si="250"/>
        <v/>
      </c>
      <c r="L898" s="1182" t="str">
        <f t="shared" si="251"/>
        <v/>
      </c>
      <c r="M898" s="1182" t="str">
        <f t="shared" si="252"/>
        <v/>
      </c>
      <c r="N898" s="1182"/>
      <c r="O898" s="1182"/>
      <c r="P898" s="1182"/>
      <c r="Q898" s="1182"/>
      <c r="R898" s="1182"/>
      <c r="S898" s="1182">
        <f t="shared" si="253"/>
        <v>14955.684000000001</v>
      </c>
      <c r="T898" s="121">
        <v>480000</v>
      </c>
    </row>
    <row r="899" spans="1:20" ht="18" x14ac:dyDescent="0.4">
      <c r="A899" s="121"/>
      <c r="B899" s="121" t="s">
        <v>2894</v>
      </c>
      <c r="C899" s="121">
        <v>4</v>
      </c>
      <c r="D899" s="121">
        <v>15</v>
      </c>
      <c r="E899" s="1181">
        <f>VLOOKUP(C899, '[1]SALARY SCALE '!$A$2:$P$18,D899+1, FALSE)</f>
        <v>149556.84</v>
      </c>
      <c r="F899" s="1182">
        <f t="shared" si="237"/>
        <v>52344.893999999993</v>
      </c>
      <c r="G899" s="1182">
        <f t="shared" si="246"/>
        <v>29911.368000000002</v>
      </c>
      <c r="H899" s="1182">
        <f t="shared" si="247"/>
        <v>7477.8420000000006</v>
      </c>
      <c r="I899" s="1183">
        <f t="shared" si="248"/>
        <v>5400</v>
      </c>
      <c r="J899" s="1182">
        <f t="shared" si="249"/>
        <v>72393.521999999997</v>
      </c>
      <c r="K899" s="1182" t="str">
        <f t="shared" si="250"/>
        <v/>
      </c>
      <c r="L899" s="1182" t="str">
        <f t="shared" si="251"/>
        <v/>
      </c>
      <c r="M899" s="1182" t="str">
        <f t="shared" si="252"/>
        <v/>
      </c>
      <c r="N899" s="1182"/>
      <c r="O899" s="1182"/>
      <c r="P899" s="1182"/>
      <c r="Q899" s="1182"/>
      <c r="R899" s="1182"/>
      <c r="S899" s="1182">
        <f t="shared" si="253"/>
        <v>14955.684000000001</v>
      </c>
      <c r="T899" s="121">
        <v>480000</v>
      </c>
    </row>
    <row r="900" spans="1:20" ht="18" x14ac:dyDescent="0.4">
      <c r="A900" s="121"/>
      <c r="B900" s="121" t="s">
        <v>2895</v>
      </c>
      <c r="C900" s="121">
        <v>4</v>
      </c>
      <c r="D900" s="121">
        <v>15</v>
      </c>
      <c r="E900" s="1181">
        <f>VLOOKUP(C900, '[1]SALARY SCALE '!$A$2:$P$18,D900+1, FALSE)</f>
        <v>149556.84</v>
      </c>
      <c r="F900" s="1182">
        <f t="shared" si="237"/>
        <v>52344.893999999993</v>
      </c>
      <c r="G900" s="1182">
        <f t="shared" si="246"/>
        <v>29911.368000000002</v>
      </c>
      <c r="H900" s="1182">
        <f t="shared" si="247"/>
        <v>7477.8420000000006</v>
      </c>
      <c r="I900" s="1183">
        <f t="shared" si="248"/>
        <v>5400</v>
      </c>
      <c r="J900" s="1182">
        <f t="shared" si="249"/>
        <v>72393.521999999997</v>
      </c>
      <c r="K900" s="1182" t="str">
        <f t="shared" si="250"/>
        <v/>
      </c>
      <c r="L900" s="1182" t="str">
        <f t="shared" si="251"/>
        <v/>
      </c>
      <c r="M900" s="1182" t="str">
        <f t="shared" si="252"/>
        <v/>
      </c>
      <c r="N900" s="1182"/>
      <c r="O900" s="1182"/>
      <c r="P900" s="1182"/>
      <c r="Q900" s="1182"/>
      <c r="R900" s="1182"/>
      <c r="S900" s="1182">
        <f t="shared" si="253"/>
        <v>14955.684000000001</v>
      </c>
      <c r="T900" s="121">
        <v>480000</v>
      </c>
    </row>
    <row r="901" spans="1:20" ht="18" x14ac:dyDescent="0.4">
      <c r="A901" s="121"/>
      <c r="B901" s="121" t="s">
        <v>2896</v>
      </c>
      <c r="C901" s="121">
        <v>4</v>
      </c>
      <c r="D901" s="121">
        <v>15</v>
      </c>
      <c r="E901" s="1181">
        <f>VLOOKUP(C901, '[1]SALARY SCALE '!$A$2:$P$18,D901+1, FALSE)</f>
        <v>149556.84</v>
      </c>
      <c r="F901" s="1182">
        <f t="shared" si="237"/>
        <v>52344.893999999993</v>
      </c>
      <c r="G901" s="1182">
        <f t="shared" si="246"/>
        <v>29911.368000000002</v>
      </c>
      <c r="H901" s="1182">
        <f t="shared" si="247"/>
        <v>7477.8420000000006</v>
      </c>
      <c r="I901" s="1183">
        <f t="shared" si="248"/>
        <v>5400</v>
      </c>
      <c r="J901" s="1182">
        <f t="shared" si="249"/>
        <v>72393.521999999997</v>
      </c>
      <c r="K901" s="1182" t="str">
        <f t="shared" si="250"/>
        <v/>
      </c>
      <c r="L901" s="1182" t="str">
        <f t="shared" si="251"/>
        <v/>
      </c>
      <c r="M901" s="1182" t="str">
        <f t="shared" si="252"/>
        <v/>
      </c>
      <c r="N901" s="1182"/>
      <c r="O901" s="1182"/>
      <c r="P901" s="1182"/>
      <c r="Q901" s="1182"/>
      <c r="R901" s="1182"/>
      <c r="S901" s="1182">
        <f t="shared" si="253"/>
        <v>14955.684000000001</v>
      </c>
      <c r="T901" s="121">
        <v>480000</v>
      </c>
    </row>
    <row r="902" spans="1:20" ht="18" x14ac:dyDescent="0.4">
      <c r="A902" s="121"/>
      <c r="B902" s="121" t="s">
        <v>2897</v>
      </c>
      <c r="C902" s="121">
        <v>4</v>
      </c>
      <c r="D902" s="121">
        <v>15</v>
      </c>
      <c r="E902" s="1181">
        <f>VLOOKUP(C902, '[1]SALARY SCALE '!$A$2:$P$18,D902+1, FALSE)</f>
        <v>149556.84</v>
      </c>
      <c r="F902" s="1182">
        <f t="shared" si="237"/>
        <v>52344.893999999993</v>
      </c>
      <c r="G902" s="1182">
        <f t="shared" si="246"/>
        <v>29911.368000000002</v>
      </c>
      <c r="H902" s="1182">
        <f t="shared" si="247"/>
        <v>7477.8420000000006</v>
      </c>
      <c r="I902" s="1183">
        <f t="shared" si="248"/>
        <v>5400</v>
      </c>
      <c r="J902" s="1182">
        <f t="shared" si="249"/>
        <v>72393.521999999997</v>
      </c>
      <c r="K902" s="1182" t="str">
        <f t="shared" si="250"/>
        <v/>
      </c>
      <c r="L902" s="1182" t="str">
        <f t="shared" si="251"/>
        <v/>
      </c>
      <c r="M902" s="1182" t="str">
        <f t="shared" si="252"/>
        <v/>
      </c>
      <c r="N902" s="1182"/>
      <c r="O902" s="1182"/>
      <c r="P902" s="1182"/>
      <c r="Q902" s="1182"/>
      <c r="R902" s="1182"/>
      <c r="S902" s="1182">
        <f t="shared" si="253"/>
        <v>14955.684000000001</v>
      </c>
      <c r="T902" s="121">
        <v>480000</v>
      </c>
    </row>
    <row r="903" spans="1:20" ht="18" x14ac:dyDescent="0.4">
      <c r="A903" s="121"/>
      <c r="B903" s="121" t="s">
        <v>2898</v>
      </c>
      <c r="C903" s="121">
        <v>4</v>
      </c>
      <c r="D903" s="121">
        <v>15</v>
      </c>
      <c r="E903" s="1181">
        <f>VLOOKUP(C903, '[1]SALARY SCALE '!$A$2:$P$18,D903+1, FALSE)</f>
        <v>149556.84</v>
      </c>
      <c r="F903" s="1182">
        <f t="shared" si="237"/>
        <v>52344.893999999993</v>
      </c>
      <c r="G903" s="1182">
        <f t="shared" si="246"/>
        <v>29911.368000000002</v>
      </c>
      <c r="H903" s="1182">
        <f t="shared" si="247"/>
        <v>7477.8420000000006</v>
      </c>
      <c r="I903" s="1183">
        <f t="shared" si="248"/>
        <v>5400</v>
      </c>
      <c r="J903" s="1182">
        <f t="shared" si="249"/>
        <v>72393.521999999997</v>
      </c>
      <c r="K903" s="1182" t="str">
        <f t="shared" si="250"/>
        <v/>
      </c>
      <c r="L903" s="1182" t="str">
        <f t="shared" si="251"/>
        <v/>
      </c>
      <c r="M903" s="1182" t="str">
        <f t="shared" si="252"/>
        <v/>
      </c>
      <c r="N903" s="1182"/>
      <c r="O903" s="1182"/>
      <c r="P903" s="1182"/>
      <c r="Q903" s="1182"/>
      <c r="R903" s="1182"/>
      <c r="S903" s="1182">
        <f t="shared" si="253"/>
        <v>14955.684000000001</v>
      </c>
      <c r="T903" s="121">
        <v>480000</v>
      </c>
    </row>
    <row r="904" spans="1:20" ht="18" x14ac:dyDescent="0.4">
      <c r="A904" s="121"/>
      <c r="B904" s="121" t="s">
        <v>2899</v>
      </c>
      <c r="C904" s="121">
        <v>4</v>
      </c>
      <c r="D904" s="121">
        <v>15</v>
      </c>
      <c r="E904" s="1181">
        <f>VLOOKUP(C904, '[1]SALARY SCALE '!$A$2:$P$18,D904+1, FALSE)</f>
        <v>149556.84</v>
      </c>
      <c r="F904" s="1182">
        <f t="shared" si="237"/>
        <v>52344.893999999993</v>
      </c>
      <c r="G904" s="1182">
        <f t="shared" si="246"/>
        <v>29911.368000000002</v>
      </c>
      <c r="H904" s="1182">
        <f t="shared" si="247"/>
        <v>7477.8420000000006</v>
      </c>
      <c r="I904" s="1183">
        <f t="shared" si="248"/>
        <v>5400</v>
      </c>
      <c r="J904" s="1182">
        <f t="shared" si="249"/>
        <v>72393.521999999997</v>
      </c>
      <c r="K904" s="1182" t="str">
        <f t="shared" si="250"/>
        <v/>
      </c>
      <c r="L904" s="1182" t="str">
        <f t="shared" si="251"/>
        <v/>
      </c>
      <c r="M904" s="1182" t="str">
        <f t="shared" si="252"/>
        <v/>
      </c>
      <c r="N904" s="1182"/>
      <c r="O904" s="1182"/>
      <c r="P904" s="1182"/>
      <c r="Q904" s="1182"/>
      <c r="R904" s="1182"/>
      <c r="S904" s="1182">
        <f t="shared" si="253"/>
        <v>14955.684000000001</v>
      </c>
      <c r="T904" s="121">
        <v>480000</v>
      </c>
    </row>
    <row r="905" spans="1:20" ht="18" x14ac:dyDescent="0.4">
      <c r="A905" s="121"/>
      <c r="B905" s="121" t="s">
        <v>2900</v>
      </c>
      <c r="C905" s="121">
        <v>4</v>
      </c>
      <c r="D905" s="121">
        <v>15</v>
      </c>
      <c r="E905" s="1181">
        <f>VLOOKUP(C905, '[1]SALARY SCALE '!$A$2:$P$18,D905+1, FALSE)</f>
        <v>149556.84</v>
      </c>
      <c r="F905" s="1182">
        <f t="shared" si="237"/>
        <v>52344.893999999993</v>
      </c>
      <c r="G905" s="1182">
        <f t="shared" si="246"/>
        <v>29911.368000000002</v>
      </c>
      <c r="H905" s="1182">
        <f t="shared" si="247"/>
        <v>7477.8420000000006</v>
      </c>
      <c r="I905" s="1183">
        <f t="shared" si="248"/>
        <v>5400</v>
      </c>
      <c r="J905" s="1182">
        <f t="shared" si="249"/>
        <v>72393.521999999997</v>
      </c>
      <c r="K905" s="1182" t="str">
        <f t="shared" si="250"/>
        <v/>
      </c>
      <c r="L905" s="1182" t="str">
        <f t="shared" si="251"/>
        <v/>
      </c>
      <c r="M905" s="1182" t="str">
        <f t="shared" si="252"/>
        <v/>
      </c>
      <c r="N905" s="1182"/>
      <c r="O905" s="1182"/>
      <c r="P905" s="1182"/>
      <c r="Q905" s="1182"/>
      <c r="R905" s="1182"/>
      <c r="S905" s="1182">
        <f t="shared" si="253"/>
        <v>14955.684000000001</v>
      </c>
      <c r="T905" s="121">
        <v>480000</v>
      </c>
    </row>
    <row r="906" spans="1:20" ht="18" x14ac:dyDescent="0.4">
      <c r="A906" s="121"/>
      <c r="B906" s="121" t="s">
        <v>2901</v>
      </c>
      <c r="C906" s="121">
        <v>4</v>
      </c>
      <c r="D906" s="121">
        <v>15</v>
      </c>
      <c r="E906" s="1181">
        <f>VLOOKUP(C906, '[1]SALARY SCALE '!$A$2:$P$18,D906+1, FALSE)</f>
        <v>149556.84</v>
      </c>
      <c r="F906" s="1182">
        <f t="shared" si="237"/>
        <v>52344.893999999993</v>
      </c>
      <c r="G906" s="1182">
        <f t="shared" si="246"/>
        <v>29911.368000000002</v>
      </c>
      <c r="H906" s="1182">
        <f t="shared" si="247"/>
        <v>7477.8420000000006</v>
      </c>
      <c r="I906" s="1183">
        <f t="shared" si="248"/>
        <v>5400</v>
      </c>
      <c r="J906" s="1182">
        <f t="shared" si="249"/>
        <v>72393.521999999997</v>
      </c>
      <c r="K906" s="1182" t="str">
        <f t="shared" si="250"/>
        <v/>
      </c>
      <c r="L906" s="1182" t="str">
        <f t="shared" si="251"/>
        <v/>
      </c>
      <c r="M906" s="1182" t="str">
        <f t="shared" si="252"/>
        <v/>
      </c>
      <c r="N906" s="1182"/>
      <c r="O906" s="1182"/>
      <c r="P906" s="1182"/>
      <c r="Q906" s="1182"/>
      <c r="R906" s="1182"/>
      <c r="S906" s="1182">
        <f t="shared" si="253"/>
        <v>14955.684000000001</v>
      </c>
      <c r="T906" s="121">
        <v>480000</v>
      </c>
    </row>
    <row r="907" spans="1:20" ht="18" x14ac:dyDescent="0.4">
      <c r="A907" s="121"/>
      <c r="B907" s="121" t="s">
        <v>2902</v>
      </c>
      <c r="C907" s="121">
        <v>4</v>
      </c>
      <c r="D907" s="121">
        <v>15</v>
      </c>
      <c r="E907" s="1181">
        <f>VLOOKUP(C907, '[1]SALARY SCALE '!$A$2:$P$18,D907+1, FALSE)</f>
        <v>149556.84</v>
      </c>
      <c r="F907" s="1182">
        <f t="shared" si="237"/>
        <v>52344.893999999993</v>
      </c>
      <c r="G907" s="1182">
        <f t="shared" si="246"/>
        <v>29911.368000000002</v>
      </c>
      <c r="H907" s="1182">
        <f t="shared" si="247"/>
        <v>7477.8420000000006</v>
      </c>
      <c r="I907" s="1183">
        <f t="shared" si="248"/>
        <v>5400</v>
      </c>
      <c r="J907" s="1182">
        <f t="shared" si="249"/>
        <v>72393.521999999997</v>
      </c>
      <c r="K907" s="1182" t="str">
        <f t="shared" si="250"/>
        <v/>
      </c>
      <c r="L907" s="1182" t="str">
        <f t="shared" si="251"/>
        <v/>
      </c>
      <c r="M907" s="1182" t="str">
        <f t="shared" si="252"/>
        <v/>
      </c>
      <c r="N907" s="1182"/>
      <c r="O907" s="1182"/>
      <c r="P907" s="1182"/>
      <c r="Q907" s="1182"/>
      <c r="R907" s="1182"/>
      <c r="S907" s="1182">
        <f t="shared" si="253"/>
        <v>14955.684000000001</v>
      </c>
      <c r="T907" s="121">
        <v>480000</v>
      </c>
    </row>
    <row r="908" spans="1:20" ht="18" x14ac:dyDescent="0.4">
      <c r="A908" s="121"/>
      <c r="B908" s="121" t="s">
        <v>2903</v>
      </c>
      <c r="C908" s="121">
        <v>4</v>
      </c>
      <c r="D908" s="121">
        <v>15</v>
      </c>
      <c r="E908" s="1181">
        <f>VLOOKUP(C908, '[1]SALARY SCALE '!$A$2:$P$18,D908+1, FALSE)</f>
        <v>149556.84</v>
      </c>
      <c r="F908" s="1182">
        <f t="shared" si="237"/>
        <v>52344.893999999993</v>
      </c>
      <c r="G908" s="1182">
        <f t="shared" si="246"/>
        <v>29911.368000000002</v>
      </c>
      <c r="H908" s="1182">
        <f t="shared" si="247"/>
        <v>7477.8420000000006</v>
      </c>
      <c r="I908" s="1183">
        <f t="shared" si="248"/>
        <v>5400</v>
      </c>
      <c r="J908" s="1182">
        <f t="shared" si="249"/>
        <v>72393.521999999997</v>
      </c>
      <c r="K908" s="1182" t="str">
        <f t="shared" si="250"/>
        <v/>
      </c>
      <c r="L908" s="1182" t="str">
        <f t="shared" si="251"/>
        <v/>
      </c>
      <c r="M908" s="1182" t="str">
        <f t="shared" si="252"/>
        <v/>
      </c>
      <c r="N908" s="1182"/>
      <c r="O908" s="1182"/>
      <c r="P908" s="1182"/>
      <c r="Q908" s="1182"/>
      <c r="R908" s="1182"/>
      <c r="S908" s="1182">
        <f t="shared" si="253"/>
        <v>14955.684000000001</v>
      </c>
      <c r="T908" s="121">
        <v>480000</v>
      </c>
    </row>
    <row r="909" spans="1:20" ht="18.5" thickBot="1" x14ac:dyDescent="0.45">
      <c r="A909" s="121"/>
      <c r="B909" s="121" t="s">
        <v>2904</v>
      </c>
      <c r="C909" s="121">
        <v>4</v>
      </c>
      <c r="D909" s="121">
        <v>15</v>
      </c>
      <c r="E909" s="1181">
        <f>VLOOKUP(C909, '[1]SALARY SCALE '!$A$2:$P$18,D909+1, FALSE)</f>
        <v>149556.84</v>
      </c>
      <c r="F909" s="1182">
        <f t="shared" si="237"/>
        <v>52344.893999999993</v>
      </c>
      <c r="G909" s="1182">
        <f t="shared" si="246"/>
        <v>29911.368000000002</v>
      </c>
      <c r="H909" s="1182">
        <f t="shared" si="247"/>
        <v>7477.8420000000006</v>
      </c>
      <c r="I909" s="1183">
        <f t="shared" si="248"/>
        <v>5400</v>
      </c>
      <c r="J909" s="1182">
        <f t="shared" si="249"/>
        <v>72393.521999999997</v>
      </c>
      <c r="K909" s="1182" t="str">
        <f t="shared" si="250"/>
        <v/>
      </c>
      <c r="L909" s="1182" t="str">
        <f t="shared" si="251"/>
        <v/>
      </c>
      <c r="M909" s="1182" t="str">
        <f t="shared" si="252"/>
        <v/>
      </c>
      <c r="N909" s="1182"/>
      <c r="O909" s="1182"/>
      <c r="P909" s="1182"/>
      <c r="Q909" s="1182"/>
      <c r="R909" s="1182"/>
      <c r="S909" s="1182">
        <f t="shared" si="253"/>
        <v>14955.684000000001</v>
      </c>
      <c r="T909" s="121">
        <v>480000</v>
      </c>
    </row>
    <row r="910" spans="1:20" ht="18.5" thickBot="1" x14ac:dyDescent="0.45">
      <c r="A910" s="1352" t="s">
        <v>2502</v>
      </c>
      <c r="B910" s="1353"/>
      <c r="C910" s="1353"/>
      <c r="D910" s="1354"/>
      <c r="E910" s="1192">
        <f t="shared" ref="E910:T910" si="254">SUM(E716:E909)</f>
        <v>22506576.599999949</v>
      </c>
      <c r="F910" s="1192">
        <f t="shared" si="254"/>
        <v>7877301.8100000005</v>
      </c>
      <c r="G910" s="1192">
        <f t="shared" si="254"/>
        <v>4501315.3199999798</v>
      </c>
      <c r="H910" s="1192">
        <f t="shared" si="254"/>
        <v>1125328.829999995</v>
      </c>
      <c r="I910" s="1192">
        <f t="shared" si="254"/>
        <v>1047600</v>
      </c>
      <c r="J910" s="1192">
        <f t="shared" si="254"/>
        <v>13718970.749999978</v>
      </c>
      <c r="K910" s="1192">
        <f t="shared" si="254"/>
        <v>0</v>
      </c>
      <c r="L910" s="1192">
        <f t="shared" si="254"/>
        <v>0</v>
      </c>
      <c r="M910" s="1192">
        <f t="shared" si="254"/>
        <v>0</v>
      </c>
      <c r="N910" s="1192">
        <f t="shared" si="254"/>
        <v>0</v>
      </c>
      <c r="O910" s="1192">
        <f t="shared" si="254"/>
        <v>0</v>
      </c>
      <c r="P910" s="1192">
        <f t="shared" si="254"/>
        <v>0</v>
      </c>
      <c r="Q910" s="1192">
        <f t="shared" si="254"/>
        <v>0</v>
      </c>
      <c r="R910" s="1192">
        <f t="shared" si="254"/>
        <v>0</v>
      </c>
      <c r="S910" s="1192">
        <f t="shared" si="254"/>
        <v>2250657.6599999899</v>
      </c>
      <c r="T910" s="1192">
        <f t="shared" si="254"/>
        <v>93120000</v>
      </c>
    </row>
    <row r="911" spans="1:20" ht="18.5" thickBot="1" x14ac:dyDescent="0.45">
      <c r="A911" s="1193"/>
      <c r="B911" s="1193" t="s">
        <v>2905</v>
      </c>
      <c r="C911" s="1193">
        <v>10</v>
      </c>
      <c r="D911" s="1193">
        <v>10</v>
      </c>
      <c r="E911" s="1181">
        <f>VLOOKUP(C911, '[1]SALARY SCALE '!$A$2:$P$18,D911+1, FALSE)</f>
        <v>476932.55999999994</v>
      </c>
      <c r="F911" s="1182">
        <f>E911*35%</f>
        <v>166926.39599999998</v>
      </c>
      <c r="G911" s="1182">
        <f>E911*20%</f>
        <v>95386.511999999988</v>
      </c>
      <c r="H911" s="1182">
        <f>E911*5%</f>
        <v>23846.627999999997</v>
      </c>
      <c r="I911" s="1183">
        <f>IF(C911&lt;=6,5400, IF(AND(C911&gt;=7,C911&lt;=10),7560,IF(AND(C911&gt;10,C911&lt;=14),8640,IF(C911&gt;14,9720,""))))</f>
        <v>7560</v>
      </c>
      <c r="J911" s="1182">
        <f>IF(C911&lt;7,0.05*E911+64915.68,0.05*E911+24000)</f>
        <v>47846.627999999997</v>
      </c>
      <c r="K911" s="1182" t="str">
        <f>IF(C911&gt;=15, 630, "")</f>
        <v/>
      </c>
      <c r="L911" s="1182" t="str">
        <f>IF(C911&gt;=15, 11469.09, "")</f>
        <v/>
      </c>
      <c r="M911" s="1182" t="str">
        <f>IF(C911&gt;=15, 11469.09, "")</f>
        <v/>
      </c>
      <c r="N911" s="1182"/>
      <c r="O911" s="1182"/>
      <c r="P911" s="1182"/>
      <c r="Q911" s="1182"/>
      <c r="R911" s="1182"/>
      <c r="S911" s="1182">
        <f>E911*10%</f>
        <v>47693.255999999994</v>
      </c>
      <c r="T911" s="121">
        <v>480000</v>
      </c>
    </row>
    <row r="912" spans="1:20" ht="18.5" thickBot="1" x14ac:dyDescent="0.45">
      <c r="A912" s="1352" t="s">
        <v>2170</v>
      </c>
      <c r="B912" s="1353"/>
      <c r="C912" s="1353"/>
      <c r="D912" s="1354"/>
      <c r="E912" s="1195">
        <f t="shared" ref="E912:T912" si="255">SUM(E911:E911)</f>
        <v>476932.55999999994</v>
      </c>
      <c r="F912" s="1195">
        <f t="shared" si="255"/>
        <v>166926.39599999998</v>
      </c>
      <c r="G912" s="1195">
        <f t="shared" si="255"/>
        <v>95386.511999999988</v>
      </c>
      <c r="H912" s="1195">
        <f t="shared" si="255"/>
        <v>23846.627999999997</v>
      </c>
      <c r="I912" s="1195">
        <f t="shared" si="255"/>
        <v>7560</v>
      </c>
      <c r="J912" s="1195">
        <f t="shared" si="255"/>
        <v>47846.627999999997</v>
      </c>
      <c r="K912" s="1195">
        <f t="shared" si="255"/>
        <v>0</v>
      </c>
      <c r="L912" s="1195">
        <f t="shared" si="255"/>
        <v>0</v>
      </c>
      <c r="M912" s="1195">
        <f t="shared" si="255"/>
        <v>0</v>
      </c>
      <c r="N912" s="1195">
        <f t="shared" si="255"/>
        <v>0</v>
      </c>
      <c r="O912" s="1195">
        <f t="shared" si="255"/>
        <v>0</v>
      </c>
      <c r="P912" s="1195">
        <f t="shared" si="255"/>
        <v>0</v>
      </c>
      <c r="Q912" s="1195">
        <f t="shared" si="255"/>
        <v>0</v>
      </c>
      <c r="R912" s="1195">
        <f t="shared" si="255"/>
        <v>0</v>
      </c>
      <c r="S912" s="1195">
        <f t="shared" si="255"/>
        <v>47693.255999999994</v>
      </c>
      <c r="T912" s="1196">
        <f t="shared" si="255"/>
        <v>480000</v>
      </c>
    </row>
    <row r="913" spans="1:21" ht="18" x14ac:dyDescent="0.4">
      <c r="A913" s="1193"/>
      <c r="B913" s="1193" t="s">
        <v>2906</v>
      </c>
      <c r="C913" s="1193">
        <v>12</v>
      </c>
      <c r="D913" s="1193">
        <v>5</v>
      </c>
      <c r="E913" s="1194">
        <v>499846</v>
      </c>
      <c r="F913" s="1183">
        <f>E913*35%</f>
        <v>174946.09999999998</v>
      </c>
      <c r="G913" s="1183">
        <f>E913*20%</f>
        <v>99969.200000000012</v>
      </c>
      <c r="H913" s="1183">
        <f>E913*5%</f>
        <v>24992.300000000003</v>
      </c>
      <c r="I913" s="1183">
        <f>IF(C913&lt;=6,5400, IF(AND(C913&gt;=7,C913&lt;=10),7560,IF(AND(C913&gt;10,C913&lt;=14),8640,IF(C913&gt;14,9720,""))))</f>
        <v>8640</v>
      </c>
      <c r="J913" s="1183">
        <f>IF(C913&lt;7,0.05*E913+64915.68,0.05*E913+24000)</f>
        <v>48992.3</v>
      </c>
      <c r="K913" s="1183" t="str">
        <f>IF(C913&gt;=15, 630, "")</f>
        <v/>
      </c>
      <c r="L913" s="1183" t="str">
        <f>IF(C913&gt;=15, 11469.09, "")</f>
        <v/>
      </c>
      <c r="M913" s="1183" t="str">
        <f>IF(C913&gt;=15, 11469.09, "")</f>
        <v/>
      </c>
      <c r="N913" s="1183"/>
      <c r="O913" s="1183"/>
      <c r="P913" s="1183"/>
      <c r="Q913" s="1183"/>
      <c r="R913" s="1183"/>
      <c r="S913" s="1183">
        <f>E913*10%</f>
        <v>49984.600000000006</v>
      </c>
      <c r="T913" s="121">
        <v>480000</v>
      </c>
    </row>
    <row r="914" spans="1:21" ht="18.5" thickBot="1" x14ac:dyDescent="0.45">
      <c r="A914" s="1191"/>
      <c r="B914" s="1191" t="s">
        <v>2907</v>
      </c>
      <c r="C914" s="1191">
        <v>13</v>
      </c>
      <c r="D914" s="1191">
        <v>6</v>
      </c>
      <c r="E914" s="1194">
        <v>573789</v>
      </c>
      <c r="F914" s="1183">
        <f>E914*35%</f>
        <v>200826.15</v>
      </c>
      <c r="G914" s="1183">
        <f>E914*20%</f>
        <v>114757.8</v>
      </c>
      <c r="H914" s="1183">
        <f>E914*5%</f>
        <v>28689.45</v>
      </c>
      <c r="I914" s="1183">
        <f>IF(C914&lt;=6,5400, IF(AND(C914&gt;=7,C914&lt;=10),7560,IF(AND(C914&gt;10,C914&lt;=14),8640,IF(C914&gt;14,9720,""))))</f>
        <v>8640</v>
      </c>
      <c r="J914" s="1183">
        <f>IF(C914&lt;7,0.05*E914+64915.68,0.05*E914+24000)</f>
        <v>52689.45</v>
      </c>
      <c r="K914" s="1183" t="str">
        <f>IF(C914&gt;=15, 630, "")</f>
        <v/>
      </c>
      <c r="L914" s="1183" t="str">
        <f>IF(C914&gt;=15, 11469.09, "")</f>
        <v/>
      </c>
      <c r="M914" s="1183" t="str">
        <f>IF(C914&gt;=15, 11469.09, "")</f>
        <v/>
      </c>
      <c r="N914" s="1183"/>
      <c r="O914" s="1183"/>
      <c r="P914" s="1183"/>
      <c r="Q914" s="1183"/>
      <c r="R914" s="1183"/>
      <c r="S914" s="1183">
        <f>E914*10%</f>
        <v>57378.9</v>
      </c>
      <c r="T914" s="121">
        <v>480000</v>
      </c>
    </row>
    <row r="915" spans="1:21" ht="18.5" thickBot="1" x14ac:dyDescent="0.45">
      <c r="A915" s="1352" t="s">
        <v>2248</v>
      </c>
      <c r="B915" s="1353"/>
      <c r="C915" s="1353"/>
      <c r="D915" s="1354"/>
      <c r="E915" s="1192">
        <f t="shared" ref="E915:T915" si="256">SUM(E913:E914)</f>
        <v>1073635</v>
      </c>
      <c r="F915" s="1192">
        <f t="shared" si="256"/>
        <v>375772.25</v>
      </c>
      <c r="G915" s="1192">
        <f t="shared" si="256"/>
        <v>214727</v>
      </c>
      <c r="H915" s="1192">
        <f t="shared" si="256"/>
        <v>53681.75</v>
      </c>
      <c r="I915" s="1192">
        <f t="shared" si="256"/>
        <v>17280</v>
      </c>
      <c r="J915" s="1192">
        <f t="shared" si="256"/>
        <v>101681.75</v>
      </c>
      <c r="K915" s="1192">
        <f t="shared" si="256"/>
        <v>0</v>
      </c>
      <c r="L915" s="1192">
        <f t="shared" si="256"/>
        <v>0</v>
      </c>
      <c r="M915" s="1192">
        <f t="shared" si="256"/>
        <v>0</v>
      </c>
      <c r="N915" s="1192">
        <f t="shared" si="256"/>
        <v>0</v>
      </c>
      <c r="O915" s="1192">
        <f t="shared" si="256"/>
        <v>0</v>
      </c>
      <c r="P915" s="1192">
        <f t="shared" si="256"/>
        <v>0</v>
      </c>
      <c r="Q915" s="1192">
        <f t="shared" si="256"/>
        <v>0</v>
      </c>
      <c r="R915" s="1192">
        <f t="shared" si="256"/>
        <v>0</v>
      </c>
      <c r="S915" s="1192">
        <f t="shared" si="256"/>
        <v>107363.5</v>
      </c>
      <c r="T915" s="1226">
        <f t="shared" si="256"/>
        <v>960000</v>
      </c>
    </row>
    <row r="916" spans="1:21" ht="18" x14ac:dyDescent="0.4">
      <c r="A916" s="1359" t="s">
        <v>1795</v>
      </c>
      <c r="B916" s="1359"/>
      <c r="C916" s="1359"/>
      <c r="D916" s="1359"/>
      <c r="E916" s="1359"/>
      <c r="F916" s="1359"/>
      <c r="G916" s="1359"/>
      <c r="H916" s="1359"/>
      <c r="I916" s="1359"/>
      <c r="J916" s="1359"/>
      <c r="K916" s="1359"/>
      <c r="L916" s="1359"/>
      <c r="M916" s="1359"/>
      <c r="N916" s="1359"/>
      <c r="O916" s="1359"/>
      <c r="P916" s="1359"/>
      <c r="Q916" s="1359"/>
      <c r="R916" s="1359"/>
      <c r="S916" s="1359"/>
      <c r="T916" s="1359"/>
    </row>
    <row r="917" spans="1:21" ht="18" x14ac:dyDescent="0.4">
      <c r="A917" s="1359" t="s">
        <v>2908</v>
      </c>
      <c r="B917" s="1359"/>
      <c r="C917" s="1359"/>
      <c r="D917" s="1359"/>
      <c r="E917" s="1359"/>
      <c r="F917" s="1359"/>
      <c r="G917" s="1359"/>
      <c r="H917" s="1359"/>
      <c r="I917" s="1359"/>
      <c r="J917" s="1359"/>
      <c r="K917" s="1359"/>
      <c r="L917" s="1359"/>
      <c r="M917" s="1359"/>
      <c r="N917" s="1359"/>
      <c r="O917" s="1359"/>
      <c r="P917" s="1359"/>
      <c r="Q917" s="1359"/>
      <c r="R917" s="1359"/>
      <c r="S917" s="1359"/>
      <c r="T917" s="1359"/>
    </row>
    <row r="918" spans="1:21" ht="18" x14ac:dyDescent="0.4">
      <c r="A918" s="1365" t="s">
        <v>2482</v>
      </c>
      <c r="B918" s="1365"/>
      <c r="C918" s="1365"/>
      <c r="D918" s="1365"/>
      <c r="E918" s="1365"/>
      <c r="F918" s="1365"/>
      <c r="G918" s="1365"/>
      <c r="H918" s="1365"/>
      <c r="I918" s="1365"/>
      <c r="J918" s="1365"/>
      <c r="K918" s="1365"/>
      <c r="L918" s="1365"/>
      <c r="M918" s="1365"/>
      <c r="N918" s="1365"/>
      <c r="O918" s="1365"/>
      <c r="P918" s="1365"/>
      <c r="Q918" s="1365"/>
      <c r="R918" s="1365"/>
      <c r="S918" s="1365"/>
      <c r="T918" s="1365"/>
    </row>
    <row r="919" spans="1:21" ht="18" x14ac:dyDescent="0.4">
      <c r="A919" s="1362" t="s">
        <v>2909</v>
      </c>
      <c r="B919" s="1363"/>
      <c r="C919" s="1363"/>
      <c r="D919" s="1363"/>
      <c r="E919" s="1364"/>
      <c r="F919" s="1362" t="s">
        <v>2483</v>
      </c>
      <c r="G919" s="1363"/>
      <c r="H919" s="1363"/>
      <c r="I919" s="1363"/>
      <c r="J919" s="1363"/>
      <c r="K919" s="1363"/>
      <c r="L919" s="1363"/>
      <c r="M919" s="1364"/>
      <c r="N919" s="1362" t="s">
        <v>2484</v>
      </c>
      <c r="O919" s="1363"/>
      <c r="P919" s="1363"/>
      <c r="Q919" s="1363"/>
      <c r="R919" s="1364"/>
      <c r="S919" s="1362" t="s">
        <v>2485</v>
      </c>
      <c r="T919" s="1364"/>
    </row>
    <row r="920" spans="1:21" ht="54" x14ac:dyDescent="0.4">
      <c r="A920" s="1199" t="s">
        <v>2252</v>
      </c>
      <c r="B920" s="1199" t="s">
        <v>1848</v>
      </c>
      <c r="C920" s="1199" t="s">
        <v>2486</v>
      </c>
      <c r="D920" s="1199" t="s">
        <v>2487</v>
      </c>
      <c r="E920" s="1199" t="s">
        <v>2488</v>
      </c>
      <c r="F920" s="1199" t="s">
        <v>2489</v>
      </c>
      <c r="G920" s="1199" t="s">
        <v>2490</v>
      </c>
      <c r="H920" s="1199" t="s">
        <v>2491</v>
      </c>
      <c r="I920" s="1199" t="s">
        <v>2492</v>
      </c>
      <c r="J920" s="1199" t="s">
        <v>2493</v>
      </c>
      <c r="K920" s="1199" t="s">
        <v>2494</v>
      </c>
      <c r="L920" s="1199" t="s">
        <v>2495</v>
      </c>
      <c r="M920" s="1199" t="s">
        <v>2496</v>
      </c>
      <c r="N920" s="1199" t="s">
        <v>2497</v>
      </c>
      <c r="O920" s="1199" t="s">
        <v>2498</v>
      </c>
      <c r="P920" s="1199" t="s">
        <v>2499</v>
      </c>
      <c r="Q920" s="1199" t="s">
        <v>2306</v>
      </c>
      <c r="R920" s="1199"/>
      <c r="S920" s="1199" t="s">
        <v>2500</v>
      </c>
      <c r="T920" s="1199" t="s">
        <v>2501</v>
      </c>
    </row>
    <row r="921" spans="1:21" ht="18" x14ac:dyDescent="0.4">
      <c r="A921" s="121">
        <v>1</v>
      </c>
      <c r="B921" s="121" t="s">
        <v>2625</v>
      </c>
      <c r="C921" s="121">
        <v>4</v>
      </c>
      <c r="D921" s="121">
        <v>1</v>
      </c>
      <c r="E921" s="1181">
        <f>VLOOKUP(C921, '[1]SALARY SCALE '!$A$2:$P$18,D921+1, FALSE)</f>
        <v>95536.319999999992</v>
      </c>
      <c r="F921" s="1182">
        <f>E921*35%</f>
        <v>33437.711999999992</v>
      </c>
      <c r="G921" s="1182">
        <f>E921*20%</f>
        <v>19107.263999999999</v>
      </c>
      <c r="H921" s="1182">
        <f>E921*5%</f>
        <v>4776.8159999999998</v>
      </c>
      <c r="I921" s="1183">
        <f>IF(C921&lt;=6,5400, IF(AND(C921&gt;=7,C921&lt;=10),7560,IF(AND(C921&gt;10,C921&lt;=14),8640,IF(C921&gt;14,9720,""))))</f>
        <v>5400</v>
      </c>
      <c r="J921" s="1182">
        <f>IF(C921&lt;7,0.05*E921+64915.68,0.05*E921+24000)</f>
        <v>69692.495999999999</v>
      </c>
      <c r="K921" s="1182" t="str">
        <f>IF(C921&gt;=15, 630, "")</f>
        <v/>
      </c>
      <c r="L921" s="1182" t="str">
        <f>IF(C921&gt;=15, 11469.09, "")</f>
        <v/>
      </c>
      <c r="M921" s="1182" t="str">
        <f>IF(C921&gt;=15, 11469.09, "")</f>
        <v/>
      </c>
      <c r="N921" s="1182"/>
      <c r="O921" s="1182"/>
      <c r="P921" s="1182"/>
      <c r="Q921" s="1182"/>
      <c r="R921" s="1182"/>
      <c r="S921" s="1182">
        <f>E921*10%</f>
        <v>9553.6319999999996</v>
      </c>
      <c r="T921" s="1182">
        <v>480000</v>
      </c>
    </row>
    <row r="922" spans="1:21" ht="18" x14ac:dyDescent="0.4">
      <c r="A922" s="121"/>
      <c r="B922" s="121" t="s">
        <v>2625</v>
      </c>
      <c r="C922" s="121">
        <v>4</v>
      </c>
      <c r="D922" s="121">
        <v>1</v>
      </c>
      <c r="E922" s="1181">
        <f>VLOOKUP(C922, '[1]SALARY SCALE '!$A$2:$P$18,D922+1, FALSE)</f>
        <v>95536.319999999992</v>
      </c>
      <c r="F922" s="1182">
        <f>E922*35%</f>
        <v>33437.711999999992</v>
      </c>
      <c r="G922" s="1182">
        <f>E922*20%</f>
        <v>19107.263999999999</v>
      </c>
      <c r="H922" s="1182">
        <f>E922*5%</f>
        <v>4776.8159999999998</v>
      </c>
      <c r="I922" s="1183">
        <f>IF(C922&lt;=6,5400, IF(AND(C922&gt;=7,C922&lt;=10),7560,IF(AND(C922&gt;10,C922&lt;=14),8640,IF(C922&gt;14,9720,""))))</f>
        <v>5400</v>
      </c>
      <c r="J922" s="1182">
        <f>IF(C922&lt;7,0.05*E922+64915.68,0.05*E922+24000)</f>
        <v>69692.495999999999</v>
      </c>
      <c r="K922" s="1182" t="str">
        <f>IF(C922&gt;=15, 630, "")</f>
        <v/>
      </c>
      <c r="L922" s="1182" t="str">
        <f>IF(C922&gt;=15, 11469.09, "")</f>
        <v/>
      </c>
      <c r="M922" s="1182" t="str">
        <f>IF(C922&gt;=15, 11469.09, "")</f>
        <v/>
      </c>
      <c r="N922" s="1182"/>
      <c r="O922" s="1182"/>
      <c r="P922" s="1182"/>
      <c r="Q922" s="1182"/>
      <c r="R922" s="1182"/>
      <c r="S922" s="1182">
        <f>E922*10%</f>
        <v>9553.6319999999996</v>
      </c>
      <c r="T922" s="1182">
        <v>480000</v>
      </c>
    </row>
    <row r="923" spans="1:21" ht="18" x14ac:dyDescent="0.4">
      <c r="A923" s="121">
        <v>2</v>
      </c>
      <c r="B923" s="121" t="s">
        <v>2910</v>
      </c>
      <c r="C923" s="121">
        <v>6</v>
      </c>
      <c r="D923" s="121">
        <v>7</v>
      </c>
      <c r="E923" s="1181">
        <f>VLOOKUP(C923, '[1]SALARY SCALE '!$A$2:$P$18,D923+1, FALSE)</f>
        <v>166049.04</v>
      </c>
      <c r="F923" s="1182">
        <f>E923*35%</f>
        <v>58117.163999999997</v>
      </c>
      <c r="G923" s="1182">
        <f>E923*20%</f>
        <v>33209.808000000005</v>
      </c>
      <c r="H923" s="1182">
        <f>E923*5%</f>
        <v>8302.4520000000011</v>
      </c>
      <c r="I923" s="1183">
        <f>IF(C923&lt;=6,5400, IF(AND(C923&gt;=7,C923&lt;=10),7560,IF(AND(C923&gt;10,C923&lt;=14),8640,IF(C923&gt;14,9720,""))))</f>
        <v>5400</v>
      </c>
      <c r="J923" s="1182">
        <f>IF(C923&lt;7,0.05*E923+64915.68,0.05*E923+24000)</f>
        <v>73218.131999999998</v>
      </c>
      <c r="K923" s="1182" t="str">
        <f>IF(C923&gt;=15, 630, "")</f>
        <v/>
      </c>
      <c r="L923" s="1182" t="str">
        <f>IF(C923&gt;=15, 11469.09, "")</f>
        <v/>
      </c>
      <c r="M923" s="1182" t="str">
        <f>IF(C923&gt;=15, 11469.09, "")</f>
        <v/>
      </c>
      <c r="N923" s="1182"/>
      <c r="O923" s="1182"/>
      <c r="P923" s="1182"/>
      <c r="Q923" s="1182"/>
      <c r="R923" s="1182"/>
      <c r="S923" s="1182">
        <f>E923*10%</f>
        <v>16604.904000000002</v>
      </c>
      <c r="T923" s="1182">
        <v>480000</v>
      </c>
    </row>
    <row r="924" spans="1:21" ht="18.5" thickBot="1" x14ac:dyDescent="0.45">
      <c r="A924" s="121">
        <v>3</v>
      </c>
      <c r="B924" s="121" t="s">
        <v>2911</v>
      </c>
      <c r="C924" s="121">
        <v>6</v>
      </c>
      <c r="D924" s="121">
        <v>7</v>
      </c>
      <c r="E924" s="1181">
        <f>VLOOKUP(C924, '[1]SALARY SCALE '!$A$2:$P$18,D924+1, FALSE)</f>
        <v>166049.04</v>
      </c>
      <c r="F924" s="1182">
        <f>E924*35%</f>
        <v>58117.163999999997</v>
      </c>
      <c r="G924" s="1182">
        <f>E924*20%</f>
        <v>33209.808000000005</v>
      </c>
      <c r="H924" s="1182">
        <f>E924*5%</f>
        <v>8302.4520000000011</v>
      </c>
      <c r="I924" s="1183">
        <f>IF(C924&lt;=6,5400, IF(AND(C924&gt;=7,C924&lt;=10),7560,IF(AND(C924&gt;10,C924&lt;=14),8640,IF(C924&gt;14,9720,""))))</f>
        <v>5400</v>
      </c>
      <c r="J924" s="1182">
        <f>IF(C924&lt;7,0.05*E924+64915.68,0.05*E924+24000)</f>
        <v>73218.131999999998</v>
      </c>
      <c r="K924" s="1182" t="str">
        <f>IF(C924&gt;=15, 630, "")</f>
        <v/>
      </c>
      <c r="L924" s="1182" t="str">
        <f>IF(C924&gt;=15, 11469.09, "")</f>
        <v/>
      </c>
      <c r="M924" s="1182" t="str">
        <f>IF(C924&gt;=15, 11469.09, "")</f>
        <v/>
      </c>
      <c r="N924" s="1182"/>
      <c r="O924" s="1182"/>
      <c r="P924" s="1182"/>
      <c r="Q924" s="1182"/>
      <c r="R924" s="1182"/>
      <c r="S924" s="1182">
        <f>E924*10%</f>
        <v>16604.904000000002</v>
      </c>
      <c r="T924" s="1182">
        <v>480000</v>
      </c>
    </row>
    <row r="925" spans="1:21" ht="18" x14ac:dyDescent="0.4">
      <c r="A925" s="1355" t="s">
        <v>2502</v>
      </c>
      <c r="B925" s="1356"/>
      <c r="C925" s="1356"/>
      <c r="D925" s="1357"/>
      <c r="E925" s="1228">
        <f>SUM(E921:E924)</f>
        <v>523170.72</v>
      </c>
      <c r="F925" s="1228">
        <f t="shared" ref="F925:T925" si="257">SUM(F921:F924)</f>
        <v>183109.75199999998</v>
      </c>
      <c r="G925" s="1228">
        <f t="shared" si="257"/>
        <v>104634.14400000001</v>
      </c>
      <c r="H925" s="1228">
        <f t="shared" si="257"/>
        <v>26158.536000000004</v>
      </c>
      <c r="I925" s="1228">
        <f t="shared" si="257"/>
        <v>21600</v>
      </c>
      <c r="J925" s="1228">
        <f t="shared" si="257"/>
        <v>285821.25599999999</v>
      </c>
      <c r="K925" s="1228">
        <f t="shared" si="257"/>
        <v>0</v>
      </c>
      <c r="L925" s="1228">
        <f t="shared" si="257"/>
        <v>0</v>
      </c>
      <c r="M925" s="1228">
        <f t="shared" si="257"/>
        <v>0</v>
      </c>
      <c r="N925" s="1228">
        <f t="shared" si="257"/>
        <v>0</v>
      </c>
      <c r="O925" s="1228">
        <f t="shared" si="257"/>
        <v>0</v>
      </c>
      <c r="P925" s="1228">
        <f t="shared" si="257"/>
        <v>0</v>
      </c>
      <c r="Q925" s="1228">
        <f t="shared" si="257"/>
        <v>0</v>
      </c>
      <c r="R925" s="1228">
        <f t="shared" si="257"/>
        <v>0</v>
      </c>
      <c r="S925" s="1228">
        <f t="shared" si="257"/>
        <v>52317.072000000007</v>
      </c>
      <c r="T925" s="1228">
        <f t="shared" si="257"/>
        <v>1920000</v>
      </c>
      <c r="U925" s="1228"/>
    </row>
    <row r="926" spans="1:21" ht="18" x14ac:dyDescent="0.4">
      <c r="A926" s="1219"/>
      <c r="B926" s="1203" t="s">
        <v>2625</v>
      </c>
      <c r="C926" s="1203">
        <v>8</v>
      </c>
      <c r="D926" s="1203">
        <v>1</v>
      </c>
      <c r="E926" s="1185">
        <f>VLOOKUP(C926, '[1]SALARY SCALE '!$A$2:$P$18,D926+1, FALSE)</f>
        <v>266091.24</v>
      </c>
      <c r="F926" s="1186">
        <f>E926*35%</f>
        <v>93131.933999999994</v>
      </c>
      <c r="G926" s="1186">
        <f>E926*20%</f>
        <v>53218.248</v>
      </c>
      <c r="H926" s="1186">
        <f>E926*5%</f>
        <v>13304.562</v>
      </c>
      <c r="I926" s="1187">
        <f>IF(C926&lt;=6,5400, IF(AND(C926&gt;=7,C926&lt;=10),7560,IF(AND(C926&gt;10,C926&lt;=14),8640,IF(C926&gt;14,9720,""))))</f>
        <v>7560</v>
      </c>
      <c r="J926" s="1186">
        <f>IF(C926&lt;7,0.05*E926+64915.68,0.05*E926+24000)</f>
        <v>37304.561999999998</v>
      </c>
      <c r="K926" s="1186" t="str">
        <f>IF(C926&gt;=15, 630, "")</f>
        <v/>
      </c>
      <c r="L926" s="1186" t="str">
        <f>IF(C926&gt;=15, 11469.09, "")</f>
        <v/>
      </c>
      <c r="M926" s="1186" t="str">
        <f>IF(C926&gt;=15, 11469.09, "")</f>
        <v/>
      </c>
      <c r="N926" s="1186"/>
      <c r="O926" s="1186"/>
      <c r="P926" s="1186"/>
      <c r="Q926" s="1186"/>
      <c r="R926" s="1186"/>
      <c r="S926" s="1186">
        <f>E926*10%</f>
        <v>26609.124</v>
      </c>
      <c r="T926" s="1182">
        <v>480000</v>
      </c>
    </row>
    <row r="927" spans="1:21" ht="18" x14ac:dyDescent="0.4">
      <c r="A927" s="1219"/>
      <c r="B927" s="1203" t="s">
        <v>2625</v>
      </c>
      <c r="C927" s="1203">
        <v>8</v>
      </c>
      <c r="D927" s="1203">
        <v>1</v>
      </c>
      <c r="E927" s="1185">
        <f>VLOOKUP(C927, '[1]SALARY SCALE '!$A$2:$P$18,D927+1, FALSE)</f>
        <v>266091.24</v>
      </c>
      <c r="F927" s="1186">
        <f>E927*35%</f>
        <v>93131.933999999994</v>
      </c>
      <c r="G927" s="1186">
        <f>E927*20%</f>
        <v>53218.248</v>
      </c>
      <c r="H927" s="1186">
        <f>E927*5%</f>
        <v>13304.562</v>
      </c>
      <c r="I927" s="1187">
        <f>IF(C927&lt;=6,5400, IF(AND(C927&gt;=7,C927&lt;=10),7560,IF(AND(C927&gt;10,C927&lt;=14),8640,IF(C927&gt;14,9720,""))))</f>
        <v>7560</v>
      </c>
      <c r="J927" s="1186">
        <f>IF(C927&lt;7,0.05*E927+64915.68,0.05*E927+24000)</f>
        <v>37304.561999999998</v>
      </c>
      <c r="K927" s="1186" t="str">
        <f>IF(C927&gt;=15, 630, "")</f>
        <v/>
      </c>
      <c r="L927" s="1186" t="str">
        <f>IF(C927&gt;=15, 11469.09, "")</f>
        <v/>
      </c>
      <c r="M927" s="1186" t="str">
        <f>IF(C927&gt;=15, 11469.09, "")</f>
        <v/>
      </c>
      <c r="N927" s="1186"/>
      <c r="O927" s="1186"/>
      <c r="P927" s="1186"/>
      <c r="Q927" s="1186"/>
      <c r="R927" s="1186"/>
      <c r="S927" s="1186">
        <f>E927*10%</f>
        <v>26609.124</v>
      </c>
      <c r="T927" s="1182">
        <v>480000</v>
      </c>
    </row>
    <row r="928" spans="1:21" ht="18.5" thickBot="1" x14ac:dyDescent="0.45">
      <c r="A928" s="1193"/>
      <c r="B928" s="1193" t="s">
        <v>2912</v>
      </c>
      <c r="C928" s="1193">
        <v>8</v>
      </c>
      <c r="D928" s="1193">
        <v>8</v>
      </c>
      <c r="E928" s="1185">
        <f>VLOOKUP(C928, '[1]SALARY SCALE '!$A$2:$P$18,D928+1, FALSE)</f>
        <v>330513.71999999997</v>
      </c>
      <c r="F928" s="1186">
        <f>E928*35%</f>
        <v>115679.80199999998</v>
      </c>
      <c r="G928" s="1186">
        <f>E928*20%</f>
        <v>66102.743999999992</v>
      </c>
      <c r="H928" s="1186">
        <f>E928*5%</f>
        <v>16525.685999999998</v>
      </c>
      <c r="I928" s="1187">
        <f>IF(C928&lt;=6,5400, IF(AND(C928&gt;=7,C928&lt;=10),7560,IF(AND(C928&gt;10,C928&lt;=14),8640,IF(C928&gt;14,9720,""))))</f>
        <v>7560</v>
      </c>
      <c r="J928" s="1186">
        <f>IF(C928&lt;7,0.05*E928+64915.68,0.05*E928+24000)</f>
        <v>40525.686000000002</v>
      </c>
      <c r="K928" s="1186" t="str">
        <f>IF(C928&gt;=15, 630, "")</f>
        <v/>
      </c>
      <c r="L928" s="1186" t="str">
        <f>IF(C928&gt;=15, 11469.09, "")</f>
        <v/>
      </c>
      <c r="M928" s="1186" t="str">
        <f>IF(C928&gt;=15, 11469.09, "")</f>
        <v/>
      </c>
      <c r="N928" s="1186"/>
      <c r="O928" s="1186"/>
      <c r="P928" s="1186"/>
      <c r="Q928" s="1186"/>
      <c r="R928" s="1186"/>
      <c r="S928" s="1186">
        <f>E928*10%</f>
        <v>33051.371999999996</v>
      </c>
      <c r="T928" s="1182">
        <v>480000</v>
      </c>
    </row>
    <row r="929" spans="1:20" ht="18.5" thickBot="1" x14ac:dyDescent="0.45">
      <c r="A929" s="1352" t="s">
        <v>2170</v>
      </c>
      <c r="B929" s="1356"/>
      <c r="C929" s="1353"/>
      <c r="D929" s="1354"/>
      <c r="E929" s="1195">
        <f t="shared" ref="E929:T929" si="258">SUM(E928:E928)</f>
        <v>330513.71999999997</v>
      </c>
      <c r="F929" s="1195">
        <f t="shared" si="258"/>
        <v>115679.80199999998</v>
      </c>
      <c r="G929" s="1195">
        <f t="shared" si="258"/>
        <v>66102.743999999992</v>
      </c>
      <c r="H929" s="1195">
        <f t="shared" si="258"/>
        <v>16525.685999999998</v>
      </c>
      <c r="I929" s="1195">
        <f t="shared" si="258"/>
        <v>7560</v>
      </c>
      <c r="J929" s="1195">
        <f t="shared" si="258"/>
        <v>40525.686000000002</v>
      </c>
      <c r="K929" s="1195">
        <f t="shared" si="258"/>
        <v>0</v>
      </c>
      <c r="L929" s="1195">
        <f t="shared" si="258"/>
        <v>0</v>
      </c>
      <c r="M929" s="1195">
        <f t="shared" si="258"/>
        <v>0</v>
      </c>
      <c r="N929" s="1195">
        <f t="shared" si="258"/>
        <v>0</v>
      </c>
      <c r="O929" s="1195">
        <f t="shared" si="258"/>
        <v>0</v>
      </c>
      <c r="P929" s="1195">
        <f t="shared" si="258"/>
        <v>0</v>
      </c>
      <c r="Q929" s="1195">
        <f t="shared" si="258"/>
        <v>0</v>
      </c>
      <c r="R929" s="1195">
        <f t="shared" si="258"/>
        <v>0</v>
      </c>
      <c r="S929" s="1195">
        <f t="shared" si="258"/>
        <v>33051.371999999996</v>
      </c>
      <c r="T929" s="1196">
        <f t="shared" si="258"/>
        <v>480000</v>
      </c>
    </row>
    <row r="930" spans="1:20" ht="18" x14ac:dyDescent="0.4">
      <c r="A930" s="121"/>
      <c r="B930" s="121" t="s">
        <v>2913</v>
      </c>
      <c r="C930" s="121">
        <v>15</v>
      </c>
      <c r="D930" s="121">
        <v>9</v>
      </c>
      <c r="E930" s="1194">
        <v>1056137</v>
      </c>
      <c r="F930" s="1182">
        <f>E930*35%</f>
        <v>369647.94999999995</v>
      </c>
      <c r="G930" s="1182">
        <f>E930*20%</f>
        <v>211227.40000000002</v>
      </c>
      <c r="H930" s="1182">
        <f>E930*5%</f>
        <v>52806.850000000006</v>
      </c>
      <c r="I930" s="1182">
        <f>IF(C930&lt;=6,5400, IF(AND(C930&gt;=7,C930&lt;=10),7560,IF(AND(C930&gt;10,C930&lt;=14),8640,IF(C930&gt;14,9720,""))))</f>
        <v>9720</v>
      </c>
      <c r="J930" s="1182">
        <f>IF(C930&lt;7,0.05*E930+64915.68,0.05*E930+24000)</f>
        <v>76806.850000000006</v>
      </c>
      <c r="K930" s="1182">
        <f>IF(C930&gt;=15, 630, "")</f>
        <v>630</v>
      </c>
      <c r="L930" s="1182">
        <f>IF(C930&gt;=15, 11469.09, "")</f>
        <v>11469.09</v>
      </c>
      <c r="M930" s="1182">
        <f>IF(C930&gt;=15, 11469.09, "")</f>
        <v>11469.09</v>
      </c>
      <c r="N930" s="1182"/>
      <c r="O930" s="1182"/>
      <c r="P930" s="1182"/>
      <c r="Q930" s="1182"/>
      <c r="R930" s="1182"/>
      <c r="S930" s="1182">
        <f>E930*10%</f>
        <v>105613.70000000001</v>
      </c>
      <c r="T930" s="1182">
        <v>480000</v>
      </c>
    </row>
    <row r="931" spans="1:20" ht="18.5" thickBot="1" x14ac:dyDescent="0.45">
      <c r="A931" s="1191"/>
      <c r="B931" s="1191" t="s">
        <v>2914</v>
      </c>
      <c r="C931" s="1191">
        <v>15</v>
      </c>
      <c r="D931" s="1191">
        <v>9</v>
      </c>
      <c r="E931" s="1194">
        <v>1056137</v>
      </c>
      <c r="F931" s="1183">
        <f>E931*35%</f>
        <v>369647.94999999995</v>
      </c>
      <c r="G931" s="1183">
        <f>E931*20%</f>
        <v>211227.40000000002</v>
      </c>
      <c r="H931" s="1183">
        <f>E931*5%</f>
        <v>52806.850000000006</v>
      </c>
      <c r="I931" s="1183">
        <f>IF(C931&lt;=6,5400, IF(AND(C931&gt;=7,C931&lt;=10),7560,IF(AND(C931&gt;10,C931&lt;=14),8640,IF(C931&gt;14,9720,""))))</f>
        <v>9720</v>
      </c>
      <c r="J931" s="1183">
        <f>IF(C931&lt;7,0.05*E931+64915.68,0.05*E931+24000)</f>
        <v>76806.850000000006</v>
      </c>
      <c r="K931" s="1183">
        <f>IF(C931&gt;=15, 630, "")</f>
        <v>630</v>
      </c>
      <c r="L931" s="1183">
        <f>IF(C931&gt;=15, 11469.09, "")</f>
        <v>11469.09</v>
      </c>
      <c r="M931" s="1183">
        <f>IF(C931&gt;=15, 11469.09, "")</f>
        <v>11469.09</v>
      </c>
      <c r="N931" s="1183"/>
      <c r="O931" s="1183"/>
      <c r="P931" s="1183"/>
      <c r="Q931" s="1183"/>
      <c r="R931" s="1183"/>
      <c r="S931" s="1183">
        <f>E931*10%</f>
        <v>105613.70000000001</v>
      </c>
      <c r="T931" s="1182">
        <v>480000</v>
      </c>
    </row>
    <row r="932" spans="1:20" ht="18.5" thickBot="1" x14ac:dyDescent="0.45">
      <c r="A932" s="1352" t="s">
        <v>2248</v>
      </c>
      <c r="B932" s="1353"/>
      <c r="C932" s="1353"/>
      <c r="D932" s="1354"/>
      <c r="E932" s="1192">
        <f t="shared" ref="E932:T932" si="259">SUM(E930:E931)</f>
        <v>2112274</v>
      </c>
      <c r="F932" s="1192">
        <f t="shared" si="259"/>
        <v>739295.89999999991</v>
      </c>
      <c r="G932" s="1192">
        <f t="shared" si="259"/>
        <v>422454.80000000005</v>
      </c>
      <c r="H932" s="1192">
        <f t="shared" si="259"/>
        <v>105613.70000000001</v>
      </c>
      <c r="I932" s="1192">
        <f t="shared" si="259"/>
        <v>19440</v>
      </c>
      <c r="J932" s="1192">
        <f t="shared" si="259"/>
        <v>153613.70000000001</v>
      </c>
      <c r="K932" s="1192">
        <f t="shared" si="259"/>
        <v>1260</v>
      </c>
      <c r="L932" s="1192">
        <f t="shared" si="259"/>
        <v>22938.18</v>
      </c>
      <c r="M932" s="1192">
        <f t="shared" si="259"/>
        <v>22938.18</v>
      </c>
      <c r="N932" s="1192">
        <f t="shared" si="259"/>
        <v>0</v>
      </c>
      <c r="O932" s="1192">
        <f t="shared" si="259"/>
        <v>0</v>
      </c>
      <c r="P932" s="1192">
        <f t="shared" si="259"/>
        <v>0</v>
      </c>
      <c r="Q932" s="1192">
        <f t="shared" si="259"/>
        <v>0</v>
      </c>
      <c r="R932" s="1192">
        <f t="shared" si="259"/>
        <v>0</v>
      </c>
      <c r="S932" s="1192">
        <f t="shared" si="259"/>
        <v>211227.40000000002</v>
      </c>
      <c r="T932" s="1226">
        <f t="shared" si="259"/>
        <v>960000</v>
      </c>
    </row>
    <row r="933" spans="1:20" ht="18" x14ac:dyDescent="0.4">
      <c r="A933" s="1362" t="s">
        <v>2915</v>
      </c>
      <c r="B933" s="1363"/>
      <c r="C933" s="1363"/>
      <c r="D933" s="1363"/>
      <c r="E933" s="1364"/>
      <c r="F933" s="1362" t="s">
        <v>2483</v>
      </c>
      <c r="G933" s="1363"/>
      <c r="H933" s="1363"/>
      <c r="I933" s="1363"/>
      <c r="J933" s="1363"/>
      <c r="K933" s="1363"/>
      <c r="L933" s="1363"/>
      <c r="M933" s="1364"/>
      <c r="N933" s="1362" t="s">
        <v>2484</v>
      </c>
      <c r="O933" s="1363"/>
      <c r="P933" s="1363"/>
      <c r="Q933" s="1363"/>
      <c r="R933" s="1364"/>
      <c r="S933" s="1362" t="s">
        <v>2485</v>
      </c>
      <c r="T933" s="1364"/>
    </row>
    <row r="934" spans="1:20" ht="54" x14ac:dyDescent="0.4">
      <c r="A934" s="1199" t="s">
        <v>2252</v>
      </c>
      <c r="B934" s="1199" t="s">
        <v>1848</v>
      </c>
      <c r="C934" s="1199" t="s">
        <v>2486</v>
      </c>
      <c r="D934" s="1199" t="s">
        <v>2487</v>
      </c>
      <c r="E934" s="1199" t="s">
        <v>2488</v>
      </c>
      <c r="F934" s="1199" t="s">
        <v>2489</v>
      </c>
      <c r="G934" s="1199" t="s">
        <v>2490</v>
      </c>
      <c r="H934" s="1199" t="s">
        <v>2491</v>
      </c>
      <c r="I934" s="1199" t="s">
        <v>2492</v>
      </c>
      <c r="J934" s="1199" t="s">
        <v>2493</v>
      </c>
      <c r="K934" s="1199" t="s">
        <v>2494</v>
      </c>
      <c r="L934" s="1199" t="s">
        <v>2495</v>
      </c>
      <c r="M934" s="1199" t="s">
        <v>2496</v>
      </c>
      <c r="N934" s="1199" t="s">
        <v>2497</v>
      </c>
      <c r="O934" s="1199" t="s">
        <v>2498</v>
      </c>
      <c r="P934" s="1199" t="s">
        <v>2499</v>
      </c>
      <c r="Q934" s="1199" t="s">
        <v>2306</v>
      </c>
      <c r="R934" s="1199"/>
      <c r="S934" s="1199" t="s">
        <v>2500</v>
      </c>
      <c r="T934" s="1199" t="s">
        <v>2501</v>
      </c>
    </row>
    <row r="935" spans="1:20" ht="18" x14ac:dyDescent="0.4">
      <c r="A935" s="121">
        <v>1</v>
      </c>
      <c r="B935" s="121" t="s">
        <v>2916</v>
      </c>
      <c r="C935" s="121">
        <v>4</v>
      </c>
      <c r="D935" s="121">
        <v>1</v>
      </c>
      <c r="E935" s="1181">
        <f>VLOOKUP(C935, '[1]SALARY SCALE '!$A$2:$P$18,D935+1, FALSE)</f>
        <v>95536.319999999992</v>
      </c>
      <c r="F935" s="1182">
        <f>E935*35%</f>
        <v>33437.711999999992</v>
      </c>
      <c r="G935" s="1182">
        <f>E935*20%</f>
        <v>19107.263999999999</v>
      </c>
      <c r="H935" s="1182">
        <f>E935*5%</f>
        <v>4776.8159999999998</v>
      </c>
      <c r="I935" s="1183">
        <f>IF(C935&lt;=6,5400, IF(AND(C935&gt;=7,C935&lt;=10),7560,IF(AND(C935&gt;10,C935&lt;=14),8640,IF(C935&gt;14,9720,""))))</f>
        <v>5400</v>
      </c>
      <c r="J935" s="1182">
        <f>IF(C935&lt;7,0.05*E935+64915.68,0.05*E935+24000)</f>
        <v>69692.495999999999</v>
      </c>
      <c r="K935" s="1182" t="str">
        <f>IF(C935&gt;=15, 630, "")</f>
        <v/>
      </c>
      <c r="L935" s="1182" t="str">
        <f>IF(C935&gt;=15, 11469.09, "")</f>
        <v/>
      </c>
      <c r="M935" s="1182" t="str">
        <f>IF(C935&gt;=15, 11469.09, "")</f>
        <v/>
      </c>
      <c r="N935" s="1182"/>
      <c r="O935" s="1182"/>
      <c r="P935" s="1182"/>
      <c r="Q935" s="1182"/>
      <c r="R935" s="1182"/>
      <c r="S935" s="1182">
        <f>E935*10%</f>
        <v>9553.6319999999996</v>
      </c>
      <c r="T935" s="1182">
        <v>480000</v>
      </c>
    </row>
    <row r="936" spans="1:20" ht="18" x14ac:dyDescent="0.4">
      <c r="A936" s="121"/>
      <c r="B936" s="121" t="s">
        <v>2886</v>
      </c>
      <c r="C936" s="121">
        <v>4</v>
      </c>
      <c r="D936" s="121">
        <v>2</v>
      </c>
      <c r="E936" s="1181">
        <f>VLOOKUP(C936, '[1]SALARY SCALE '!$A$2:$P$18,D936+1, FALSE)</f>
        <v>99395.040000000008</v>
      </c>
      <c r="F936" s="1182">
        <f>E936*35%</f>
        <v>34788.264000000003</v>
      </c>
      <c r="G936" s="1182">
        <f>E936*20%</f>
        <v>19879.008000000002</v>
      </c>
      <c r="H936" s="1182">
        <f>E936*5%</f>
        <v>4969.7520000000004</v>
      </c>
      <c r="I936" s="1183">
        <f>IF(C936&lt;=6,5400, IF(AND(C936&gt;=7,C936&lt;=10),7560,IF(AND(C936&gt;10,C936&lt;=14),8640,IF(C936&gt;14,9720,""))))</f>
        <v>5400</v>
      </c>
      <c r="J936" s="1182">
        <f>IF(C936&lt;7,0.05*E936+64915.68,0.05*E936+24000)</f>
        <v>69885.432000000001</v>
      </c>
      <c r="K936" s="1182" t="str">
        <f>IF(C936&gt;=15, 630, "")</f>
        <v/>
      </c>
      <c r="L936" s="1182" t="str">
        <f>IF(C936&gt;=15, 11469.09, "")</f>
        <v/>
      </c>
      <c r="M936" s="1182" t="str">
        <f>IF(C936&gt;=15, 11469.09, "")</f>
        <v/>
      </c>
      <c r="N936" s="1182"/>
      <c r="O936" s="1182"/>
      <c r="P936" s="1182"/>
      <c r="Q936" s="1182"/>
      <c r="R936" s="1182"/>
      <c r="S936" s="1182">
        <f>E936*10%</f>
        <v>9939.5040000000008</v>
      </c>
      <c r="T936" s="1182">
        <v>480000</v>
      </c>
    </row>
    <row r="937" spans="1:20" ht="18" x14ac:dyDescent="0.4">
      <c r="A937" s="121"/>
      <c r="B937" s="121" t="s">
        <v>2917</v>
      </c>
      <c r="C937" s="121">
        <v>5</v>
      </c>
      <c r="D937" s="121">
        <v>1</v>
      </c>
      <c r="E937" s="1181">
        <f>VLOOKUP(C937, '[1]SALARY SCALE '!$A$2:$P$18,D937+1, FALSE)</f>
        <v>108696.12</v>
      </c>
      <c r="F937" s="1182">
        <f>E937*35%</f>
        <v>38043.641999999993</v>
      </c>
      <c r="G937" s="1182">
        <f>E937*20%</f>
        <v>21739.224000000002</v>
      </c>
      <c r="H937" s="1182">
        <f>E937*5%</f>
        <v>5434.8060000000005</v>
      </c>
      <c r="I937" s="1183">
        <f>IF(C937&lt;=6,5400, IF(AND(C937&gt;=7,C937&lt;=10),7560,IF(AND(C937&gt;10,C937&lt;=14),8640,IF(C937&gt;14,9720,""))))</f>
        <v>5400</v>
      </c>
      <c r="J937" s="1182">
        <f>IF(C937&lt;7,0.05*E937+64915.68,0.05*E937+24000)</f>
        <v>70350.486000000004</v>
      </c>
      <c r="K937" s="1182" t="str">
        <f>IF(C937&gt;=15, 630, "")</f>
        <v/>
      </c>
      <c r="L937" s="1182" t="str">
        <f>IF(C937&gt;=15, 11469.09, "")</f>
        <v/>
      </c>
      <c r="M937" s="1182" t="str">
        <f>IF(C937&gt;=15, 11469.09, "")</f>
        <v/>
      </c>
      <c r="N937" s="1182"/>
      <c r="O937" s="1182"/>
      <c r="P937" s="1182"/>
      <c r="Q937" s="1182"/>
      <c r="R937" s="1182"/>
      <c r="S937" s="1182">
        <f>E937*10%</f>
        <v>10869.612000000001</v>
      </c>
      <c r="T937" s="1182">
        <v>480000</v>
      </c>
    </row>
    <row r="938" spans="1:20" ht="18" x14ac:dyDescent="0.4">
      <c r="A938" s="121">
        <v>2</v>
      </c>
      <c r="B938" s="121" t="s">
        <v>2625</v>
      </c>
      <c r="C938" s="121">
        <v>6</v>
      </c>
      <c r="D938" s="121">
        <v>1</v>
      </c>
      <c r="E938" s="1181">
        <f>VLOOKUP(C938, '[1]SALARY SCALE '!$A$2:$P$18,D938+1, FALSE)</f>
        <v>133262.76</v>
      </c>
      <c r="F938" s="1182">
        <f>E938*35%</f>
        <v>46641.966</v>
      </c>
      <c r="G938" s="1182">
        <f>E938*20%</f>
        <v>26652.552000000003</v>
      </c>
      <c r="H938" s="1182">
        <f>E938*5%</f>
        <v>6663.1380000000008</v>
      </c>
      <c r="I938" s="1183">
        <f>IF(C938&lt;=6,5400, IF(AND(C938&gt;=7,C938&lt;=10),7560,IF(AND(C938&gt;10,C938&lt;=14),8640,IF(C938&gt;14,9720,""))))</f>
        <v>5400</v>
      </c>
      <c r="J938" s="1182">
        <f>IF(C938&lt;7,0.05*E938+64915.68,0.05*E938+24000)</f>
        <v>71578.817999999999</v>
      </c>
      <c r="K938" s="1182" t="str">
        <f>IF(C938&gt;=15, 630, "")</f>
        <v/>
      </c>
      <c r="L938" s="1182" t="str">
        <f>IF(C938&gt;=15, 11469.09, "")</f>
        <v/>
      </c>
      <c r="M938" s="1182" t="str">
        <f>IF(C938&gt;=15, 11469.09, "")</f>
        <v/>
      </c>
      <c r="N938" s="1182"/>
      <c r="O938" s="1182"/>
      <c r="P938" s="1182"/>
      <c r="Q938" s="1182"/>
      <c r="R938" s="1182"/>
      <c r="S938" s="1182">
        <f>E938*10%</f>
        <v>13326.276000000002</v>
      </c>
      <c r="T938" s="1182">
        <v>480000</v>
      </c>
    </row>
    <row r="939" spans="1:20" ht="18.5" thickBot="1" x14ac:dyDescent="0.45">
      <c r="A939" s="121">
        <v>3</v>
      </c>
      <c r="B939" s="121" t="s">
        <v>2625</v>
      </c>
      <c r="C939" s="121">
        <v>6</v>
      </c>
      <c r="D939" s="121">
        <v>1</v>
      </c>
      <c r="E939" s="1181">
        <f>VLOOKUP(C939, '[1]SALARY SCALE '!$A$2:$P$18,D939+1, FALSE)</f>
        <v>133262.76</v>
      </c>
      <c r="F939" s="1182">
        <f>E939*35%</f>
        <v>46641.966</v>
      </c>
      <c r="G939" s="1182">
        <f>E939*20%</f>
        <v>26652.552000000003</v>
      </c>
      <c r="H939" s="1182">
        <f>E939*5%</f>
        <v>6663.1380000000008</v>
      </c>
      <c r="I939" s="1183">
        <f>IF(C939&lt;=6,5400, IF(AND(C939&gt;=7,C939&lt;=10),7560,IF(AND(C939&gt;10,C939&lt;=14),8640,IF(C939&gt;14,9720,""))))</f>
        <v>5400</v>
      </c>
      <c r="J939" s="1182">
        <f>IF(C939&lt;7,0.05*E939+64915.68,0.05*E939+24000)</f>
        <v>71578.817999999999</v>
      </c>
      <c r="K939" s="1182" t="str">
        <f>IF(C939&gt;=15, 630, "")</f>
        <v/>
      </c>
      <c r="L939" s="1182" t="str">
        <f>IF(C939&gt;=15, 11469.09, "")</f>
        <v/>
      </c>
      <c r="M939" s="1182" t="str">
        <f>IF(C939&gt;=15, 11469.09, "")</f>
        <v/>
      </c>
      <c r="N939" s="1182"/>
      <c r="O939" s="1182"/>
      <c r="P939" s="1182"/>
      <c r="Q939" s="1182"/>
      <c r="R939" s="1182"/>
      <c r="S939" s="1182">
        <f>E939*10%</f>
        <v>13326.276000000002</v>
      </c>
      <c r="T939" s="1182">
        <v>480000</v>
      </c>
    </row>
    <row r="940" spans="1:20" ht="18.5" thickBot="1" x14ac:dyDescent="0.45">
      <c r="A940" s="1352" t="s">
        <v>2502</v>
      </c>
      <c r="B940" s="1353"/>
      <c r="C940" s="1353"/>
      <c r="D940" s="1354"/>
      <c r="E940" s="1192">
        <f t="shared" ref="E940:T940" si="260">SUM(E935:E939)</f>
        <v>570153</v>
      </c>
      <c r="F940" s="1192">
        <f t="shared" si="260"/>
        <v>199553.55</v>
      </c>
      <c r="G940" s="1192">
        <f t="shared" si="260"/>
        <v>114030.6</v>
      </c>
      <c r="H940" s="1192">
        <f t="shared" si="260"/>
        <v>28507.65</v>
      </c>
      <c r="I940" s="1192">
        <f t="shared" si="260"/>
        <v>27000</v>
      </c>
      <c r="J940" s="1192">
        <f t="shared" si="260"/>
        <v>353086.05000000005</v>
      </c>
      <c r="K940" s="1192">
        <f t="shared" si="260"/>
        <v>0</v>
      </c>
      <c r="L940" s="1192">
        <f t="shared" si="260"/>
        <v>0</v>
      </c>
      <c r="M940" s="1192">
        <f t="shared" si="260"/>
        <v>0</v>
      </c>
      <c r="N940" s="1192">
        <f t="shared" si="260"/>
        <v>0</v>
      </c>
      <c r="O940" s="1192">
        <f t="shared" si="260"/>
        <v>0</v>
      </c>
      <c r="P940" s="1192">
        <f t="shared" si="260"/>
        <v>0</v>
      </c>
      <c r="Q940" s="1192">
        <f t="shared" si="260"/>
        <v>0</v>
      </c>
      <c r="R940" s="1192">
        <f t="shared" si="260"/>
        <v>0</v>
      </c>
      <c r="S940" s="1192">
        <f t="shared" si="260"/>
        <v>57015.3</v>
      </c>
      <c r="T940" s="1192">
        <f t="shared" si="260"/>
        <v>2400000</v>
      </c>
    </row>
    <row r="941" spans="1:20" ht="18" x14ac:dyDescent="0.4">
      <c r="A941" s="1176"/>
      <c r="B941" s="1229" t="s">
        <v>2625</v>
      </c>
      <c r="C941" s="1176">
        <v>8</v>
      </c>
      <c r="D941" s="1230">
        <v>1</v>
      </c>
      <c r="E941" s="1181">
        <f>VLOOKUP(C941, '[1]SALARY SCALE '!$A$2:$P$18,D941+1, FALSE)</f>
        <v>266091.24</v>
      </c>
      <c r="F941" s="1182">
        <f>E941*35%</f>
        <v>93131.933999999994</v>
      </c>
      <c r="G941" s="1182">
        <f>E941*20%</f>
        <v>53218.248</v>
      </c>
      <c r="H941" s="1182">
        <f>E941*5%</f>
        <v>13304.562</v>
      </c>
      <c r="I941" s="1183">
        <f>IF(C941&lt;=6,5400, IF(AND(C941&gt;=7,C941&lt;=10),7560,IF(AND(C941&gt;10,C941&lt;=14),8640,IF(C941&gt;14,9720,""))))</f>
        <v>7560</v>
      </c>
      <c r="J941" s="1182">
        <f>IF(C941&lt;7,0.05*E941+64915.68,0.05*E941+24000)</f>
        <v>37304.561999999998</v>
      </c>
      <c r="K941" s="1182" t="str">
        <f>IF(C941&gt;=15, 630, "")</f>
        <v/>
      </c>
      <c r="L941" s="1182" t="str">
        <f>IF(C941&gt;=15, 11469.09, "")</f>
        <v/>
      </c>
      <c r="M941" s="1182" t="str">
        <f>IF(C941&gt;=15, 11469.09, "")</f>
        <v/>
      </c>
      <c r="N941" s="1182"/>
      <c r="O941" s="1182"/>
      <c r="P941" s="1182"/>
      <c r="Q941" s="1182"/>
      <c r="R941" s="1182"/>
      <c r="S941" s="1182">
        <f>E941*10%</f>
        <v>26609.124</v>
      </c>
      <c r="T941" s="1193">
        <v>480000</v>
      </c>
    </row>
    <row r="942" spans="1:20" ht="18.5" thickBot="1" x14ac:dyDescent="0.45">
      <c r="A942" s="1193"/>
      <c r="B942" s="1193" t="s">
        <v>2625</v>
      </c>
      <c r="C942" s="1193">
        <v>8</v>
      </c>
      <c r="D942" s="1193">
        <v>1</v>
      </c>
      <c r="E942" s="1181">
        <f>VLOOKUP(C942, '[1]SALARY SCALE '!$A$2:$P$18,D942+1, FALSE)</f>
        <v>266091.24</v>
      </c>
      <c r="F942" s="1182">
        <f>E942*35%</f>
        <v>93131.933999999994</v>
      </c>
      <c r="G942" s="1182">
        <f>E942*20%</f>
        <v>53218.248</v>
      </c>
      <c r="H942" s="1182">
        <f>E942*5%</f>
        <v>13304.562</v>
      </c>
      <c r="I942" s="1183">
        <f>IF(C942&lt;=6,5400, IF(AND(C942&gt;=7,C942&lt;=10),7560,IF(AND(C942&gt;10,C942&lt;=14),8640,IF(C942&gt;14,9720,""))))</f>
        <v>7560</v>
      </c>
      <c r="J942" s="1182">
        <f>IF(C942&lt;7,0.05*E942+64915.68,0.05*E942+24000)</f>
        <v>37304.561999999998</v>
      </c>
      <c r="K942" s="1182" t="str">
        <f>IF(C942&gt;=15, 630, "")</f>
        <v/>
      </c>
      <c r="L942" s="1182" t="str">
        <f>IF(C942&gt;=15, 11469.09, "")</f>
        <v/>
      </c>
      <c r="M942" s="1182" t="str">
        <f>IF(C942&gt;=15, 11469.09, "")</f>
        <v/>
      </c>
      <c r="N942" s="1182"/>
      <c r="O942" s="1182"/>
      <c r="P942" s="1182"/>
      <c r="Q942" s="1182"/>
      <c r="R942" s="1182"/>
      <c r="S942" s="1182">
        <f>E942*10%</f>
        <v>26609.124</v>
      </c>
      <c r="T942" s="1193">
        <v>480000</v>
      </c>
    </row>
    <row r="943" spans="1:20" ht="18.5" thickBot="1" x14ac:dyDescent="0.45">
      <c r="A943" s="1352" t="s">
        <v>2170</v>
      </c>
      <c r="B943" s="1356"/>
      <c r="C943" s="1353"/>
      <c r="D943" s="1354"/>
      <c r="E943" s="1195">
        <f>SUM(E941:E942)</f>
        <v>532182.48</v>
      </c>
      <c r="F943" s="1195">
        <f t="shared" ref="F943:T943" si="261">SUM(F941:F942)</f>
        <v>186263.86799999999</v>
      </c>
      <c r="G943" s="1195">
        <f t="shared" si="261"/>
        <v>106436.496</v>
      </c>
      <c r="H943" s="1195">
        <f t="shared" si="261"/>
        <v>26609.124</v>
      </c>
      <c r="I943" s="1195">
        <f t="shared" si="261"/>
        <v>15120</v>
      </c>
      <c r="J943" s="1195">
        <f t="shared" si="261"/>
        <v>74609.123999999996</v>
      </c>
      <c r="K943" s="1195">
        <f t="shared" si="261"/>
        <v>0</v>
      </c>
      <c r="L943" s="1195">
        <f t="shared" si="261"/>
        <v>0</v>
      </c>
      <c r="M943" s="1195">
        <f t="shared" si="261"/>
        <v>0</v>
      </c>
      <c r="N943" s="1195">
        <f t="shared" si="261"/>
        <v>0</v>
      </c>
      <c r="O943" s="1195">
        <f t="shared" si="261"/>
        <v>0</v>
      </c>
      <c r="P943" s="1195">
        <f t="shared" si="261"/>
        <v>0</v>
      </c>
      <c r="Q943" s="1195">
        <f t="shared" si="261"/>
        <v>0</v>
      </c>
      <c r="R943" s="1195">
        <f t="shared" si="261"/>
        <v>0</v>
      </c>
      <c r="S943" s="1195">
        <f t="shared" si="261"/>
        <v>53218.248</v>
      </c>
      <c r="T943" s="1195">
        <f t="shared" si="261"/>
        <v>960000</v>
      </c>
    </row>
    <row r="944" spans="1:20" ht="18" x14ac:dyDescent="0.4">
      <c r="A944" s="1231"/>
      <c r="B944" s="1203" t="s">
        <v>2918</v>
      </c>
      <c r="C944" s="1213">
        <v>14</v>
      </c>
      <c r="D944" s="1213">
        <v>11</v>
      </c>
      <c r="E944" s="1194">
        <v>788238</v>
      </c>
      <c r="F944" s="1182">
        <f>E944*35%</f>
        <v>275883.3</v>
      </c>
      <c r="G944" s="1182">
        <f>E944*20%</f>
        <v>157647.6</v>
      </c>
      <c r="H944" s="1182">
        <f>E944*5%</f>
        <v>39411.9</v>
      </c>
      <c r="I944" s="1182">
        <f>IF(C944&lt;=6,5400, IF(AND(C944&gt;=7,C944&lt;=10),7560,IF(AND(C944&gt;10,C944&lt;=14),8640,IF(C944&gt;14,9720,""))))</f>
        <v>8640</v>
      </c>
      <c r="J944" s="1182">
        <f>IF(C944&lt;7,0.05*E944+64915.68,0.05*E944+24000)</f>
        <v>63411.9</v>
      </c>
      <c r="K944" s="1182" t="str">
        <f>IF(C944&gt;=15, 630, "")</f>
        <v/>
      </c>
      <c r="L944" s="1182" t="str">
        <f>IF(C944&gt;=15, 11469.09, "")</f>
        <v/>
      </c>
      <c r="M944" s="1182" t="str">
        <f>IF(C944&gt;=15, 11469.09, "")</f>
        <v/>
      </c>
      <c r="N944" s="1182"/>
      <c r="O944" s="1182"/>
      <c r="P944" s="1182"/>
      <c r="Q944" s="1182"/>
      <c r="R944" s="1182"/>
      <c r="S944" s="1182">
        <f>E944*10%</f>
        <v>78823.8</v>
      </c>
      <c r="T944" s="1193">
        <v>480000</v>
      </c>
    </row>
    <row r="945" spans="1:20" ht="18.5" thickBot="1" x14ac:dyDescent="0.45">
      <c r="A945" s="1219"/>
      <c r="B945" s="1203" t="s">
        <v>2919</v>
      </c>
      <c r="C945" s="1203">
        <v>15</v>
      </c>
      <c r="D945" s="1203">
        <v>9</v>
      </c>
      <c r="E945" s="1194">
        <v>1056137</v>
      </c>
      <c r="F945" s="1182">
        <f>E945*35%</f>
        <v>369647.94999999995</v>
      </c>
      <c r="G945" s="1182">
        <f>E945*20%</f>
        <v>211227.40000000002</v>
      </c>
      <c r="H945" s="1182">
        <f>E945*5%</f>
        <v>52806.850000000006</v>
      </c>
      <c r="I945" s="1182">
        <f>IF(C945&lt;=6,5400, IF(AND(C945&gt;=7,C945&lt;=10),7560,IF(AND(C945&gt;10,C945&lt;=14),8640,IF(C945&gt;14,9720,""))))</f>
        <v>9720</v>
      </c>
      <c r="J945" s="1182">
        <f>IF(C945&lt;7,0.05*E945+64915.68,0.05*E945+24000)</f>
        <v>76806.850000000006</v>
      </c>
      <c r="K945" s="1182">
        <f>IF(C945&gt;=15, 630, "")</f>
        <v>630</v>
      </c>
      <c r="L945" s="1182">
        <f>IF(C945&gt;=15, 11469.09, "")</f>
        <v>11469.09</v>
      </c>
      <c r="M945" s="1182">
        <f>IF(C945&gt;=15, 11469.09, "")</f>
        <v>11469.09</v>
      </c>
      <c r="N945" s="1182"/>
      <c r="O945" s="1182"/>
      <c r="P945" s="1182"/>
      <c r="Q945" s="1182"/>
      <c r="R945" s="1182"/>
      <c r="S945" s="1182">
        <f>E945*10%</f>
        <v>105613.70000000001</v>
      </c>
      <c r="T945" s="1193">
        <v>480000</v>
      </c>
    </row>
    <row r="946" spans="1:20" ht="18.5" thickBot="1" x14ac:dyDescent="0.45">
      <c r="A946" s="1352" t="s">
        <v>2248</v>
      </c>
      <c r="B946" s="1353"/>
      <c r="C946" s="1353"/>
      <c r="D946" s="1354"/>
      <c r="E946" s="1192">
        <f>SUM(E944:E945)</f>
        <v>1844375</v>
      </c>
      <c r="F946" s="1192">
        <f t="shared" ref="F946:T946" si="262">SUM(F944:F945)</f>
        <v>645531.25</v>
      </c>
      <c r="G946" s="1192">
        <f t="shared" si="262"/>
        <v>368875</v>
      </c>
      <c r="H946" s="1192">
        <f t="shared" si="262"/>
        <v>92218.75</v>
      </c>
      <c r="I946" s="1192">
        <f t="shared" si="262"/>
        <v>18360</v>
      </c>
      <c r="J946" s="1192">
        <f t="shared" si="262"/>
        <v>140218.75</v>
      </c>
      <c r="K946" s="1192">
        <f t="shared" si="262"/>
        <v>630</v>
      </c>
      <c r="L946" s="1192">
        <f t="shared" si="262"/>
        <v>11469.09</v>
      </c>
      <c r="M946" s="1192">
        <f t="shared" si="262"/>
        <v>11469.09</v>
      </c>
      <c r="N946" s="1192">
        <f t="shared" si="262"/>
        <v>0</v>
      </c>
      <c r="O946" s="1192">
        <f t="shared" si="262"/>
        <v>0</v>
      </c>
      <c r="P946" s="1192">
        <f t="shared" si="262"/>
        <v>0</v>
      </c>
      <c r="Q946" s="1192">
        <f t="shared" si="262"/>
        <v>0</v>
      </c>
      <c r="R946" s="1192">
        <f t="shared" si="262"/>
        <v>0</v>
      </c>
      <c r="S946" s="1192">
        <f t="shared" si="262"/>
        <v>184437.5</v>
      </c>
      <c r="T946" s="1192">
        <f t="shared" si="262"/>
        <v>960000</v>
      </c>
    </row>
    <row r="947" spans="1:20" ht="18" x14ac:dyDescent="0.4">
      <c r="A947" s="1359" t="s">
        <v>1795</v>
      </c>
      <c r="B947" s="1359"/>
      <c r="C947" s="1359"/>
      <c r="D947" s="1359"/>
      <c r="E947" s="1359"/>
      <c r="F947" s="1359"/>
      <c r="G947" s="1359"/>
      <c r="H947" s="1359"/>
      <c r="I947" s="1359"/>
      <c r="J947" s="1359"/>
      <c r="K947" s="1359"/>
      <c r="L947" s="1359"/>
      <c r="M947" s="1359"/>
      <c r="N947" s="1359"/>
      <c r="O947" s="1359"/>
      <c r="P947" s="1359"/>
      <c r="Q947" s="1359"/>
      <c r="R947" s="1359"/>
      <c r="S947" s="1359"/>
      <c r="T947" s="1359"/>
    </row>
    <row r="948" spans="1:20" ht="18" x14ac:dyDescent="0.4">
      <c r="A948" s="1359" t="s">
        <v>2920</v>
      </c>
      <c r="B948" s="1359"/>
      <c r="C948" s="1359"/>
      <c r="D948" s="1359"/>
      <c r="E948" s="1359"/>
      <c r="F948" s="1359"/>
      <c r="G948" s="1359"/>
      <c r="H948" s="1359"/>
      <c r="I948" s="1359"/>
      <c r="J948" s="1359"/>
      <c r="K948" s="1359"/>
      <c r="L948" s="1359"/>
      <c r="M948" s="1359"/>
      <c r="N948" s="1359"/>
      <c r="O948" s="1359"/>
      <c r="P948" s="1359"/>
      <c r="Q948" s="1359"/>
      <c r="R948" s="1359"/>
      <c r="S948" s="1359"/>
      <c r="T948" s="1359"/>
    </row>
    <row r="949" spans="1:20" ht="18" x14ac:dyDescent="0.4">
      <c r="A949" s="1365" t="s">
        <v>2482</v>
      </c>
      <c r="B949" s="1365"/>
      <c r="C949" s="1365"/>
      <c r="D949" s="1365"/>
      <c r="E949" s="1365"/>
      <c r="F949" s="1365"/>
      <c r="G949" s="1365"/>
      <c r="H949" s="1365"/>
      <c r="I949" s="1365"/>
      <c r="J949" s="1365"/>
      <c r="K949" s="1365"/>
      <c r="L949" s="1365"/>
      <c r="M949" s="1365"/>
      <c r="N949" s="1365"/>
      <c r="O949" s="1365"/>
      <c r="P949" s="1365"/>
      <c r="Q949" s="1365"/>
      <c r="R949" s="1365"/>
      <c r="S949" s="1365"/>
      <c r="T949" s="1365"/>
    </row>
    <row r="950" spans="1:20" ht="18" x14ac:dyDescent="0.4">
      <c r="A950" s="1362" t="s">
        <v>2921</v>
      </c>
      <c r="B950" s="1363"/>
      <c r="C950" s="1363"/>
      <c r="D950" s="1363"/>
      <c r="E950" s="1364"/>
      <c r="F950" s="1362" t="s">
        <v>2483</v>
      </c>
      <c r="G950" s="1363"/>
      <c r="H950" s="1363"/>
      <c r="I950" s="1363"/>
      <c r="J950" s="1363"/>
      <c r="K950" s="1363"/>
      <c r="L950" s="1363"/>
      <c r="M950" s="1364"/>
      <c r="N950" s="1362" t="s">
        <v>2484</v>
      </c>
      <c r="O950" s="1363"/>
      <c r="P950" s="1363"/>
      <c r="Q950" s="1363"/>
      <c r="R950" s="1364"/>
      <c r="S950" s="1362" t="s">
        <v>2485</v>
      </c>
      <c r="T950" s="1364"/>
    </row>
    <row r="951" spans="1:20" ht="54" x14ac:dyDescent="0.4">
      <c r="A951" s="1199" t="s">
        <v>2252</v>
      </c>
      <c r="B951" s="1199" t="s">
        <v>1848</v>
      </c>
      <c r="C951" s="1199" t="s">
        <v>2486</v>
      </c>
      <c r="D951" s="1199" t="s">
        <v>2487</v>
      </c>
      <c r="E951" s="1199" t="s">
        <v>2488</v>
      </c>
      <c r="F951" s="1199" t="s">
        <v>2489</v>
      </c>
      <c r="G951" s="1199" t="s">
        <v>2490</v>
      </c>
      <c r="H951" s="1199" t="s">
        <v>2491</v>
      </c>
      <c r="I951" s="1199" t="s">
        <v>2492</v>
      </c>
      <c r="J951" s="1199" t="s">
        <v>2493</v>
      </c>
      <c r="K951" s="1199" t="s">
        <v>2494</v>
      </c>
      <c r="L951" s="1199" t="s">
        <v>2495</v>
      </c>
      <c r="M951" s="1199" t="s">
        <v>2496</v>
      </c>
      <c r="N951" s="1199" t="s">
        <v>2497</v>
      </c>
      <c r="O951" s="1199" t="s">
        <v>2498</v>
      </c>
      <c r="P951" s="1199" t="s">
        <v>2499</v>
      </c>
      <c r="Q951" s="1199" t="s">
        <v>2306</v>
      </c>
      <c r="R951" s="1199"/>
      <c r="S951" s="1199" t="s">
        <v>2500</v>
      </c>
      <c r="T951" s="1199" t="s">
        <v>2501</v>
      </c>
    </row>
    <row r="952" spans="1:20" ht="18" x14ac:dyDescent="0.4">
      <c r="A952" s="1219"/>
      <c r="B952" s="1203" t="s">
        <v>2625</v>
      </c>
      <c r="C952" s="1203">
        <v>8</v>
      </c>
      <c r="D952" s="1203">
        <v>1</v>
      </c>
      <c r="E952" s="1185">
        <f>VLOOKUP(C952, '[1]SALARY SCALE '!$A$2:$P$18,D952+1, FALSE)</f>
        <v>266091.24</v>
      </c>
      <c r="F952" s="1186">
        <f>E952*35%</f>
        <v>93131.933999999994</v>
      </c>
      <c r="G952" s="1186">
        <f>E952*20%</f>
        <v>53218.248</v>
      </c>
      <c r="H952" s="1186">
        <f>E952*5%</f>
        <v>13304.562</v>
      </c>
      <c r="I952" s="1187">
        <f>IF(C952&lt;=6,5400, IF(AND(C952&gt;=7,C952&lt;=10),7560,IF(AND(C952&gt;10,C952&lt;=14),8640,IF(C952&gt;14,9720,""))))</f>
        <v>7560</v>
      </c>
      <c r="J952" s="1186">
        <f>IF(C952&lt;7,0.05*E952+64915.68,0.05*E952+24000)</f>
        <v>37304.561999999998</v>
      </c>
      <c r="K952" s="1186" t="str">
        <f>IF(C952&gt;=15, 630, "")</f>
        <v/>
      </c>
      <c r="L952" s="1186" t="str">
        <f>IF(C952&gt;=15, 11469.09, "")</f>
        <v/>
      </c>
      <c r="M952" s="1186" t="str">
        <f>IF(C952&gt;=15, 11469.09, "")</f>
        <v/>
      </c>
      <c r="N952" s="1186"/>
      <c r="O952" s="1186"/>
      <c r="P952" s="1186"/>
      <c r="Q952" s="1186"/>
      <c r="R952" s="1186"/>
      <c r="S952" s="1186">
        <f>E952*10%</f>
        <v>26609.124</v>
      </c>
      <c r="T952" s="1182">
        <v>480000</v>
      </c>
    </row>
    <row r="953" spans="1:20" ht="18" x14ac:dyDescent="0.4">
      <c r="A953" s="1219"/>
      <c r="B953" s="1203" t="s">
        <v>2625</v>
      </c>
      <c r="C953" s="1203">
        <v>8</v>
      </c>
      <c r="D953" s="1203">
        <v>1</v>
      </c>
      <c r="E953" s="1185">
        <f>VLOOKUP(C953, '[1]SALARY SCALE '!$A$2:$P$18,D953+1, FALSE)</f>
        <v>266091.24</v>
      </c>
      <c r="F953" s="1186">
        <f>E953*35%</f>
        <v>93131.933999999994</v>
      </c>
      <c r="G953" s="1186">
        <f>E953*20%</f>
        <v>53218.248</v>
      </c>
      <c r="H953" s="1186">
        <f>E953*5%</f>
        <v>13304.562</v>
      </c>
      <c r="I953" s="1187">
        <f>IF(C953&lt;=6,5400, IF(AND(C953&gt;=7,C953&lt;=10),7560,IF(AND(C953&gt;10,C953&lt;=14),8640,IF(C953&gt;14,9720,""))))</f>
        <v>7560</v>
      </c>
      <c r="J953" s="1186">
        <f>IF(C953&lt;7,0.05*E953+64915.68,0.05*E953+24000)</f>
        <v>37304.561999999998</v>
      </c>
      <c r="K953" s="1186" t="str">
        <f>IF(C953&gt;=15, 630, "")</f>
        <v/>
      </c>
      <c r="L953" s="1186" t="str">
        <f>IF(C953&gt;=15, 11469.09, "")</f>
        <v/>
      </c>
      <c r="M953" s="1186" t="str">
        <f>IF(C953&gt;=15, 11469.09, "")</f>
        <v/>
      </c>
      <c r="N953" s="1186"/>
      <c r="O953" s="1186"/>
      <c r="P953" s="1186"/>
      <c r="Q953" s="1186"/>
      <c r="R953" s="1186"/>
      <c r="S953" s="1186">
        <f>E953*10%</f>
        <v>26609.124</v>
      </c>
      <c r="T953" s="1182">
        <v>480000</v>
      </c>
    </row>
    <row r="954" spans="1:20" ht="18.5" thickBot="1" x14ac:dyDescent="0.45">
      <c r="A954" s="1193"/>
      <c r="B954" s="1193" t="s">
        <v>2384</v>
      </c>
      <c r="C954" s="1193">
        <v>10</v>
      </c>
      <c r="D954" s="1193">
        <v>11</v>
      </c>
      <c r="E954" s="1185">
        <f>VLOOKUP(C954, '[1]SALARY SCALE '!$A$2:$P$18,D954+1, FALSE)</f>
        <v>488982.12</v>
      </c>
      <c r="F954" s="1186">
        <f>E954*35%</f>
        <v>171143.742</v>
      </c>
      <c r="G954" s="1186">
        <f>E954*20%</f>
        <v>97796.423999999999</v>
      </c>
      <c r="H954" s="1186">
        <f>E954*5%</f>
        <v>24449.106</v>
      </c>
      <c r="I954" s="1187">
        <f>IF(C954&lt;=6,5400, IF(AND(C954&gt;=7,C954&lt;=10),7560,IF(AND(C954&gt;10,C954&lt;=14),8640,IF(C954&gt;14,9720,""))))</f>
        <v>7560</v>
      </c>
      <c r="J954" s="1186">
        <f>IF(C954&lt;7,0.05*E954+64915.68,0.05*E954+24000)</f>
        <v>48449.106</v>
      </c>
      <c r="K954" s="1186" t="str">
        <f>IF(C954&gt;=15, 630, "")</f>
        <v/>
      </c>
      <c r="L954" s="1186" t="str">
        <f>IF(C954&gt;=15, 11469.09, "")</f>
        <v/>
      </c>
      <c r="M954" s="1186" t="str">
        <f>IF(C954&gt;=15, 11469.09, "")</f>
        <v/>
      </c>
      <c r="N954" s="1186"/>
      <c r="O954" s="1186"/>
      <c r="P954" s="1186"/>
      <c r="Q954" s="1186"/>
      <c r="R954" s="1186"/>
      <c r="S954" s="1186">
        <f>E954*10%</f>
        <v>48898.212</v>
      </c>
      <c r="T954" s="1182">
        <v>480000</v>
      </c>
    </row>
    <row r="955" spans="1:20" ht="18.5" thickBot="1" x14ac:dyDescent="0.45">
      <c r="A955" s="1352" t="s">
        <v>2170</v>
      </c>
      <c r="B955" s="1356"/>
      <c r="C955" s="1353"/>
      <c r="D955" s="1354"/>
      <c r="E955" s="1195">
        <f>SUM(E952:E954)</f>
        <v>1021164.6</v>
      </c>
      <c r="F955" s="1195">
        <f t="shared" ref="F955:T955" si="263">SUM(F952:F954)</f>
        <v>357407.61</v>
      </c>
      <c r="G955" s="1195">
        <f t="shared" si="263"/>
        <v>204232.91999999998</v>
      </c>
      <c r="H955" s="1195">
        <f t="shared" si="263"/>
        <v>51058.229999999996</v>
      </c>
      <c r="I955" s="1195">
        <f t="shared" si="263"/>
        <v>22680</v>
      </c>
      <c r="J955" s="1195">
        <f t="shared" si="263"/>
        <v>123058.23</v>
      </c>
      <c r="K955" s="1195">
        <f t="shared" si="263"/>
        <v>0</v>
      </c>
      <c r="L955" s="1195">
        <f t="shared" si="263"/>
        <v>0</v>
      </c>
      <c r="M955" s="1195">
        <f t="shared" si="263"/>
        <v>0</v>
      </c>
      <c r="N955" s="1195">
        <f t="shared" si="263"/>
        <v>0</v>
      </c>
      <c r="O955" s="1195">
        <f t="shared" si="263"/>
        <v>0</v>
      </c>
      <c r="P955" s="1195">
        <f t="shared" si="263"/>
        <v>0</v>
      </c>
      <c r="Q955" s="1195">
        <f t="shared" si="263"/>
        <v>0</v>
      </c>
      <c r="R955" s="1195">
        <f t="shared" si="263"/>
        <v>0</v>
      </c>
      <c r="S955" s="1195">
        <f t="shared" si="263"/>
        <v>102116.45999999999</v>
      </c>
      <c r="T955" s="1195">
        <f t="shared" si="263"/>
        <v>1440000</v>
      </c>
    </row>
    <row r="956" spans="1:20" ht="18" x14ac:dyDescent="0.4">
      <c r="A956" s="121"/>
      <c r="B956" s="121" t="s">
        <v>2922</v>
      </c>
      <c r="C956" s="121">
        <v>12</v>
      </c>
      <c r="D956" s="121">
        <v>10</v>
      </c>
      <c r="E956" s="1194">
        <v>499846</v>
      </c>
      <c r="F956" s="1182">
        <f>E956*35%</f>
        <v>174946.09999999998</v>
      </c>
      <c r="G956" s="1182">
        <f>E956*20%</f>
        <v>99969.200000000012</v>
      </c>
      <c r="H956" s="1182">
        <f>E956*5%</f>
        <v>24992.300000000003</v>
      </c>
      <c r="I956" s="1182">
        <f>IF(C956&lt;=6,5400, IF(AND(C956&gt;=7,C956&lt;=10),7560,IF(AND(C956&gt;10,C956&lt;=14),8640,IF(C956&gt;14,9720,""))))</f>
        <v>8640</v>
      </c>
      <c r="J956" s="1182">
        <f>IF(C956&lt;7,0.05*E956+64915.68,0.05*E956+24000)</f>
        <v>48992.3</v>
      </c>
      <c r="K956" s="1182" t="str">
        <f>IF(C956&gt;=15, 630, "")</f>
        <v/>
      </c>
      <c r="L956" s="1182" t="str">
        <f>IF(C956&gt;=15, 11469.09, "")</f>
        <v/>
      </c>
      <c r="M956" s="1182" t="str">
        <f>IF(C956&gt;=15, 11469.09, "")</f>
        <v/>
      </c>
      <c r="N956" s="1182"/>
      <c r="O956" s="1182"/>
      <c r="P956" s="1182"/>
      <c r="Q956" s="1182"/>
      <c r="R956" s="1182"/>
      <c r="S956" s="1182">
        <f>E956*10%</f>
        <v>49984.600000000006</v>
      </c>
      <c r="T956" s="1182">
        <v>480000</v>
      </c>
    </row>
    <row r="957" spans="1:20" ht="18" x14ac:dyDescent="0.4">
      <c r="A957" s="1191"/>
      <c r="B957" s="1191" t="s">
        <v>2923</v>
      </c>
      <c r="C957" s="1191">
        <v>14</v>
      </c>
      <c r="D957" s="1191">
        <v>8</v>
      </c>
      <c r="E957" s="1194">
        <v>788238</v>
      </c>
      <c r="F957" s="1182">
        <f>E957*35%</f>
        <v>275883.3</v>
      </c>
      <c r="G957" s="1182">
        <f>E957*20%</f>
        <v>157647.6</v>
      </c>
      <c r="H957" s="1182">
        <f>E957*5%</f>
        <v>39411.9</v>
      </c>
      <c r="I957" s="1182">
        <f>IF(C957&lt;=6,5400, IF(AND(C957&gt;=7,C957&lt;=10),7560,IF(AND(C957&gt;10,C957&lt;=14),8640,IF(C957&gt;14,9720,""))))</f>
        <v>8640</v>
      </c>
      <c r="J957" s="1182">
        <f>IF(C957&lt;7,0.05*E957+64915.68,0.05*E957+24000)</f>
        <v>63411.9</v>
      </c>
      <c r="K957" s="1182" t="str">
        <f>IF(C957&gt;=15, 630, "")</f>
        <v/>
      </c>
      <c r="L957" s="1182" t="str">
        <f>IF(C957&gt;=15, 11469.09, "")</f>
        <v/>
      </c>
      <c r="M957" s="1182" t="str">
        <f>IF(C957&gt;=15, 11469.09, "")</f>
        <v/>
      </c>
      <c r="N957" s="1182"/>
      <c r="O957" s="1182"/>
      <c r="P957" s="1182"/>
      <c r="Q957" s="1182"/>
      <c r="R957" s="1182"/>
      <c r="S957" s="1182">
        <f>E957*10%</f>
        <v>78823.8</v>
      </c>
      <c r="T957" s="1182">
        <v>480000</v>
      </c>
    </row>
    <row r="958" spans="1:20" ht="18" x14ac:dyDescent="0.4">
      <c r="A958" s="1191"/>
      <c r="B958" s="1191" t="s">
        <v>2386</v>
      </c>
      <c r="C958" s="1191">
        <v>14</v>
      </c>
      <c r="D958" s="1191">
        <v>8</v>
      </c>
      <c r="E958" s="1194">
        <v>788238</v>
      </c>
      <c r="F958" s="1182">
        <f>E958*35%</f>
        <v>275883.3</v>
      </c>
      <c r="G958" s="1182">
        <f>E958*20%</f>
        <v>157647.6</v>
      </c>
      <c r="H958" s="1182">
        <f>E958*5%</f>
        <v>39411.9</v>
      </c>
      <c r="I958" s="1182">
        <f>IF(C958&lt;=6,5400, IF(AND(C958&gt;=7,C958&lt;=10),7560,IF(AND(C958&gt;10,C958&lt;=14),8640,IF(C958&gt;14,9720,""))))</f>
        <v>8640</v>
      </c>
      <c r="J958" s="1182">
        <f>IF(C958&lt;7,0.05*E958+64915.68,0.05*E958+24000)</f>
        <v>63411.9</v>
      </c>
      <c r="K958" s="1182" t="str">
        <f>IF(C958&gt;=15, 630, "")</f>
        <v/>
      </c>
      <c r="L958" s="1182" t="str">
        <f>IF(C958&gt;=15, 11469.09, "")</f>
        <v/>
      </c>
      <c r="M958" s="1182" t="str">
        <f>IF(C958&gt;=15, 11469.09, "")</f>
        <v/>
      </c>
      <c r="N958" s="1182"/>
      <c r="O958" s="1182"/>
      <c r="P958" s="1182"/>
      <c r="Q958" s="1182"/>
      <c r="R958" s="1182"/>
      <c r="S958" s="1182">
        <f>E958*10%</f>
        <v>78823.8</v>
      </c>
      <c r="T958" s="1182">
        <v>480000</v>
      </c>
    </row>
    <row r="959" spans="1:20" ht="18" x14ac:dyDescent="0.4">
      <c r="A959" s="1191"/>
      <c r="B959" s="1191" t="s">
        <v>2924</v>
      </c>
      <c r="C959" s="1191">
        <v>15</v>
      </c>
      <c r="D959" s="1191">
        <v>9</v>
      </c>
      <c r="E959" s="1194">
        <v>1056137</v>
      </c>
      <c r="F959" s="1182">
        <f>E959*35%</f>
        <v>369647.94999999995</v>
      </c>
      <c r="G959" s="1182">
        <f>E959*20%</f>
        <v>211227.40000000002</v>
      </c>
      <c r="H959" s="1182">
        <f>E959*5%</f>
        <v>52806.850000000006</v>
      </c>
      <c r="I959" s="1182">
        <f>IF(C959&lt;=6,5400, IF(AND(C959&gt;=7,C959&lt;=10),7560,IF(AND(C959&gt;10,C959&lt;=14),8640,IF(C959&gt;14,9720,""))))</f>
        <v>9720</v>
      </c>
      <c r="J959" s="1182">
        <f>IF(C959&lt;7,0.05*E959+64915.68,0.05*E959+24000)</f>
        <v>76806.850000000006</v>
      </c>
      <c r="K959" s="1182">
        <f>IF(C959&gt;=15, 630, "")</f>
        <v>630</v>
      </c>
      <c r="L959" s="1182">
        <f>IF(C959&gt;=15, 11469.09, "")</f>
        <v>11469.09</v>
      </c>
      <c r="M959" s="1182">
        <f>IF(C959&gt;=15, 11469.09, "")</f>
        <v>11469.09</v>
      </c>
      <c r="N959" s="1182"/>
      <c r="O959" s="1182"/>
      <c r="P959" s="1182"/>
      <c r="Q959" s="1182"/>
      <c r="R959" s="1182"/>
      <c r="S959" s="1182">
        <f>E959*10%</f>
        <v>105613.70000000001</v>
      </c>
      <c r="T959" s="1182">
        <v>480000</v>
      </c>
    </row>
    <row r="960" spans="1:20" ht="18.5" thickBot="1" x14ac:dyDescent="0.45">
      <c r="A960" s="1191"/>
      <c r="B960" s="1191" t="s">
        <v>2387</v>
      </c>
      <c r="C960" s="1191">
        <v>15</v>
      </c>
      <c r="D960" s="1191">
        <v>9</v>
      </c>
      <c r="E960" s="1194">
        <v>1056137</v>
      </c>
      <c r="F960" s="1183">
        <f>E960*35%</f>
        <v>369647.94999999995</v>
      </c>
      <c r="G960" s="1183">
        <f>E960*20%</f>
        <v>211227.40000000002</v>
      </c>
      <c r="H960" s="1183">
        <f>E960*5%</f>
        <v>52806.850000000006</v>
      </c>
      <c r="I960" s="1183">
        <f>IF(C960&lt;=6,5400, IF(AND(C960&gt;=7,C960&lt;=10),7560,IF(AND(C960&gt;10,C960&lt;=14),8640,IF(C960&gt;14,9720,""))))</f>
        <v>9720</v>
      </c>
      <c r="J960" s="1183">
        <f>IF(C960&lt;7,0.05*E960+64915.68,0.05*E960+24000)</f>
        <v>76806.850000000006</v>
      </c>
      <c r="K960" s="1183">
        <f>IF(C960&gt;=15, 630, "")</f>
        <v>630</v>
      </c>
      <c r="L960" s="1183">
        <f>IF(C960&gt;=15, 11469.09, "")</f>
        <v>11469.09</v>
      </c>
      <c r="M960" s="1183">
        <f>IF(C960&gt;=15, 11469.09, "")</f>
        <v>11469.09</v>
      </c>
      <c r="N960" s="1183"/>
      <c r="O960" s="1183"/>
      <c r="P960" s="1183"/>
      <c r="Q960" s="1183"/>
      <c r="R960" s="1183"/>
      <c r="S960" s="1183">
        <f>E960*10%</f>
        <v>105613.70000000001</v>
      </c>
      <c r="T960" s="1182">
        <v>480000</v>
      </c>
    </row>
    <row r="961" spans="1:20" ht="18.5" thickBot="1" x14ac:dyDescent="0.45">
      <c r="A961" s="1352" t="s">
        <v>2248</v>
      </c>
      <c r="B961" s="1353"/>
      <c r="C961" s="1353"/>
      <c r="D961" s="1354"/>
      <c r="E961" s="1192">
        <f t="shared" ref="E961:T961" si="264">SUM(E956:E960)</f>
        <v>4188596</v>
      </c>
      <c r="F961" s="1192">
        <f t="shared" si="264"/>
        <v>1466008.5999999999</v>
      </c>
      <c r="G961" s="1192">
        <f t="shared" si="264"/>
        <v>837719.20000000007</v>
      </c>
      <c r="H961" s="1192">
        <f t="shared" si="264"/>
        <v>209429.80000000002</v>
      </c>
      <c r="I961" s="1192">
        <f t="shared" si="264"/>
        <v>45360</v>
      </c>
      <c r="J961" s="1192">
        <f t="shared" si="264"/>
        <v>329429.80000000005</v>
      </c>
      <c r="K961" s="1192">
        <f t="shared" si="264"/>
        <v>1260</v>
      </c>
      <c r="L961" s="1192">
        <f t="shared" si="264"/>
        <v>22938.18</v>
      </c>
      <c r="M961" s="1192">
        <f t="shared" si="264"/>
        <v>22938.18</v>
      </c>
      <c r="N961" s="1192">
        <f t="shared" si="264"/>
        <v>0</v>
      </c>
      <c r="O961" s="1192">
        <f t="shared" si="264"/>
        <v>0</v>
      </c>
      <c r="P961" s="1192">
        <f t="shared" si="264"/>
        <v>0</v>
      </c>
      <c r="Q961" s="1192">
        <f t="shared" si="264"/>
        <v>0</v>
      </c>
      <c r="R961" s="1192">
        <f t="shared" si="264"/>
        <v>0</v>
      </c>
      <c r="S961" s="1192">
        <f t="shared" si="264"/>
        <v>418859.60000000003</v>
      </c>
      <c r="T961" s="1226">
        <f t="shared" si="264"/>
        <v>2400000</v>
      </c>
    </row>
    <row r="962" spans="1:20" ht="18" x14ac:dyDescent="0.4">
      <c r="A962" s="1362" t="s">
        <v>2925</v>
      </c>
      <c r="B962" s="1363"/>
      <c r="C962" s="1363"/>
      <c r="D962" s="1363"/>
      <c r="E962" s="1364"/>
      <c r="F962" s="1362" t="s">
        <v>2483</v>
      </c>
      <c r="G962" s="1363"/>
      <c r="H962" s="1363"/>
      <c r="I962" s="1363"/>
      <c r="J962" s="1363"/>
      <c r="K962" s="1363"/>
      <c r="L962" s="1363"/>
      <c r="M962" s="1364"/>
      <c r="N962" s="1362" t="s">
        <v>2484</v>
      </c>
      <c r="O962" s="1363"/>
      <c r="P962" s="1363"/>
      <c r="Q962" s="1363"/>
      <c r="R962" s="1364"/>
      <c r="S962" s="1362" t="s">
        <v>2485</v>
      </c>
      <c r="T962" s="1364"/>
    </row>
    <row r="963" spans="1:20" ht="54" x14ac:dyDescent="0.4">
      <c r="A963" s="1199" t="s">
        <v>2252</v>
      </c>
      <c r="B963" s="1199" t="s">
        <v>1848</v>
      </c>
      <c r="C963" s="1199" t="s">
        <v>2486</v>
      </c>
      <c r="D963" s="1199" t="s">
        <v>2487</v>
      </c>
      <c r="E963" s="1199" t="s">
        <v>2488</v>
      </c>
      <c r="F963" s="1199" t="s">
        <v>2489</v>
      </c>
      <c r="G963" s="1199" t="s">
        <v>2490</v>
      </c>
      <c r="H963" s="1199" t="s">
        <v>2491</v>
      </c>
      <c r="I963" s="1199" t="s">
        <v>2492</v>
      </c>
      <c r="J963" s="1199" t="s">
        <v>2493</v>
      </c>
      <c r="K963" s="1199" t="s">
        <v>2494</v>
      </c>
      <c r="L963" s="1199" t="s">
        <v>2495</v>
      </c>
      <c r="M963" s="1199" t="s">
        <v>2496</v>
      </c>
      <c r="N963" s="1199" t="s">
        <v>2497</v>
      </c>
      <c r="O963" s="1199" t="s">
        <v>2498</v>
      </c>
      <c r="P963" s="1199" t="s">
        <v>2499</v>
      </c>
      <c r="Q963" s="1199" t="s">
        <v>2306</v>
      </c>
      <c r="R963" s="1199"/>
      <c r="S963" s="1199" t="s">
        <v>2500</v>
      </c>
      <c r="T963" s="1199" t="s">
        <v>2501</v>
      </c>
    </row>
    <row r="964" spans="1:20" ht="18.5" x14ac:dyDescent="0.45">
      <c r="A964" s="121">
        <v>1</v>
      </c>
      <c r="B964" s="121" t="s">
        <v>2926</v>
      </c>
      <c r="C964" s="121">
        <v>3</v>
      </c>
      <c r="D964" s="121">
        <v>3</v>
      </c>
      <c r="E964" s="1207">
        <v>277074</v>
      </c>
      <c r="F964" s="53"/>
      <c r="G964" s="53"/>
      <c r="H964" s="53"/>
      <c r="I964" s="53"/>
      <c r="J964" s="53"/>
      <c r="K964" s="53"/>
      <c r="L964" s="53"/>
      <c r="M964" s="53"/>
      <c r="N964" s="53">
        <v>56000</v>
      </c>
      <c r="O964" s="53">
        <v>23326</v>
      </c>
      <c r="P964" s="1207"/>
      <c r="Q964" s="53"/>
      <c r="R964" s="53"/>
      <c r="S964" s="53"/>
      <c r="T964" s="1182">
        <v>480000</v>
      </c>
    </row>
    <row r="965" spans="1:20" ht="18.5" x14ac:dyDescent="0.45">
      <c r="A965" s="121"/>
      <c r="B965" s="121" t="s">
        <v>2396</v>
      </c>
      <c r="C965" s="121">
        <v>3</v>
      </c>
      <c r="D965" s="121">
        <v>3</v>
      </c>
      <c r="E965" s="1207">
        <v>277074</v>
      </c>
      <c r="F965" s="53"/>
      <c r="G965" s="53"/>
      <c r="H965" s="53"/>
      <c r="I965" s="53"/>
      <c r="J965" s="53"/>
      <c r="K965" s="53"/>
      <c r="L965" s="53"/>
      <c r="M965" s="53"/>
      <c r="N965" s="53">
        <v>56000</v>
      </c>
      <c r="O965" s="53">
        <v>23326</v>
      </c>
      <c r="P965" s="1207"/>
      <c r="Q965" s="53"/>
      <c r="R965" s="53"/>
      <c r="S965" s="53"/>
      <c r="T965" s="1182">
        <v>480000</v>
      </c>
    </row>
    <row r="966" spans="1:20" ht="18.5" x14ac:dyDescent="0.45">
      <c r="A966" s="121"/>
      <c r="B966" s="121" t="s">
        <v>2395</v>
      </c>
      <c r="C966" s="121">
        <v>3</v>
      </c>
      <c r="D966" s="121">
        <v>3</v>
      </c>
      <c r="E966" s="1207">
        <v>277074</v>
      </c>
      <c r="F966" s="53"/>
      <c r="G966" s="53"/>
      <c r="H966" s="53"/>
      <c r="I966" s="53"/>
      <c r="J966" s="53"/>
      <c r="K966" s="53"/>
      <c r="L966" s="53"/>
      <c r="M966" s="53"/>
      <c r="N966" s="53">
        <v>56000</v>
      </c>
      <c r="O966" s="53">
        <v>23326</v>
      </c>
      <c r="P966" s="1207"/>
      <c r="Q966" s="53"/>
      <c r="R966" s="53"/>
      <c r="S966" s="53"/>
      <c r="T966" s="1182">
        <v>480000</v>
      </c>
    </row>
    <row r="967" spans="1:20" ht="18.5" x14ac:dyDescent="0.45">
      <c r="A967" s="121"/>
      <c r="B967" s="121" t="s">
        <v>2927</v>
      </c>
      <c r="C967" s="121">
        <v>3</v>
      </c>
      <c r="D967" s="121">
        <v>3</v>
      </c>
      <c r="E967" s="1207">
        <v>277074</v>
      </c>
      <c r="F967" s="53"/>
      <c r="G967" s="53"/>
      <c r="H967" s="53"/>
      <c r="I967" s="53"/>
      <c r="J967" s="53"/>
      <c r="K967" s="53"/>
      <c r="L967" s="53"/>
      <c r="M967" s="53"/>
      <c r="N967" s="53">
        <v>56000</v>
      </c>
      <c r="O967" s="53">
        <v>23326</v>
      </c>
      <c r="P967" s="1207"/>
      <c r="Q967" s="53"/>
      <c r="R967" s="53"/>
      <c r="S967" s="53"/>
      <c r="T967" s="1182">
        <v>480000</v>
      </c>
    </row>
    <row r="968" spans="1:20" ht="18.5" x14ac:dyDescent="0.45">
      <c r="A968" s="121"/>
      <c r="B968" s="121" t="s">
        <v>2928</v>
      </c>
      <c r="C968" s="121">
        <v>5</v>
      </c>
      <c r="D968" s="121">
        <v>4</v>
      </c>
      <c r="E968" s="1210">
        <v>355992</v>
      </c>
      <c r="F968" s="1189"/>
      <c r="G968" s="1189"/>
      <c r="H968" s="1189"/>
      <c r="I968" s="1189"/>
      <c r="J968" s="1189"/>
      <c r="K968" s="1189"/>
      <c r="L968" s="1189"/>
      <c r="M968" s="1189"/>
      <c r="N968" s="1189">
        <v>56000</v>
      </c>
      <c r="O968" s="1189">
        <v>43148</v>
      </c>
      <c r="P968" s="1210"/>
      <c r="Q968" s="1189"/>
      <c r="R968" s="1189"/>
      <c r="S968" s="1189"/>
      <c r="T968" s="1182">
        <v>480000</v>
      </c>
    </row>
    <row r="969" spans="1:20" ht="19" thickBot="1" x14ac:dyDescent="0.5">
      <c r="A969" s="121">
        <v>2</v>
      </c>
      <c r="B969" s="121" t="s">
        <v>2929</v>
      </c>
      <c r="C969" s="121">
        <v>6</v>
      </c>
      <c r="D969" s="121">
        <v>4</v>
      </c>
      <c r="E969" s="1207">
        <v>618380</v>
      </c>
      <c r="F969" s="53"/>
      <c r="G969" s="53"/>
      <c r="H969" s="53"/>
      <c r="I969" s="53"/>
      <c r="J969" s="53"/>
      <c r="K969" s="53"/>
      <c r="L969" s="53"/>
      <c r="M969" s="53"/>
      <c r="N969" s="53">
        <v>56000</v>
      </c>
      <c r="O969" s="53">
        <v>52012</v>
      </c>
      <c r="P969" s="1207"/>
      <c r="Q969" s="53"/>
      <c r="R969" s="53"/>
      <c r="S969" s="53"/>
      <c r="T969" s="1182">
        <v>480000</v>
      </c>
    </row>
    <row r="970" spans="1:20" ht="18.5" thickBot="1" x14ac:dyDescent="0.45">
      <c r="A970" s="1355" t="s">
        <v>2502</v>
      </c>
      <c r="B970" s="1356"/>
      <c r="C970" s="1356"/>
      <c r="D970" s="1357"/>
      <c r="E970" s="1228">
        <f t="shared" ref="E970:T970" si="265">SUM(E964:E969)</f>
        <v>2082668</v>
      </c>
      <c r="F970" s="1228">
        <f t="shared" si="265"/>
        <v>0</v>
      </c>
      <c r="G970" s="1228">
        <f t="shared" si="265"/>
        <v>0</v>
      </c>
      <c r="H970" s="1228">
        <f t="shared" si="265"/>
        <v>0</v>
      </c>
      <c r="I970" s="1192">
        <f t="shared" si="265"/>
        <v>0</v>
      </c>
      <c r="J970" s="1192">
        <f t="shared" si="265"/>
        <v>0</v>
      </c>
      <c r="K970" s="1192">
        <f t="shared" si="265"/>
        <v>0</v>
      </c>
      <c r="L970" s="1192">
        <f t="shared" si="265"/>
        <v>0</v>
      </c>
      <c r="M970" s="1192">
        <f t="shared" si="265"/>
        <v>0</v>
      </c>
      <c r="N970" s="1192">
        <f t="shared" si="265"/>
        <v>336000</v>
      </c>
      <c r="O970" s="1192">
        <f t="shared" si="265"/>
        <v>188464</v>
      </c>
      <c r="P970" s="1192">
        <f t="shared" si="265"/>
        <v>0</v>
      </c>
      <c r="Q970" s="1192">
        <f t="shared" si="265"/>
        <v>0</v>
      </c>
      <c r="R970" s="1192">
        <f t="shared" si="265"/>
        <v>0</v>
      </c>
      <c r="S970" s="1192">
        <f t="shared" si="265"/>
        <v>0</v>
      </c>
      <c r="T970" s="1192">
        <f t="shared" si="265"/>
        <v>2880000</v>
      </c>
    </row>
    <row r="971" spans="1:20" ht="18.5" x14ac:dyDescent="0.45">
      <c r="A971" s="1219"/>
      <c r="B971" s="121" t="s">
        <v>2930</v>
      </c>
      <c r="C971" s="121">
        <v>7</v>
      </c>
      <c r="D971" s="121">
        <v>6</v>
      </c>
      <c r="E971" s="1207">
        <v>1045356</v>
      </c>
      <c r="F971" s="53"/>
      <c r="G971" s="53"/>
      <c r="H971" s="53"/>
      <c r="I971" s="53"/>
      <c r="J971" s="53"/>
      <c r="K971" s="53"/>
      <c r="L971" s="53"/>
      <c r="M971" s="53"/>
      <c r="N971" s="53">
        <v>56000</v>
      </c>
      <c r="O971" s="53">
        <v>90586</v>
      </c>
      <c r="P971" s="1207"/>
      <c r="Q971" s="53"/>
      <c r="R971" s="53"/>
      <c r="S971" s="53"/>
      <c r="T971" s="1182">
        <v>480000</v>
      </c>
    </row>
    <row r="972" spans="1:20" ht="18.5" x14ac:dyDescent="0.45">
      <c r="A972" s="1219"/>
      <c r="B972" s="121" t="s">
        <v>2931</v>
      </c>
      <c r="C972" s="121">
        <v>7</v>
      </c>
      <c r="D972" s="121">
        <v>6</v>
      </c>
      <c r="E972" s="1207">
        <v>1045356</v>
      </c>
      <c r="F972" s="53"/>
      <c r="G972" s="53"/>
      <c r="H972" s="53"/>
      <c r="I972" s="53"/>
      <c r="J972" s="53"/>
      <c r="K972" s="53"/>
      <c r="L972" s="53"/>
      <c r="M972" s="53"/>
      <c r="N972" s="53">
        <v>56000</v>
      </c>
      <c r="O972" s="53">
        <v>90586</v>
      </c>
      <c r="P972" s="1207"/>
      <c r="Q972" s="53"/>
      <c r="R972" s="53"/>
      <c r="S972" s="53"/>
      <c r="T972" s="1182">
        <v>480000</v>
      </c>
    </row>
    <row r="973" spans="1:20" ht="18.5" x14ac:dyDescent="0.45">
      <c r="A973" s="1219"/>
      <c r="B973" s="121" t="s">
        <v>2932</v>
      </c>
      <c r="C973" s="121">
        <v>7</v>
      </c>
      <c r="D973" s="121">
        <v>10</v>
      </c>
      <c r="E973" s="1207">
        <v>1167903</v>
      </c>
      <c r="F973" s="53"/>
      <c r="G973" s="53"/>
      <c r="H973" s="53"/>
      <c r="I973" s="53"/>
      <c r="J973" s="53"/>
      <c r="K973" s="53"/>
      <c r="L973" s="53"/>
      <c r="M973" s="53"/>
      <c r="N973" s="53">
        <v>56000</v>
      </c>
      <c r="O973" s="53">
        <v>90586</v>
      </c>
      <c r="P973" s="1207"/>
      <c r="Q973" s="53"/>
      <c r="R973" s="53"/>
      <c r="S973" s="53"/>
      <c r="T973" s="1182">
        <v>480000</v>
      </c>
    </row>
    <row r="974" spans="1:20" ht="18.5" x14ac:dyDescent="0.45">
      <c r="A974" s="1219"/>
      <c r="B974" s="121" t="s">
        <v>2933</v>
      </c>
      <c r="C974" s="121">
        <v>9</v>
      </c>
      <c r="D974" s="121">
        <v>6</v>
      </c>
      <c r="E974" s="1207">
        <v>1420656</v>
      </c>
      <c r="F974" s="53"/>
      <c r="G974" s="53"/>
      <c r="H974" s="53"/>
      <c r="I974" s="53"/>
      <c r="J974" s="53"/>
      <c r="K974" s="53"/>
      <c r="L974" s="53"/>
      <c r="M974" s="53"/>
      <c r="N974" s="53">
        <v>56000</v>
      </c>
      <c r="O974" s="53">
        <v>90586</v>
      </c>
      <c r="P974" s="1207"/>
      <c r="Q974" s="53"/>
      <c r="R974" s="53"/>
      <c r="S974" s="53"/>
      <c r="T974" s="1182">
        <v>480000</v>
      </c>
    </row>
    <row r="975" spans="1:20" ht="18.5" x14ac:dyDescent="0.45">
      <c r="A975" s="1219"/>
      <c r="B975" s="121" t="s">
        <v>2934</v>
      </c>
      <c r="C975" s="121">
        <v>9</v>
      </c>
      <c r="D975" s="121">
        <v>6</v>
      </c>
      <c r="E975" s="1207">
        <v>1420656</v>
      </c>
      <c r="F975" s="53"/>
      <c r="G975" s="53"/>
      <c r="H975" s="53"/>
      <c r="I975" s="53"/>
      <c r="J975" s="53"/>
      <c r="K975" s="53"/>
      <c r="L975" s="53"/>
      <c r="M975" s="53"/>
      <c r="N975" s="53">
        <v>56000</v>
      </c>
      <c r="O975" s="53">
        <v>90586</v>
      </c>
      <c r="P975" s="1207"/>
      <c r="Q975" s="53"/>
      <c r="R975" s="53"/>
      <c r="S975" s="53"/>
      <c r="T975" s="1182">
        <v>480000</v>
      </c>
    </row>
    <row r="976" spans="1:20" ht="18.5" x14ac:dyDescent="0.45">
      <c r="A976" s="1219"/>
      <c r="B976" s="121" t="s">
        <v>2935</v>
      </c>
      <c r="C976" s="121">
        <v>9</v>
      </c>
      <c r="D976" s="121">
        <v>6</v>
      </c>
      <c r="E976" s="1207">
        <v>1420656</v>
      </c>
      <c r="F976" s="53"/>
      <c r="G976" s="53"/>
      <c r="H976" s="53"/>
      <c r="I976" s="53"/>
      <c r="J976" s="53"/>
      <c r="K976" s="53"/>
      <c r="L976" s="53"/>
      <c r="M976" s="53"/>
      <c r="N976" s="53">
        <v>56000</v>
      </c>
      <c r="O976" s="53">
        <v>90586</v>
      </c>
      <c r="P976" s="1207"/>
      <c r="Q976" s="53"/>
      <c r="R976" s="53"/>
      <c r="S976" s="53"/>
      <c r="T976" s="1182">
        <v>480000</v>
      </c>
    </row>
    <row r="977" spans="1:20" ht="18.5" x14ac:dyDescent="0.45">
      <c r="A977" s="1219"/>
      <c r="B977" s="121" t="s">
        <v>2936</v>
      </c>
      <c r="C977" s="121">
        <v>9</v>
      </c>
      <c r="D977" s="121">
        <v>6</v>
      </c>
      <c r="E977" s="1207">
        <v>1420656</v>
      </c>
      <c r="F977" s="53"/>
      <c r="G977" s="53"/>
      <c r="H977" s="53"/>
      <c r="I977" s="53"/>
      <c r="J977" s="53"/>
      <c r="K977" s="53"/>
      <c r="L977" s="53"/>
      <c r="M977" s="53"/>
      <c r="N977" s="53">
        <v>56000</v>
      </c>
      <c r="O977" s="53">
        <v>90586</v>
      </c>
      <c r="P977" s="1207"/>
      <c r="Q977" s="53"/>
      <c r="R977" s="53"/>
      <c r="S977" s="53"/>
      <c r="T977" s="1182">
        <v>480000</v>
      </c>
    </row>
    <row r="978" spans="1:20" ht="18.5" x14ac:dyDescent="0.45">
      <c r="A978" s="1219"/>
      <c r="B978" s="121" t="s">
        <v>2937</v>
      </c>
      <c r="C978" s="121">
        <v>9</v>
      </c>
      <c r="D978" s="121">
        <v>6</v>
      </c>
      <c r="E978" s="1207">
        <v>1420656</v>
      </c>
      <c r="F978" s="53"/>
      <c r="G978" s="53"/>
      <c r="H978" s="53"/>
      <c r="I978" s="53"/>
      <c r="J978" s="53"/>
      <c r="K978" s="53"/>
      <c r="L978" s="53"/>
      <c r="M978" s="53"/>
      <c r="N978" s="53">
        <v>56000</v>
      </c>
      <c r="O978" s="53">
        <v>90586</v>
      </c>
      <c r="P978" s="1207"/>
      <c r="Q978" s="53"/>
      <c r="R978" s="53"/>
      <c r="S978" s="53"/>
      <c r="T978" s="1182">
        <v>480000</v>
      </c>
    </row>
    <row r="979" spans="1:20" ht="19" thickBot="1" x14ac:dyDescent="0.5">
      <c r="A979" s="121"/>
      <c r="B979" s="121" t="s">
        <v>2938</v>
      </c>
      <c r="C979" s="121">
        <v>9</v>
      </c>
      <c r="D979" s="121">
        <v>6</v>
      </c>
      <c r="E979" s="1207">
        <v>1420656</v>
      </c>
      <c r="F979" s="53"/>
      <c r="G979" s="53"/>
      <c r="H979" s="53"/>
      <c r="I979" s="53"/>
      <c r="J979" s="53"/>
      <c r="K979" s="53"/>
      <c r="L979" s="53"/>
      <c r="M979" s="53"/>
      <c r="N979" s="53">
        <v>56000</v>
      </c>
      <c r="O979" s="53">
        <v>90586</v>
      </c>
      <c r="P979" s="1207"/>
      <c r="Q979" s="53"/>
      <c r="R979" s="53"/>
      <c r="S979" s="53"/>
      <c r="T979" s="1182">
        <v>480000</v>
      </c>
    </row>
    <row r="980" spans="1:20" ht="18.5" thickBot="1" x14ac:dyDescent="0.45">
      <c r="A980" s="1358" t="s">
        <v>2170</v>
      </c>
      <c r="B980" s="1359"/>
      <c r="C980" s="1360"/>
      <c r="D980" s="1361"/>
      <c r="E980" s="1192">
        <f>SUM(E967:E979)</f>
        <v>15116665</v>
      </c>
      <c r="F980" s="1232">
        <f t="shared" ref="F980:T980" si="266">SUM(F979:F979)</f>
        <v>0</v>
      </c>
      <c r="G980" s="1232">
        <f t="shared" si="266"/>
        <v>0</v>
      </c>
      <c r="H980" s="1232">
        <f t="shared" si="266"/>
        <v>0</v>
      </c>
      <c r="I980" s="1195">
        <f t="shared" si="266"/>
        <v>0</v>
      </c>
      <c r="J980" s="1195">
        <f t="shared" si="266"/>
        <v>0</v>
      </c>
      <c r="K980" s="1195">
        <f t="shared" si="266"/>
        <v>0</v>
      </c>
      <c r="L980" s="1195">
        <f t="shared" si="266"/>
        <v>0</v>
      </c>
      <c r="M980" s="1195">
        <f t="shared" si="266"/>
        <v>0</v>
      </c>
      <c r="N980" s="1195">
        <f t="shared" si="266"/>
        <v>56000</v>
      </c>
      <c r="O980" s="1195">
        <f t="shared" si="266"/>
        <v>90586</v>
      </c>
      <c r="P980" s="1195">
        <f t="shared" si="266"/>
        <v>0</v>
      </c>
      <c r="Q980" s="1195">
        <f t="shared" si="266"/>
        <v>0</v>
      </c>
      <c r="R980" s="1195">
        <f t="shared" si="266"/>
        <v>0</v>
      </c>
      <c r="S980" s="1195">
        <f t="shared" si="266"/>
        <v>0</v>
      </c>
      <c r="T980" s="1196">
        <f t="shared" si="266"/>
        <v>480000</v>
      </c>
    </row>
    <row r="981" spans="1:20" ht="18.5" x14ac:dyDescent="0.45">
      <c r="A981" s="1231"/>
      <c r="B981" s="1203" t="s">
        <v>2394</v>
      </c>
      <c r="C981" s="1213">
        <v>11</v>
      </c>
      <c r="D981" s="1213">
        <v>5</v>
      </c>
      <c r="E981" s="1214">
        <v>1960872</v>
      </c>
      <c r="F981" s="1190"/>
      <c r="G981" s="1190"/>
      <c r="H981" s="1190"/>
      <c r="I981" s="1190"/>
      <c r="J981" s="1190"/>
      <c r="K981" s="1190"/>
      <c r="L981" s="1190"/>
      <c r="M981" s="1190"/>
      <c r="N981" s="1190">
        <v>56000</v>
      </c>
      <c r="O981" s="1190">
        <v>182574</v>
      </c>
      <c r="P981" s="1214"/>
      <c r="Q981" s="1190"/>
      <c r="R981" s="1190"/>
      <c r="S981" s="1190"/>
      <c r="T981" s="1182">
        <v>480000</v>
      </c>
    </row>
    <row r="982" spans="1:20" ht="18.5" x14ac:dyDescent="0.45">
      <c r="A982" s="1231"/>
      <c r="B982" s="1203" t="s">
        <v>2939</v>
      </c>
      <c r="C982" s="1213">
        <v>11</v>
      </c>
      <c r="D982" s="1213">
        <v>11</v>
      </c>
      <c r="E982" s="1207">
        <v>2127255</v>
      </c>
      <c r="F982" s="53"/>
      <c r="G982" s="53"/>
      <c r="H982" s="53"/>
      <c r="I982" s="53"/>
      <c r="J982" s="53"/>
      <c r="K982" s="53"/>
      <c r="L982" s="53"/>
      <c r="M982" s="53"/>
      <c r="N982" s="53">
        <v>56000</v>
      </c>
      <c r="O982" s="53">
        <v>182574</v>
      </c>
      <c r="P982" s="1207"/>
      <c r="Q982" s="53"/>
      <c r="R982" s="53"/>
      <c r="S982" s="53"/>
      <c r="T982" s="1182">
        <v>480000</v>
      </c>
    </row>
    <row r="983" spans="1:20" ht="18.5" x14ac:dyDescent="0.45">
      <c r="A983" s="1231"/>
      <c r="B983" s="1203" t="s">
        <v>2940</v>
      </c>
      <c r="C983" s="1213">
        <v>11</v>
      </c>
      <c r="D983" s="1213">
        <v>9</v>
      </c>
      <c r="E983" s="1207">
        <v>2127255</v>
      </c>
      <c r="F983" s="53"/>
      <c r="G983" s="53"/>
      <c r="H983" s="53"/>
      <c r="I983" s="53"/>
      <c r="J983" s="53"/>
      <c r="K983" s="53"/>
      <c r="L983" s="53"/>
      <c r="M983" s="53"/>
      <c r="N983" s="53">
        <v>56000</v>
      </c>
      <c r="O983" s="53">
        <v>182574</v>
      </c>
      <c r="P983" s="1207"/>
      <c r="Q983" s="53"/>
      <c r="R983" s="53"/>
      <c r="S983" s="53"/>
      <c r="T983" s="1182">
        <v>480000</v>
      </c>
    </row>
    <row r="984" spans="1:20" ht="18.5" x14ac:dyDescent="0.45">
      <c r="A984" s="1231"/>
      <c r="B984" s="1203" t="s">
        <v>2941</v>
      </c>
      <c r="C984" s="1213">
        <v>12</v>
      </c>
      <c r="D984" s="1213">
        <v>10</v>
      </c>
      <c r="E984" s="1207">
        <v>2608705</v>
      </c>
      <c r="F984" s="53"/>
      <c r="G984" s="53"/>
      <c r="H984" s="53"/>
      <c r="I984" s="53"/>
      <c r="J984" s="53"/>
      <c r="K984" s="53"/>
      <c r="L984" s="53"/>
      <c r="M984" s="53"/>
      <c r="N984" s="53">
        <v>56000</v>
      </c>
      <c r="O984" s="53">
        <v>227784</v>
      </c>
      <c r="P984" s="1207">
        <v>241065</v>
      </c>
      <c r="Q984" s="53"/>
      <c r="R984" s="53"/>
      <c r="S984" s="53"/>
      <c r="T984" s="1182">
        <v>480000</v>
      </c>
    </row>
    <row r="985" spans="1:20" ht="19" thickBot="1" x14ac:dyDescent="0.5">
      <c r="A985" s="1219"/>
      <c r="B985" s="1203" t="s">
        <v>2942</v>
      </c>
      <c r="C985" s="1203">
        <v>14</v>
      </c>
      <c r="D985" s="1203">
        <v>9</v>
      </c>
      <c r="E985" s="1207">
        <v>3223182</v>
      </c>
      <c r="F985" s="53"/>
      <c r="G985" s="53"/>
      <c r="H985" s="53"/>
      <c r="I985" s="53"/>
      <c r="J985" s="53"/>
      <c r="K985" s="53"/>
      <c r="L985" s="53"/>
      <c r="M985" s="53"/>
      <c r="N985" s="53">
        <v>56000</v>
      </c>
      <c r="O985" s="53">
        <v>277962</v>
      </c>
      <c r="P985" s="1207">
        <v>264359</v>
      </c>
      <c r="Q985" s="53">
        <v>361190</v>
      </c>
      <c r="R985" s="53"/>
      <c r="S985" s="53"/>
      <c r="T985" s="1182">
        <v>480000</v>
      </c>
    </row>
    <row r="986" spans="1:20" ht="18.5" thickBot="1" x14ac:dyDescent="0.45">
      <c r="A986" s="1352" t="s">
        <v>2248</v>
      </c>
      <c r="B986" s="1353"/>
      <c r="C986" s="1353"/>
      <c r="D986" s="1354"/>
      <c r="E986" s="1192">
        <f t="shared" ref="E986:T986" si="267">SUM(E970:E985)</f>
        <v>41029153</v>
      </c>
      <c r="F986" s="1192">
        <f t="shared" si="267"/>
        <v>0</v>
      </c>
      <c r="G986" s="1192">
        <f t="shared" si="267"/>
        <v>0</v>
      </c>
      <c r="H986" s="1192">
        <f t="shared" si="267"/>
        <v>0</v>
      </c>
      <c r="I986" s="1192">
        <f t="shared" si="267"/>
        <v>0</v>
      </c>
      <c r="J986" s="1192">
        <f t="shared" si="267"/>
        <v>0</v>
      </c>
      <c r="K986" s="1192">
        <f t="shared" si="267"/>
        <v>0</v>
      </c>
      <c r="L986" s="1192">
        <f t="shared" si="267"/>
        <v>0</v>
      </c>
      <c r="M986" s="1192">
        <f t="shared" si="267"/>
        <v>0</v>
      </c>
      <c r="N986" s="1192">
        <f t="shared" si="267"/>
        <v>1176000</v>
      </c>
      <c r="O986" s="1192">
        <f t="shared" si="267"/>
        <v>2147792</v>
      </c>
      <c r="P986" s="1192">
        <f t="shared" si="267"/>
        <v>505424</v>
      </c>
      <c r="Q986" s="1192">
        <f t="shared" si="267"/>
        <v>361190</v>
      </c>
      <c r="R986" s="1192">
        <f t="shared" si="267"/>
        <v>0</v>
      </c>
      <c r="S986" s="1192">
        <f t="shared" si="267"/>
        <v>0</v>
      </c>
      <c r="T986" s="1192">
        <f t="shared" si="267"/>
        <v>10080000</v>
      </c>
    </row>
    <row r="987" spans="1:20" ht="18" x14ac:dyDescent="0.4">
      <c r="A987" s="1362" t="s">
        <v>2943</v>
      </c>
      <c r="B987" s="1363"/>
      <c r="C987" s="1363"/>
      <c r="D987" s="1363"/>
      <c r="E987" s="1364"/>
      <c r="F987" s="1362" t="s">
        <v>2483</v>
      </c>
      <c r="G987" s="1363"/>
      <c r="H987" s="1363"/>
      <c r="I987" s="1363"/>
      <c r="J987" s="1363"/>
      <c r="K987" s="1363"/>
      <c r="L987" s="1363"/>
      <c r="M987" s="1364"/>
      <c r="N987" s="1362" t="s">
        <v>2484</v>
      </c>
      <c r="O987" s="1363"/>
      <c r="P987" s="1363"/>
      <c r="Q987" s="1363"/>
      <c r="R987" s="1364"/>
      <c r="S987" s="1362" t="s">
        <v>2485</v>
      </c>
      <c r="T987" s="1364"/>
    </row>
    <row r="988" spans="1:20" ht="54" x14ac:dyDescent="0.4">
      <c r="A988" s="1199" t="s">
        <v>2252</v>
      </c>
      <c r="B988" s="1199" t="s">
        <v>1848</v>
      </c>
      <c r="C988" s="1199" t="s">
        <v>2486</v>
      </c>
      <c r="D988" s="1199" t="s">
        <v>2487</v>
      </c>
      <c r="E988" s="1199" t="s">
        <v>2488</v>
      </c>
      <c r="F988" s="1199" t="s">
        <v>2489</v>
      </c>
      <c r="G988" s="1199" t="s">
        <v>2490</v>
      </c>
      <c r="H988" s="1199" t="s">
        <v>2491</v>
      </c>
      <c r="I988" s="1199" t="s">
        <v>2492</v>
      </c>
      <c r="J988" s="1199" t="s">
        <v>2493</v>
      </c>
      <c r="K988" s="1199" t="s">
        <v>2494</v>
      </c>
      <c r="L988" s="1199" t="s">
        <v>2495</v>
      </c>
      <c r="M988" s="1199" t="s">
        <v>2496</v>
      </c>
      <c r="N988" s="1199" t="s">
        <v>2497</v>
      </c>
      <c r="O988" s="1199" t="s">
        <v>2498</v>
      </c>
      <c r="P988" s="1199" t="s">
        <v>2499</v>
      </c>
      <c r="Q988" s="1199" t="s">
        <v>2306</v>
      </c>
      <c r="R988" s="1199"/>
      <c r="S988" s="1199" t="s">
        <v>2500</v>
      </c>
      <c r="T988" s="1199" t="s">
        <v>2501</v>
      </c>
    </row>
    <row r="989" spans="1:20" ht="18.5" x14ac:dyDescent="0.45">
      <c r="A989" s="121">
        <v>1</v>
      </c>
      <c r="B989" s="121" t="s">
        <v>2405</v>
      </c>
      <c r="C989" s="121">
        <v>5</v>
      </c>
      <c r="D989" s="121">
        <v>4</v>
      </c>
      <c r="E989" s="1207">
        <v>355992</v>
      </c>
      <c r="F989" s="53"/>
      <c r="G989" s="53"/>
      <c r="H989" s="53"/>
      <c r="I989" s="53"/>
      <c r="J989" s="53"/>
      <c r="K989" s="53"/>
      <c r="L989" s="53"/>
      <c r="M989" s="53"/>
      <c r="N989" s="53">
        <v>56000</v>
      </c>
      <c r="O989" s="53">
        <v>43148</v>
      </c>
      <c r="P989" s="1207"/>
      <c r="Q989" s="53"/>
      <c r="R989" s="53"/>
      <c r="S989" s="53"/>
      <c r="T989" s="1182">
        <v>480000</v>
      </c>
    </row>
    <row r="990" spans="1:20" ht="18.5" x14ac:dyDescent="0.45">
      <c r="A990" s="121"/>
      <c r="B990" s="121" t="s">
        <v>2407</v>
      </c>
      <c r="C990" s="121">
        <v>6</v>
      </c>
      <c r="D990" s="121">
        <v>4</v>
      </c>
      <c r="E990" s="1207">
        <v>682669</v>
      </c>
      <c r="F990" s="53"/>
      <c r="G990" s="53"/>
      <c r="H990" s="53"/>
      <c r="I990" s="53"/>
      <c r="J990" s="53"/>
      <c r="K990" s="53"/>
      <c r="L990" s="53"/>
      <c r="M990" s="53"/>
      <c r="N990" s="53">
        <v>56000</v>
      </c>
      <c r="O990" s="53">
        <v>57397</v>
      </c>
      <c r="P990" s="1207"/>
      <c r="Q990" s="53"/>
      <c r="R990" s="53"/>
      <c r="S990" s="53"/>
      <c r="T990" s="1182">
        <v>480000</v>
      </c>
    </row>
    <row r="991" spans="1:20" ht="18.5" x14ac:dyDescent="0.45">
      <c r="A991" s="121">
        <v>2</v>
      </c>
      <c r="B991" s="121" t="s">
        <v>2944</v>
      </c>
      <c r="C991" s="121">
        <v>6</v>
      </c>
      <c r="D991" s="121">
        <v>4</v>
      </c>
      <c r="E991" s="1207">
        <v>682669</v>
      </c>
      <c r="F991" s="53"/>
      <c r="G991" s="53"/>
      <c r="H991" s="53"/>
      <c r="I991" s="53"/>
      <c r="J991" s="53"/>
      <c r="K991" s="53"/>
      <c r="L991" s="53"/>
      <c r="M991" s="53"/>
      <c r="N991" s="53">
        <v>56000</v>
      </c>
      <c r="O991" s="53">
        <v>57397</v>
      </c>
      <c r="P991" s="1207"/>
      <c r="Q991" s="53"/>
      <c r="R991" s="53"/>
      <c r="S991" s="53"/>
      <c r="T991" s="1182">
        <v>480000</v>
      </c>
    </row>
    <row r="992" spans="1:20" ht="19" thickBot="1" x14ac:dyDescent="0.5">
      <c r="A992" s="121">
        <v>3</v>
      </c>
      <c r="B992" s="121" t="s">
        <v>2945</v>
      </c>
      <c r="C992" s="121">
        <v>6</v>
      </c>
      <c r="D992" s="121">
        <v>4</v>
      </c>
      <c r="E992" s="1207">
        <v>682669</v>
      </c>
      <c r="F992" s="53"/>
      <c r="G992" s="53"/>
      <c r="H992" s="53"/>
      <c r="I992" s="53"/>
      <c r="J992" s="53"/>
      <c r="K992" s="53"/>
      <c r="L992" s="53"/>
      <c r="M992" s="53"/>
      <c r="N992" s="53">
        <v>56000</v>
      </c>
      <c r="O992" s="53">
        <v>57397</v>
      </c>
      <c r="P992" s="1207"/>
      <c r="Q992" s="53"/>
      <c r="R992" s="53"/>
      <c r="S992" s="53"/>
      <c r="T992" s="1182">
        <v>480000</v>
      </c>
    </row>
    <row r="993" spans="1:20" ht="18.5" thickBot="1" x14ac:dyDescent="0.45">
      <c r="A993" s="1355" t="s">
        <v>2502</v>
      </c>
      <c r="B993" s="1356"/>
      <c r="C993" s="1356"/>
      <c r="D993" s="1357"/>
      <c r="E993" s="1228">
        <f t="shared" ref="E993:T993" si="268">SUM(E989:E992)</f>
        <v>2403999</v>
      </c>
      <c r="F993" s="1192">
        <f t="shared" si="268"/>
        <v>0</v>
      </c>
      <c r="G993" s="1192">
        <f t="shared" si="268"/>
        <v>0</v>
      </c>
      <c r="H993" s="1192">
        <f t="shared" si="268"/>
        <v>0</v>
      </c>
      <c r="I993" s="1192">
        <f t="shared" si="268"/>
        <v>0</v>
      </c>
      <c r="J993" s="1192">
        <f t="shared" si="268"/>
        <v>0</v>
      </c>
      <c r="K993" s="1192">
        <f t="shared" si="268"/>
        <v>0</v>
      </c>
      <c r="L993" s="1192">
        <f t="shared" si="268"/>
        <v>0</v>
      </c>
      <c r="M993" s="1192">
        <f t="shared" si="268"/>
        <v>0</v>
      </c>
      <c r="N993" s="1192">
        <f t="shared" si="268"/>
        <v>224000</v>
      </c>
      <c r="O993" s="1192">
        <f t="shared" si="268"/>
        <v>215339</v>
      </c>
      <c r="P993" s="1192">
        <f t="shared" si="268"/>
        <v>0</v>
      </c>
      <c r="Q993" s="1192">
        <f t="shared" si="268"/>
        <v>0</v>
      </c>
      <c r="R993" s="1192">
        <f t="shared" si="268"/>
        <v>0</v>
      </c>
      <c r="S993" s="1192">
        <f t="shared" si="268"/>
        <v>0</v>
      </c>
      <c r="T993" s="1192">
        <f t="shared" si="268"/>
        <v>1920000</v>
      </c>
    </row>
    <row r="994" spans="1:20" ht="18.5" x14ac:dyDescent="0.45">
      <c r="A994" s="1203"/>
      <c r="B994" s="121" t="s">
        <v>2946</v>
      </c>
      <c r="C994" s="121">
        <v>7</v>
      </c>
      <c r="D994" s="121">
        <v>6</v>
      </c>
      <c r="E994" s="1207">
        <v>1045356</v>
      </c>
      <c r="F994" s="53"/>
      <c r="G994" s="53"/>
      <c r="H994" s="53"/>
      <c r="I994" s="53"/>
      <c r="J994" s="53"/>
      <c r="K994" s="53"/>
      <c r="L994" s="53"/>
      <c r="M994" s="53"/>
      <c r="N994" s="53">
        <v>56000</v>
      </c>
      <c r="O994" s="53">
        <v>90586</v>
      </c>
      <c r="P994" s="1207"/>
      <c r="Q994" s="53"/>
      <c r="R994" s="53"/>
      <c r="S994" s="53"/>
      <c r="T994" s="1182">
        <v>480000</v>
      </c>
    </row>
    <row r="995" spans="1:20" ht="18.5" x14ac:dyDescent="0.45">
      <c r="A995" s="1203"/>
      <c r="B995" s="121" t="s">
        <v>2409</v>
      </c>
      <c r="C995" s="121">
        <v>7</v>
      </c>
      <c r="D995" s="121">
        <v>15</v>
      </c>
      <c r="E995" s="1207">
        <v>1397063</v>
      </c>
      <c r="F995" s="53"/>
      <c r="G995" s="53"/>
      <c r="H995" s="53"/>
      <c r="I995" s="53"/>
      <c r="J995" s="53"/>
      <c r="K995" s="53"/>
      <c r="L995" s="53"/>
      <c r="M995" s="53"/>
      <c r="N995" s="53">
        <v>56000</v>
      </c>
      <c r="O995" s="53">
        <v>120775</v>
      </c>
      <c r="P995" s="1207"/>
      <c r="Q995" s="53"/>
      <c r="R995" s="53"/>
      <c r="S995" s="53"/>
      <c r="T995" s="1182">
        <v>480000</v>
      </c>
    </row>
    <row r="996" spans="1:20" ht="18.5" x14ac:dyDescent="0.45">
      <c r="A996" s="1203"/>
      <c r="B996" s="121" t="s">
        <v>2947</v>
      </c>
      <c r="C996" s="121">
        <v>8</v>
      </c>
      <c r="D996" s="121">
        <v>7</v>
      </c>
      <c r="E996" s="1207">
        <v>1180824</v>
      </c>
      <c r="F996" s="53"/>
      <c r="G996" s="53"/>
      <c r="H996" s="53"/>
      <c r="I996" s="53"/>
      <c r="J996" s="53"/>
      <c r="K996" s="53"/>
      <c r="L996" s="53"/>
      <c r="M996" s="53"/>
      <c r="N996" s="53">
        <v>56000</v>
      </c>
      <c r="O996" s="53">
        <v>105180</v>
      </c>
      <c r="P996" s="1207"/>
      <c r="Q996" s="53"/>
      <c r="R996" s="53"/>
      <c r="S996" s="53"/>
      <c r="T996" s="1182">
        <v>480000</v>
      </c>
    </row>
    <row r="997" spans="1:20" ht="19" thickBot="1" x14ac:dyDescent="0.5">
      <c r="A997" s="1191"/>
      <c r="B997" s="1191" t="s">
        <v>2948</v>
      </c>
      <c r="C997" s="1191">
        <v>8</v>
      </c>
      <c r="D997" s="1191">
        <v>7</v>
      </c>
      <c r="E997" s="1210">
        <v>1180824</v>
      </c>
      <c r="F997" s="1189"/>
      <c r="G997" s="1189"/>
      <c r="H997" s="1189"/>
      <c r="I997" s="1189"/>
      <c r="J997" s="1189"/>
      <c r="K997" s="1189"/>
      <c r="L997" s="1189"/>
      <c r="M997" s="1189"/>
      <c r="N997" s="1189">
        <v>56000</v>
      </c>
      <c r="O997" s="1189">
        <v>105180</v>
      </c>
      <c r="P997" s="1210"/>
      <c r="Q997" s="1189"/>
      <c r="R997" s="1189"/>
      <c r="S997" s="1189"/>
      <c r="T997" s="1182">
        <v>480000</v>
      </c>
    </row>
    <row r="998" spans="1:20" ht="18.5" thickBot="1" x14ac:dyDescent="0.45">
      <c r="A998" s="1352" t="s">
        <v>2170</v>
      </c>
      <c r="B998" s="1353"/>
      <c r="C998" s="1353"/>
      <c r="D998" s="1354"/>
      <c r="E998" s="1192">
        <f>SUM(E994:E997)</f>
        <v>4804067</v>
      </c>
      <c r="F998" s="1192">
        <f t="shared" ref="F998:T998" si="269">SUM(F994:F997)</f>
        <v>0</v>
      </c>
      <c r="G998" s="1192">
        <f t="shared" si="269"/>
        <v>0</v>
      </c>
      <c r="H998" s="1192">
        <f t="shared" si="269"/>
        <v>0</v>
      </c>
      <c r="I998" s="1192">
        <f t="shared" si="269"/>
        <v>0</v>
      </c>
      <c r="J998" s="1192">
        <f t="shared" si="269"/>
        <v>0</v>
      </c>
      <c r="K998" s="1192">
        <f t="shared" si="269"/>
        <v>0</v>
      </c>
      <c r="L998" s="1192">
        <f t="shared" si="269"/>
        <v>0</v>
      </c>
      <c r="M998" s="1192">
        <f t="shared" si="269"/>
        <v>0</v>
      </c>
      <c r="N998" s="1192">
        <f t="shared" si="269"/>
        <v>224000</v>
      </c>
      <c r="O998" s="1192">
        <f t="shared" si="269"/>
        <v>421721</v>
      </c>
      <c r="P998" s="1192">
        <f t="shared" si="269"/>
        <v>0</v>
      </c>
      <c r="Q998" s="1192">
        <f t="shared" si="269"/>
        <v>0</v>
      </c>
      <c r="R998" s="1192">
        <f t="shared" si="269"/>
        <v>0</v>
      </c>
      <c r="S998" s="1192">
        <f t="shared" si="269"/>
        <v>0</v>
      </c>
      <c r="T998" s="1192">
        <f t="shared" si="269"/>
        <v>1920000</v>
      </c>
    </row>
    <row r="999" spans="1:20" ht="19" thickBot="1" x14ac:dyDescent="0.5">
      <c r="A999" s="1231"/>
      <c r="B999" s="1213" t="s">
        <v>2410</v>
      </c>
      <c r="C999" s="1213">
        <v>11</v>
      </c>
      <c r="D999" s="1213">
        <v>9</v>
      </c>
      <c r="E999" s="1214">
        <v>2127255</v>
      </c>
      <c r="F999" s="1190"/>
      <c r="G999" s="1190"/>
      <c r="H999" s="1190"/>
      <c r="I999" s="1190"/>
      <c r="J999" s="1190"/>
      <c r="K999" s="1190"/>
      <c r="L999" s="1190"/>
      <c r="M999" s="1190"/>
      <c r="N999" s="1190">
        <v>56000</v>
      </c>
      <c r="O999" s="1190">
        <v>182574</v>
      </c>
      <c r="P999" s="1214"/>
      <c r="Q999" s="1190"/>
      <c r="R999" s="1190"/>
      <c r="S999" s="1190"/>
      <c r="T999" s="1182">
        <v>480000</v>
      </c>
    </row>
    <row r="1000" spans="1:20" ht="18.5" thickBot="1" x14ac:dyDescent="0.45">
      <c r="A1000" s="1352" t="s">
        <v>2248</v>
      </c>
      <c r="B1000" s="1353"/>
      <c r="C1000" s="1353"/>
      <c r="D1000" s="1354"/>
      <c r="E1000" s="1192">
        <f>SUM(E999:E999)</f>
        <v>2127255</v>
      </c>
      <c r="F1000" s="1192">
        <f t="shared" ref="F1000:T1000" si="270">SUM(F999:F999)</f>
        <v>0</v>
      </c>
      <c r="G1000" s="1192">
        <f t="shared" si="270"/>
        <v>0</v>
      </c>
      <c r="H1000" s="1192">
        <f t="shared" si="270"/>
        <v>0</v>
      </c>
      <c r="I1000" s="1192">
        <f t="shared" si="270"/>
        <v>0</v>
      </c>
      <c r="J1000" s="1192">
        <f t="shared" si="270"/>
        <v>0</v>
      </c>
      <c r="K1000" s="1192">
        <f t="shared" si="270"/>
        <v>0</v>
      </c>
      <c r="L1000" s="1192">
        <f t="shared" si="270"/>
        <v>0</v>
      </c>
      <c r="M1000" s="1192">
        <f t="shared" si="270"/>
        <v>0</v>
      </c>
      <c r="N1000" s="1192">
        <f t="shared" si="270"/>
        <v>56000</v>
      </c>
      <c r="O1000" s="1192">
        <f t="shared" si="270"/>
        <v>182574</v>
      </c>
      <c r="P1000" s="1192">
        <f t="shared" si="270"/>
        <v>0</v>
      </c>
      <c r="Q1000" s="1192">
        <f t="shared" si="270"/>
        <v>0</v>
      </c>
      <c r="R1000" s="1192">
        <f t="shared" si="270"/>
        <v>0</v>
      </c>
      <c r="S1000" s="1192">
        <f t="shared" si="270"/>
        <v>0</v>
      </c>
      <c r="T1000" s="1192">
        <f t="shared" si="270"/>
        <v>480000</v>
      </c>
    </row>
  </sheetData>
  <mergeCells count="232">
    <mergeCell ref="A1:T1"/>
    <mergeCell ref="A2:T2"/>
    <mergeCell ref="A3:T3"/>
    <mergeCell ref="A4:E4"/>
    <mergeCell ref="F4:M4"/>
    <mergeCell ref="N4:R4"/>
    <mergeCell ref="S4:T4"/>
    <mergeCell ref="A23:B23"/>
    <mergeCell ref="A24:T24"/>
    <mergeCell ref="A25:T25"/>
    <mergeCell ref="A26:T26"/>
    <mergeCell ref="A27:E27"/>
    <mergeCell ref="F27:M27"/>
    <mergeCell ref="N27:R27"/>
    <mergeCell ref="S27:T27"/>
    <mergeCell ref="A32:B32"/>
    <mergeCell ref="A33:T33"/>
    <mergeCell ref="A34:T34"/>
    <mergeCell ref="A35:T35"/>
    <mergeCell ref="A36:E36"/>
    <mergeCell ref="F36:M36"/>
    <mergeCell ref="N36:R36"/>
    <mergeCell ref="S36:T36"/>
    <mergeCell ref="A41:B41"/>
    <mergeCell ref="A42:T42"/>
    <mergeCell ref="A43:T43"/>
    <mergeCell ref="A44:T44"/>
    <mergeCell ref="A45:E45"/>
    <mergeCell ref="F45:M45"/>
    <mergeCell ref="N45:R45"/>
    <mergeCell ref="S45:T45"/>
    <mergeCell ref="A48:B48"/>
    <mergeCell ref="A49:T49"/>
    <mergeCell ref="A50:T50"/>
    <mergeCell ref="A51:T51"/>
    <mergeCell ref="A52:E52"/>
    <mergeCell ref="F52:M52"/>
    <mergeCell ref="N52:R52"/>
    <mergeCell ref="S52:T52"/>
    <mergeCell ref="A56:B56"/>
    <mergeCell ref="A57:T57"/>
    <mergeCell ref="A58:T58"/>
    <mergeCell ref="A59:T59"/>
    <mergeCell ref="A60:E60"/>
    <mergeCell ref="F60:M60"/>
    <mergeCell ref="N60:R60"/>
    <mergeCell ref="S60:T60"/>
    <mergeCell ref="A77:B77"/>
    <mergeCell ref="A78:T78"/>
    <mergeCell ref="A79:T79"/>
    <mergeCell ref="A80:T80"/>
    <mergeCell ref="A81:E81"/>
    <mergeCell ref="F81:M81"/>
    <mergeCell ref="N81:R81"/>
    <mergeCell ref="S81:T81"/>
    <mergeCell ref="A101:D101"/>
    <mergeCell ref="A118:D118"/>
    <mergeCell ref="A138:D138"/>
    <mergeCell ref="A139:T139"/>
    <mergeCell ref="A140:T140"/>
    <mergeCell ref="A141:T141"/>
    <mergeCell ref="A142:E142"/>
    <mergeCell ref="F142:M142"/>
    <mergeCell ref="N142:R142"/>
    <mergeCell ref="S142:T142"/>
    <mergeCell ref="A157:D157"/>
    <mergeCell ref="A160:D160"/>
    <mergeCell ref="A163:D163"/>
    <mergeCell ref="A164:E164"/>
    <mergeCell ref="F164:M164"/>
    <mergeCell ref="N164:R164"/>
    <mergeCell ref="S164:T164"/>
    <mergeCell ref="A177:D177"/>
    <mergeCell ref="A184:D184"/>
    <mergeCell ref="A193:D193"/>
    <mergeCell ref="A194:E194"/>
    <mergeCell ref="F194:M194"/>
    <mergeCell ref="N194:R194"/>
    <mergeCell ref="S194:T194"/>
    <mergeCell ref="A204:D204"/>
    <mergeCell ref="A209:D209"/>
    <mergeCell ref="A210:T210"/>
    <mergeCell ref="A211:T211"/>
    <mergeCell ref="A212:T212"/>
    <mergeCell ref="A213:E213"/>
    <mergeCell ref="F213:M213"/>
    <mergeCell ref="N213:R213"/>
    <mergeCell ref="S213:T213"/>
    <mergeCell ref="A227:D227"/>
    <mergeCell ref="A233:D233"/>
    <mergeCell ref="A237:D237"/>
    <mergeCell ref="A238:E238"/>
    <mergeCell ref="F238:M238"/>
    <mergeCell ref="N238:R238"/>
    <mergeCell ref="S238:T238"/>
    <mergeCell ref="A247:D247"/>
    <mergeCell ref="A251:D251"/>
    <mergeCell ref="A257:D257"/>
    <mergeCell ref="A258:E258"/>
    <mergeCell ref="F258:M258"/>
    <mergeCell ref="N258:R258"/>
    <mergeCell ref="S258:T258"/>
    <mergeCell ref="A267:D267"/>
    <mergeCell ref="A270:D270"/>
    <mergeCell ref="A272:D272"/>
    <mergeCell ref="A273:E273"/>
    <mergeCell ref="F273:M273"/>
    <mergeCell ref="N273:R273"/>
    <mergeCell ref="S273:T273"/>
    <mergeCell ref="A282:D282"/>
    <mergeCell ref="A292:D292"/>
    <mergeCell ref="A294:D294"/>
    <mergeCell ref="A295:E295"/>
    <mergeCell ref="F295:M295"/>
    <mergeCell ref="N295:R295"/>
    <mergeCell ref="S295:T295"/>
    <mergeCell ref="A308:D308"/>
    <mergeCell ref="A312:D312"/>
    <mergeCell ref="A315:D315"/>
    <mergeCell ref="A316:E316"/>
    <mergeCell ref="F316:M316"/>
    <mergeCell ref="N316:R316"/>
    <mergeCell ref="A332:T332"/>
    <mergeCell ref="A333:T333"/>
    <mergeCell ref="A334:T334"/>
    <mergeCell ref="S316:T316"/>
    <mergeCell ref="A325:D325"/>
    <mergeCell ref="A328:D328"/>
    <mergeCell ref="A331:D331"/>
    <mergeCell ref="A405:B405"/>
    <mergeCell ref="A562:B562"/>
    <mergeCell ref="A610:B610"/>
    <mergeCell ref="A611:T611"/>
    <mergeCell ref="A612:T612"/>
    <mergeCell ref="A613:T613"/>
    <mergeCell ref="A614:D614"/>
    <mergeCell ref="A623:D623"/>
    <mergeCell ref="A630:D630"/>
    <mergeCell ref="A635:D635"/>
    <mergeCell ref="A636:E636"/>
    <mergeCell ref="A644:E644"/>
    <mergeCell ref="A648:D648"/>
    <mergeCell ref="A655:D655"/>
    <mergeCell ref="A659:D659"/>
    <mergeCell ref="A660:D660"/>
    <mergeCell ref="A664:D664"/>
    <mergeCell ref="A667:D667"/>
    <mergeCell ref="A668:T668"/>
    <mergeCell ref="A669:T669"/>
    <mergeCell ref="A670:T670"/>
    <mergeCell ref="A671:E671"/>
    <mergeCell ref="F671:M671"/>
    <mergeCell ref="N671:R671"/>
    <mergeCell ref="S671:T671"/>
    <mergeCell ref="A676:D676"/>
    <mergeCell ref="A679:D679"/>
    <mergeCell ref="A680:E680"/>
    <mergeCell ref="F680:M680"/>
    <mergeCell ref="N680:R680"/>
    <mergeCell ref="S680:T680"/>
    <mergeCell ref="A684:D684"/>
    <mergeCell ref="A686:D686"/>
    <mergeCell ref="A687:E687"/>
    <mergeCell ref="F687:M687"/>
    <mergeCell ref="N687:R687"/>
    <mergeCell ref="S687:T687"/>
    <mergeCell ref="A692:D692"/>
    <mergeCell ref="A693:E693"/>
    <mergeCell ref="F693:M693"/>
    <mergeCell ref="N693:R693"/>
    <mergeCell ref="S693:T693"/>
    <mergeCell ref="A698:D698"/>
    <mergeCell ref="A699:E699"/>
    <mergeCell ref="F699:M699"/>
    <mergeCell ref="N699:R699"/>
    <mergeCell ref="S699:T699"/>
    <mergeCell ref="A704:D704"/>
    <mergeCell ref="A705:E705"/>
    <mergeCell ref="F705:M705"/>
    <mergeCell ref="N705:R705"/>
    <mergeCell ref="S705:T705"/>
    <mergeCell ref="A710:D710"/>
    <mergeCell ref="A711:T711"/>
    <mergeCell ref="A712:T712"/>
    <mergeCell ref="A713:T713"/>
    <mergeCell ref="A714:E714"/>
    <mergeCell ref="F714:M714"/>
    <mergeCell ref="N714:R714"/>
    <mergeCell ref="S714:T714"/>
    <mergeCell ref="A910:D910"/>
    <mergeCell ref="A912:D912"/>
    <mergeCell ref="A915:D915"/>
    <mergeCell ref="A916:T916"/>
    <mergeCell ref="A917:T917"/>
    <mergeCell ref="A918:T918"/>
    <mergeCell ref="A919:E919"/>
    <mergeCell ref="F919:M919"/>
    <mergeCell ref="N919:R919"/>
    <mergeCell ref="S919:T919"/>
    <mergeCell ref="A925:D925"/>
    <mergeCell ref="A929:D929"/>
    <mergeCell ref="A932:D932"/>
    <mergeCell ref="A933:E933"/>
    <mergeCell ref="F933:M933"/>
    <mergeCell ref="N933:R933"/>
    <mergeCell ref="S933:T933"/>
    <mergeCell ref="S962:T962"/>
    <mergeCell ref="S987:T987"/>
    <mergeCell ref="A993:D993"/>
    <mergeCell ref="A998:D998"/>
    <mergeCell ref="A940:D940"/>
    <mergeCell ref="A943:D943"/>
    <mergeCell ref="A946:D946"/>
    <mergeCell ref="A947:T947"/>
    <mergeCell ref="A948:T948"/>
    <mergeCell ref="A949:T949"/>
    <mergeCell ref="A950:E950"/>
    <mergeCell ref="F950:M950"/>
    <mergeCell ref="N950:R950"/>
    <mergeCell ref="S950:T950"/>
    <mergeCell ref="A1000:D1000"/>
    <mergeCell ref="A970:D970"/>
    <mergeCell ref="A980:D980"/>
    <mergeCell ref="A986:D986"/>
    <mergeCell ref="A987:E987"/>
    <mergeCell ref="F987:M987"/>
    <mergeCell ref="N987:R987"/>
    <mergeCell ref="A955:D955"/>
    <mergeCell ref="A961:D961"/>
    <mergeCell ref="A962:E962"/>
    <mergeCell ref="F962:M962"/>
    <mergeCell ref="N962:R962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0DC7-8778-4F82-9AAB-DE2C9B4390E6}">
  <dimension ref="B2:J533"/>
  <sheetViews>
    <sheetView workbookViewId="0">
      <selection activeCell="G14" sqref="G14"/>
    </sheetView>
  </sheetViews>
  <sheetFormatPr defaultRowHeight="14.5" x14ac:dyDescent="0.35"/>
  <cols>
    <col min="1" max="1" width="3.453125" customWidth="1"/>
    <col min="2" max="2" width="10.54296875" customWidth="1"/>
    <col min="3" max="3" width="7.7265625" customWidth="1"/>
    <col min="4" max="4" width="10.81640625" customWidth="1"/>
    <col min="5" max="5" width="14.54296875" customWidth="1"/>
    <col min="6" max="6" width="9.26953125" bestFit="1" customWidth="1"/>
    <col min="7" max="7" width="19.7265625" customWidth="1"/>
    <col min="8" max="8" width="11.54296875" customWidth="1"/>
    <col min="9" max="9" width="20" customWidth="1"/>
    <col min="10" max="10" width="25.453125" customWidth="1"/>
  </cols>
  <sheetData>
    <row r="2" spans="2:10" x14ac:dyDescent="0.35">
      <c r="B2" s="61"/>
      <c r="C2" s="61"/>
      <c r="D2" s="61"/>
      <c r="E2" s="61" t="s">
        <v>786</v>
      </c>
      <c r="F2" s="61"/>
      <c r="G2" s="61"/>
      <c r="H2" s="61"/>
    </row>
    <row r="4" spans="2:10" x14ac:dyDescent="0.35">
      <c r="B4" s="62" t="s">
        <v>787</v>
      </c>
      <c r="C4" s="62" t="s">
        <v>788</v>
      </c>
      <c r="D4" s="607" t="s">
        <v>789</v>
      </c>
      <c r="E4" s="63" t="s">
        <v>790</v>
      </c>
      <c r="F4" s="1388" t="s">
        <v>791</v>
      </c>
      <c r="G4" s="1388"/>
      <c r="H4" s="579" t="s">
        <v>0</v>
      </c>
    </row>
    <row r="5" spans="2:10" x14ac:dyDescent="0.35">
      <c r="B5" s="608"/>
      <c r="C5" s="608"/>
      <c r="D5" s="609"/>
      <c r="E5" s="610"/>
      <c r="F5" s="579" t="s">
        <v>792</v>
      </c>
      <c r="G5" s="579" t="s">
        <v>793</v>
      </c>
      <c r="H5" s="579" t="s">
        <v>792</v>
      </c>
    </row>
    <row r="6" spans="2:10" ht="25.5" customHeight="1" x14ac:dyDescent="0.45">
      <c r="B6" s="611"/>
      <c r="C6" s="612"/>
      <c r="D6" s="611"/>
      <c r="E6" s="64" t="s">
        <v>794</v>
      </c>
      <c r="F6" s="65"/>
      <c r="G6" s="66"/>
      <c r="H6" s="67"/>
    </row>
    <row r="7" spans="2:10" ht="18.75" customHeight="1" x14ac:dyDescent="0.45">
      <c r="B7" s="611">
        <v>3</v>
      </c>
      <c r="C7" s="611">
        <v>19</v>
      </c>
      <c r="D7" s="611">
        <v>3</v>
      </c>
      <c r="E7" s="68" t="s">
        <v>771</v>
      </c>
      <c r="F7" s="68" t="s">
        <v>771</v>
      </c>
      <c r="G7" s="69" t="s">
        <v>795</v>
      </c>
      <c r="H7" s="67" t="s">
        <v>796</v>
      </c>
      <c r="I7" s="613"/>
      <c r="J7" s="614"/>
    </row>
    <row r="8" spans="2:10" ht="19.5" customHeight="1" x14ac:dyDescent="0.45">
      <c r="B8" s="611">
        <v>3</v>
      </c>
      <c r="C8" s="611">
        <v>19</v>
      </c>
      <c r="D8" s="611">
        <v>3</v>
      </c>
      <c r="E8" s="68" t="s">
        <v>771</v>
      </c>
      <c r="F8" s="68" t="s">
        <v>774</v>
      </c>
      <c r="G8" s="69" t="s">
        <v>797</v>
      </c>
      <c r="H8" s="67" t="s">
        <v>798</v>
      </c>
      <c r="I8" s="613"/>
      <c r="J8" s="614"/>
    </row>
    <row r="9" spans="2:10" ht="20.25" customHeight="1" x14ac:dyDescent="0.45">
      <c r="B9" s="611">
        <v>3</v>
      </c>
      <c r="C9" s="611">
        <v>19</v>
      </c>
      <c r="D9" s="611">
        <v>3</v>
      </c>
      <c r="E9" s="68" t="s">
        <v>771</v>
      </c>
      <c r="F9" s="68" t="s">
        <v>776</v>
      </c>
      <c r="G9" s="69" t="s">
        <v>799</v>
      </c>
      <c r="H9" s="67" t="s">
        <v>800</v>
      </c>
      <c r="I9" s="613"/>
      <c r="J9" s="614"/>
    </row>
    <row r="10" spans="2:10" ht="21.75" customHeight="1" x14ac:dyDescent="0.45">
      <c r="B10" s="611">
        <v>3</v>
      </c>
      <c r="C10" s="611">
        <v>19</v>
      </c>
      <c r="D10" s="611">
        <v>3</v>
      </c>
      <c r="E10" s="68" t="s">
        <v>771</v>
      </c>
      <c r="F10" s="68" t="s">
        <v>777</v>
      </c>
      <c r="G10" s="69" t="s">
        <v>801</v>
      </c>
      <c r="H10" s="67" t="s">
        <v>802</v>
      </c>
      <c r="I10" s="613"/>
      <c r="J10" s="614"/>
    </row>
    <row r="11" spans="2:10" ht="21.75" customHeight="1" x14ac:dyDescent="0.45">
      <c r="B11" s="611">
        <v>3</v>
      </c>
      <c r="C11" s="611">
        <v>19</v>
      </c>
      <c r="D11" s="611">
        <v>3</v>
      </c>
      <c r="E11" s="68" t="s">
        <v>771</v>
      </c>
      <c r="F11" s="68" t="s">
        <v>778</v>
      </c>
      <c r="G11" s="69" t="s">
        <v>803</v>
      </c>
      <c r="H11" s="67" t="s">
        <v>804</v>
      </c>
      <c r="I11" s="613"/>
      <c r="J11" s="614"/>
    </row>
    <row r="12" spans="2:10" ht="18.75" customHeight="1" x14ac:dyDescent="0.45">
      <c r="B12" s="611">
        <v>3</v>
      </c>
      <c r="C12" s="611">
        <v>19</v>
      </c>
      <c r="D12" s="611">
        <v>3</v>
      </c>
      <c r="E12" s="68" t="s">
        <v>771</v>
      </c>
      <c r="F12" s="68" t="s">
        <v>781</v>
      </c>
      <c r="G12" s="69" t="s">
        <v>805</v>
      </c>
      <c r="H12" s="67" t="s">
        <v>806</v>
      </c>
      <c r="I12" s="613"/>
      <c r="J12" s="614"/>
    </row>
    <row r="13" spans="2:10" ht="20.25" customHeight="1" x14ac:dyDescent="0.45">
      <c r="B13" s="611">
        <v>3</v>
      </c>
      <c r="C13" s="611">
        <v>19</v>
      </c>
      <c r="D13" s="611">
        <v>3</v>
      </c>
      <c r="E13" s="68" t="s">
        <v>771</v>
      </c>
      <c r="F13" s="68" t="s">
        <v>782</v>
      </c>
      <c r="G13" s="69" t="s">
        <v>807</v>
      </c>
      <c r="H13" s="67" t="s">
        <v>808</v>
      </c>
      <c r="I13" s="613"/>
      <c r="J13" s="614"/>
    </row>
    <row r="14" spans="2:10" ht="24.75" customHeight="1" x14ac:dyDescent="0.45">
      <c r="B14" s="611">
        <v>3</v>
      </c>
      <c r="C14" s="611">
        <v>19</v>
      </c>
      <c r="D14" s="611">
        <v>3</v>
      </c>
      <c r="E14" s="68" t="s">
        <v>771</v>
      </c>
      <c r="F14" s="68" t="s">
        <v>783</v>
      </c>
      <c r="G14" s="69" t="s">
        <v>809</v>
      </c>
      <c r="H14" s="67" t="s">
        <v>810</v>
      </c>
      <c r="I14" s="613"/>
      <c r="J14" s="614"/>
    </row>
    <row r="15" spans="2:10" ht="23.25" customHeight="1" x14ac:dyDescent="0.45">
      <c r="B15" s="611">
        <v>3</v>
      </c>
      <c r="C15" s="611">
        <v>19</v>
      </c>
      <c r="D15" s="611">
        <v>3</v>
      </c>
      <c r="E15" s="68" t="s">
        <v>771</v>
      </c>
      <c r="F15" s="68" t="s">
        <v>784</v>
      </c>
      <c r="G15" s="69" t="s">
        <v>811</v>
      </c>
      <c r="H15" s="67" t="s">
        <v>812</v>
      </c>
      <c r="I15" s="613"/>
      <c r="J15" s="614"/>
    </row>
    <row r="16" spans="2:10" ht="18.75" customHeight="1" x14ac:dyDescent="0.45">
      <c r="B16" s="611">
        <v>3</v>
      </c>
      <c r="C16" s="611">
        <v>19</v>
      </c>
      <c r="D16" s="611">
        <v>3</v>
      </c>
      <c r="E16" s="68" t="s">
        <v>771</v>
      </c>
      <c r="F16" s="68" t="s">
        <v>785</v>
      </c>
      <c r="G16" s="69" t="s">
        <v>813</v>
      </c>
      <c r="H16" s="67" t="s">
        <v>814</v>
      </c>
      <c r="I16" s="613"/>
      <c r="J16" s="614"/>
    </row>
    <row r="17" spans="2:10" ht="21" customHeight="1" x14ac:dyDescent="0.45">
      <c r="B17" s="611"/>
      <c r="C17" s="611"/>
      <c r="D17" s="611"/>
      <c r="E17" s="70" t="s">
        <v>815</v>
      </c>
      <c r="F17" s="71"/>
      <c r="G17" s="69"/>
      <c r="H17" s="67"/>
      <c r="I17" s="613"/>
      <c r="J17" s="614"/>
    </row>
    <row r="18" spans="2:10" ht="21" customHeight="1" x14ac:dyDescent="0.45">
      <c r="B18" s="611">
        <v>3</v>
      </c>
      <c r="C18" s="611">
        <v>19</v>
      </c>
      <c r="D18" s="611">
        <v>3</v>
      </c>
      <c r="E18" s="72" t="s">
        <v>774</v>
      </c>
      <c r="F18" s="72" t="s">
        <v>771</v>
      </c>
      <c r="G18" s="69" t="s">
        <v>816</v>
      </c>
      <c r="H18" s="67" t="s">
        <v>817</v>
      </c>
      <c r="I18" s="613"/>
      <c r="J18" s="614"/>
    </row>
    <row r="19" spans="2:10" ht="24" customHeight="1" x14ac:dyDescent="0.45">
      <c r="B19" s="611">
        <v>3</v>
      </c>
      <c r="C19" s="611">
        <v>19</v>
      </c>
      <c r="D19" s="611">
        <v>3</v>
      </c>
      <c r="E19" s="72" t="s">
        <v>774</v>
      </c>
      <c r="F19" s="72" t="s">
        <v>774</v>
      </c>
      <c r="G19" s="69" t="s">
        <v>818</v>
      </c>
      <c r="H19" s="67" t="s">
        <v>819</v>
      </c>
      <c r="I19" s="613"/>
      <c r="J19" s="614"/>
    </row>
    <row r="20" spans="2:10" ht="21.75" customHeight="1" x14ac:dyDescent="0.45">
      <c r="B20" s="611">
        <v>3</v>
      </c>
      <c r="C20" s="611">
        <v>19</v>
      </c>
      <c r="D20" s="611">
        <v>3</v>
      </c>
      <c r="E20" s="72" t="s">
        <v>774</v>
      </c>
      <c r="F20" s="72" t="s">
        <v>776</v>
      </c>
      <c r="G20" s="69" t="s">
        <v>820</v>
      </c>
      <c r="H20" s="67" t="s">
        <v>821</v>
      </c>
      <c r="I20" s="613"/>
      <c r="J20" s="614"/>
    </row>
    <row r="21" spans="2:10" ht="21.75" customHeight="1" x14ac:dyDescent="0.45">
      <c r="B21" s="611">
        <v>3</v>
      </c>
      <c r="C21" s="611">
        <v>19</v>
      </c>
      <c r="D21" s="611">
        <v>3</v>
      </c>
      <c r="E21" s="72" t="s">
        <v>774</v>
      </c>
      <c r="F21" s="72" t="s">
        <v>777</v>
      </c>
      <c r="G21" s="69" t="s">
        <v>822</v>
      </c>
      <c r="H21" s="67" t="s">
        <v>823</v>
      </c>
      <c r="I21" s="613"/>
      <c r="J21" s="614"/>
    </row>
    <row r="22" spans="2:10" ht="21.75" customHeight="1" x14ac:dyDescent="0.45">
      <c r="B22" s="611">
        <v>3</v>
      </c>
      <c r="C22" s="611">
        <v>19</v>
      </c>
      <c r="D22" s="611">
        <v>3</v>
      </c>
      <c r="E22" s="72" t="s">
        <v>774</v>
      </c>
      <c r="F22" s="72" t="s">
        <v>778</v>
      </c>
      <c r="G22" s="69" t="s">
        <v>824</v>
      </c>
      <c r="H22" s="67" t="s">
        <v>825</v>
      </c>
      <c r="I22" s="613"/>
      <c r="J22" s="614"/>
    </row>
    <row r="23" spans="2:10" ht="17.25" customHeight="1" x14ac:dyDescent="0.45">
      <c r="B23" s="611">
        <v>3</v>
      </c>
      <c r="C23" s="611">
        <v>19</v>
      </c>
      <c r="D23" s="611">
        <v>3</v>
      </c>
      <c r="E23" s="72" t="s">
        <v>774</v>
      </c>
      <c r="F23" s="72" t="s">
        <v>781</v>
      </c>
      <c r="G23" s="69" t="s">
        <v>826</v>
      </c>
      <c r="H23" s="67" t="s">
        <v>827</v>
      </c>
      <c r="I23" s="613"/>
      <c r="J23" s="614"/>
    </row>
    <row r="24" spans="2:10" ht="21.75" customHeight="1" x14ac:dyDescent="0.45">
      <c r="B24" s="611">
        <v>3</v>
      </c>
      <c r="C24" s="611">
        <v>19</v>
      </c>
      <c r="D24" s="611">
        <v>3</v>
      </c>
      <c r="E24" s="72" t="s">
        <v>774</v>
      </c>
      <c r="F24" s="72" t="s">
        <v>782</v>
      </c>
      <c r="G24" s="69" t="s">
        <v>828</v>
      </c>
      <c r="H24" s="67" t="s">
        <v>829</v>
      </c>
      <c r="I24" s="613"/>
      <c r="J24" s="614"/>
    </row>
    <row r="25" spans="2:10" ht="23.25" customHeight="1" x14ac:dyDescent="0.45">
      <c r="B25" s="611">
        <v>3</v>
      </c>
      <c r="C25" s="611">
        <v>19</v>
      </c>
      <c r="D25" s="611">
        <v>3</v>
      </c>
      <c r="E25" s="72" t="s">
        <v>774</v>
      </c>
      <c r="F25" s="72" t="s">
        <v>783</v>
      </c>
      <c r="G25" s="69" t="s">
        <v>830</v>
      </c>
      <c r="H25" s="67" t="s">
        <v>831</v>
      </c>
      <c r="I25" s="613"/>
      <c r="J25" s="614"/>
    </row>
    <row r="26" spans="2:10" ht="18.75" customHeight="1" x14ac:dyDescent="0.45">
      <c r="B26" s="611">
        <v>3</v>
      </c>
      <c r="C26" s="611">
        <v>19</v>
      </c>
      <c r="D26" s="611">
        <v>3</v>
      </c>
      <c r="E26" s="72" t="s">
        <v>774</v>
      </c>
      <c r="F26" s="72" t="s">
        <v>784</v>
      </c>
      <c r="G26" s="69" t="s">
        <v>832</v>
      </c>
      <c r="H26" s="67" t="s">
        <v>833</v>
      </c>
      <c r="I26" s="613"/>
      <c r="J26" s="614"/>
    </row>
    <row r="27" spans="2:10" ht="21.75" customHeight="1" x14ac:dyDescent="0.45">
      <c r="B27" s="611">
        <v>3</v>
      </c>
      <c r="C27" s="611">
        <v>19</v>
      </c>
      <c r="D27" s="611">
        <v>3</v>
      </c>
      <c r="E27" s="72" t="s">
        <v>774</v>
      </c>
      <c r="F27" s="72" t="s">
        <v>785</v>
      </c>
      <c r="G27" s="69" t="s">
        <v>834</v>
      </c>
      <c r="H27" s="67" t="s">
        <v>835</v>
      </c>
      <c r="I27" s="613"/>
      <c r="J27" s="614"/>
    </row>
    <row r="28" spans="2:10" ht="19.5" customHeight="1" x14ac:dyDescent="0.45">
      <c r="B28" s="611"/>
      <c r="C28" s="611"/>
      <c r="D28" s="73"/>
      <c r="E28" s="70" t="s">
        <v>836</v>
      </c>
      <c r="F28" s="71"/>
      <c r="G28" s="69"/>
      <c r="H28" s="67"/>
      <c r="I28" s="613"/>
      <c r="J28" s="614"/>
    </row>
    <row r="29" spans="2:10" ht="22.5" customHeight="1" x14ac:dyDescent="0.45">
      <c r="B29" s="611">
        <v>3</v>
      </c>
      <c r="C29" s="611">
        <v>19</v>
      </c>
      <c r="D29" s="73">
        <v>2</v>
      </c>
      <c r="E29" s="72" t="s">
        <v>776</v>
      </c>
      <c r="F29" s="72" t="s">
        <v>771</v>
      </c>
      <c r="G29" s="69" t="s">
        <v>837</v>
      </c>
      <c r="H29" s="67" t="s">
        <v>838</v>
      </c>
      <c r="I29" s="613"/>
      <c r="J29" s="614"/>
    </row>
    <row r="30" spans="2:10" ht="19.5" customHeight="1" x14ac:dyDescent="0.45">
      <c r="B30" s="611">
        <v>3</v>
      </c>
      <c r="C30" s="611">
        <v>19</v>
      </c>
      <c r="D30" s="73">
        <v>2</v>
      </c>
      <c r="E30" s="72" t="s">
        <v>776</v>
      </c>
      <c r="F30" s="72" t="s">
        <v>774</v>
      </c>
      <c r="G30" s="69" t="s">
        <v>839</v>
      </c>
      <c r="H30" s="67" t="s">
        <v>840</v>
      </c>
      <c r="I30" s="613"/>
      <c r="J30" s="614"/>
    </row>
    <row r="31" spans="2:10" ht="21.75" customHeight="1" x14ac:dyDescent="0.45">
      <c r="B31" s="611">
        <v>3</v>
      </c>
      <c r="C31" s="611">
        <v>19</v>
      </c>
      <c r="D31" s="73">
        <v>2</v>
      </c>
      <c r="E31" s="72" t="s">
        <v>776</v>
      </c>
      <c r="F31" s="72" t="s">
        <v>776</v>
      </c>
      <c r="G31" s="69" t="s">
        <v>841</v>
      </c>
      <c r="H31" s="67" t="s">
        <v>842</v>
      </c>
      <c r="I31" s="613"/>
      <c r="J31" s="614"/>
    </row>
    <row r="32" spans="2:10" ht="22.5" customHeight="1" x14ac:dyDescent="0.45">
      <c r="B32" s="611">
        <v>3</v>
      </c>
      <c r="C32" s="611">
        <v>19</v>
      </c>
      <c r="D32" s="73">
        <v>2</v>
      </c>
      <c r="E32" s="72" t="s">
        <v>776</v>
      </c>
      <c r="F32" s="72" t="s">
        <v>777</v>
      </c>
      <c r="G32" s="69" t="s">
        <v>843</v>
      </c>
      <c r="H32" s="67" t="s">
        <v>844</v>
      </c>
      <c r="I32" s="613"/>
      <c r="J32" s="614"/>
    </row>
    <row r="33" spans="2:10" ht="18" customHeight="1" x14ac:dyDescent="0.45">
      <c r="B33" s="611">
        <v>3</v>
      </c>
      <c r="C33" s="611">
        <v>19</v>
      </c>
      <c r="D33" s="73">
        <v>2</v>
      </c>
      <c r="E33" s="72" t="s">
        <v>776</v>
      </c>
      <c r="F33" s="72" t="s">
        <v>778</v>
      </c>
      <c r="G33" s="69" t="s">
        <v>845</v>
      </c>
      <c r="H33" s="67" t="s">
        <v>846</v>
      </c>
      <c r="I33" s="613"/>
      <c r="J33" s="614"/>
    </row>
    <row r="34" spans="2:10" ht="21.75" customHeight="1" x14ac:dyDescent="0.45">
      <c r="B34" s="611">
        <v>3</v>
      </c>
      <c r="C34" s="611">
        <v>19</v>
      </c>
      <c r="D34" s="73">
        <v>2</v>
      </c>
      <c r="E34" s="72" t="s">
        <v>776</v>
      </c>
      <c r="F34" s="72" t="s">
        <v>781</v>
      </c>
      <c r="G34" s="69" t="s">
        <v>847</v>
      </c>
      <c r="H34" s="67" t="s">
        <v>848</v>
      </c>
      <c r="I34" s="613"/>
      <c r="J34" s="614"/>
    </row>
    <row r="35" spans="2:10" ht="16.5" customHeight="1" x14ac:dyDescent="0.45">
      <c r="B35" s="611">
        <v>3</v>
      </c>
      <c r="C35" s="611">
        <v>19</v>
      </c>
      <c r="D35" s="73">
        <v>2</v>
      </c>
      <c r="E35" s="72" t="s">
        <v>776</v>
      </c>
      <c r="F35" s="72" t="s">
        <v>782</v>
      </c>
      <c r="G35" s="69" t="s">
        <v>849</v>
      </c>
      <c r="H35" s="67" t="s">
        <v>850</v>
      </c>
      <c r="I35" s="613"/>
      <c r="J35" s="614"/>
    </row>
    <row r="36" spans="2:10" ht="19.5" customHeight="1" x14ac:dyDescent="0.45">
      <c r="B36" s="611">
        <v>3</v>
      </c>
      <c r="C36" s="611">
        <v>19</v>
      </c>
      <c r="D36" s="73">
        <v>2</v>
      </c>
      <c r="E36" s="72" t="s">
        <v>776</v>
      </c>
      <c r="F36" s="72" t="s">
        <v>783</v>
      </c>
      <c r="G36" s="69" t="s">
        <v>851</v>
      </c>
      <c r="H36" s="67" t="s">
        <v>852</v>
      </c>
      <c r="I36" s="613"/>
      <c r="J36" s="614"/>
    </row>
    <row r="37" spans="2:10" ht="18" customHeight="1" x14ac:dyDescent="0.45">
      <c r="B37" s="611">
        <v>3</v>
      </c>
      <c r="C37" s="611">
        <v>19</v>
      </c>
      <c r="D37" s="73">
        <v>2</v>
      </c>
      <c r="E37" s="72" t="s">
        <v>776</v>
      </c>
      <c r="F37" s="72" t="s">
        <v>784</v>
      </c>
      <c r="G37" s="69" t="s">
        <v>853</v>
      </c>
      <c r="H37" s="67" t="s">
        <v>854</v>
      </c>
      <c r="I37" s="613"/>
      <c r="J37" s="614"/>
    </row>
    <row r="38" spans="2:10" ht="18.75" customHeight="1" x14ac:dyDescent="0.45">
      <c r="B38" s="611">
        <v>3</v>
      </c>
      <c r="C38" s="611">
        <v>19</v>
      </c>
      <c r="D38" s="73">
        <v>2</v>
      </c>
      <c r="E38" s="72" t="s">
        <v>776</v>
      </c>
      <c r="F38" s="72" t="s">
        <v>785</v>
      </c>
      <c r="G38" s="69" t="s">
        <v>855</v>
      </c>
      <c r="H38" s="67" t="s">
        <v>856</v>
      </c>
      <c r="I38" s="613"/>
      <c r="J38" s="614"/>
    </row>
    <row r="39" spans="2:10" ht="21" customHeight="1" x14ac:dyDescent="0.45">
      <c r="B39" s="611"/>
      <c r="C39" s="611"/>
      <c r="D39" s="73"/>
      <c r="E39" s="70" t="s">
        <v>857</v>
      </c>
      <c r="F39" s="71"/>
      <c r="G39" s="69"/>
      <c r="H39" s="67"/>
      <c r="I39" s="613"/>
      <c r="J39" s="614"/>
    </row>
    <row r="40" spans="2:10" ht="20.25" customHeight="1" x14ac:dyDescent="0.45">
      <c r="B40" s="611">
        <v>3</v>
      </c>
      <c r="C40" s="611">
        <v>19</v>
      </c>
      <c r="D40" s="73">
        <v>3</v>
      </c>
      <c r="E40" s="72" t="s">
        <v>777</v>
      </c>
      <c r="F40" s="72" t="s">
        <v>771</v>
      </c>
      <c r="G40" s="69" t="s">
        <v>858</v>
      </c>
      <c r="H40" s="67" t="s">
        <v>859</v>
      </c>
      <c r="I40" s="613"/>
      <c r="J40" s="614"/>
    </row>
    <row r="41" spans="2:10" ht="23.25" customHeight="1" x14ac:dyDescent="0.45">
      <c r="B41" s="611">
        <v>3</v>
      </c>
      <c r="C41" s="611">
        <v>19</v>
      </c>
      <c r="D41" s="73">
        <v>3</v>
      </c>
      <c r="E41" s="72" t="s">
        <v>777</v>
      </c>
      <c r="F41" s="72" t="s">
        <v>774</v>
      </c>
      <c r="G41" s="69" t="s">
        <v>860</v>
      </c>
      <c r="H41" s="67" t="s">
        <v>861</v>
      </c>
      <c r="I41" s="613"/>
      <c r="J41" s="614"/>
    </row>
    <row r="42" spans="2:10" ht="22.5" customHeight="1" x14ac:dyDescent="0.45">
      <c r="B42" s="611">
        <v>3</v>
      </c>
      <c r="C42" s="611">
        <v>19</v>
      </c>
      <c r="D42" s="73">
        <v>3</v>
      </c>
      <c r="E42" s="72" t="s">
        <v>777</v>
      </c>
      <c r="F42" s="72" t="s">
        <v>776</v>
      </c>
      <c r="G42" s="69" t="s">
        <v>862</v>
      </c>
      <c r="H42" s="67" t="s">
        <v>863</v>
      </c>
      <c r="I42" s="613"/>
      <c r="J42" s="614"/>
    </row>
    <row r="43" spans="2:10" ht="22.5" customHeight="1" x14ac:dyDescent="0.45">
      <c r="B43" s="611">
        <v>3</v>
      </c>
      <c r="C43" s="611">
        <v>19</v>
      </c>
      <c r="D43" s="73">
        <v>3</v>
      </c>
      <c r="E43" s="72" t="s">
        <v>777</v>
      </c>
      <c r="F43" s="72" t="s">
        <v>777</v>
      </c>
      <c r="G43" s="69" t="s">
        <v>864</v>
      </c>
      <c r="H43" s="67" t="s">
        <v>865</v>
      </c>
      <c r="I43" s="613"/>
      <c r="J43" s="614"/>
    </row>
    <row r="44" spans="2:10" ht="21" customHeight="1" x14ac:dyDescent="0.45">
      <c r="B44" s="611">
        <v>3</v>
      </c>
      <c r="C44" s="611">
        <v>19</v>
      </c>
      <c r="D44" s="73">
        <v>3</v>
      </c>
      <c r="E44" s="72" t="s">
        <v>777</v>
      </c>
      <c r="F44" s="72" t="s">
        <v>778</v>
      </c>
      <c r="G44" s="69" t="s">
        <v>866</v>
      </c>
      <c r="H44" s="67" t="s">
        <v>867</v>
      </c>
      <c r="I44" s="613"/>
      <c r="J44" s="614"/>
    </row>
    <row r="45" spans="2:10" ht="18.75" customHeight="1" x14ac:dyDescent="0.45">
      <c r="B45" s="611">
        <v>3</v>
      </c>
      <c r="C45" s="611">
        <v>19</v>
      </c>
      <c r="D45" s="73">
        <v>3</v>
      </c>
      <c r="E45" s="72" t="s">
        <v>777</v>
      </c>
      <c r="F45" s="72" t="s">
        <v>781</v>
      </c>
      <c r="G45" s="69" t="s">
        <v>868</v>
      </c>
      <c r="H45" s="67" t="s">
        <v>869</v>
      </c>
      <c r="I45" s="613"/>
      <c r="J45" s="614"/>
    </row>
    <row r="46" spans="2:10" ht="20.25" customHeight="1" x14ac:dyDescent="0.45">
      <c r="B46" s="611">
        <v>3</v>
      </c>
      <c r="C46" s="611">
        <v>19</v>
      </c>
      <c r="D46" s="73">
        <v>3</v>
      </c>
      <c r="E46" s="72" t="s">
        <v>777</v>
      </c>
      <c r="F46" s="72" t="s">
        <v>782</v>
      </c>
      <c r="G46" s="69" t="s">
        <v>870</v>
      </c>
      <c r="H46" s="67" t="s">
        <v>871</v>
      </c>
      <c r="I46" s="613"/>
      <c r="J46" s="614"/>
    </row>
    <row r="47" spans="2:10" ht="15.5" x14ac:dyDescent="0.35">
      <c r="B47" s="611">
        <v>3</v>
      </c>
      <c r="C47" s="611">
        <v>19</v>
      </c>
      <c r="D47" s="73">
        <v>3</v>
      </c>
      <c r="E47" s="72" t="s">
        <v>777</v>
      </c>
      <c r="F47" s="72" t="s">
        <v>783</v>
      </c>
      <c r="G47" s="69" t="s">
        <v>872</v>
      </c>
      <c r="H47" s="67" t="s">
        <v>873</v>
      </c>
    </row>
    <row r="48" spans="2:10" ht="15.5" x14ac:dyDescent="0.35">
      <c r="B48" s="611">
        <v>3</v>
      </c>
      <c r="C48" s="611">
        <v>19</v>
      </c>
      <c r="D48" s="73">
        <v>3</v>
      </c>
      <c r="E48" s="72" t="s">
        <v>777</v>
      </c>
      <c r="F48" s="72" t="s">
        <v>784</v>
      </c>
      <c r="G48" s="69" t="s">
        <v>874</v>
      </c>
      <c r="H48" s="67" t="s">
        <v>875</v>
      </c>
    </row>
    <row r="49" spans="2:8" ht="15.5" x14ac:dyDescent="0.35">
      <c r="B49" s="611">
        <v>3</v>
      </c>
      <c r="C49" s="611">
        <v>19</v>
      </c>
      <c r="D49" s="73">
        <v>3</v>
      </c>
      <c r="E49" s="72" t="s">
        <v>777</v>
      </c>
      <c r="F49" s="72" t="s">
        <v>785</v>
      </c>
      <c r="G49" s="69" t="s">
        <v>876</v>
      </c>
      <c r="H49" s="67" t="s">
        <v>877</v>
      </c>
    </row>
    <row r="50" spans="2:8" ht="15.5" x14ac:dyDescent="0.35">
      <c r="B50" s="611">
        <v>3</v>
      </c>
      <c r="C50" s="611">
        <v>19</v>
      </c>
      <c r="D50" s="73">
        <v>3</v>
      </c>
      <c r="E50" s="72" t="s">
        <v>777</v>
      </c>
      <c r="F50" s="72" t="s">
        <v>772</v>
      </c>
      <c r="G50" s="69" t="s">
        <v>878</v>
      </c>
      <c r="H50" s="67" t="s">
        <v>879</v>
      </c>
    </row>
    <row r="51" spans="2:8" ht="15.5" x14ac:dyDescent="0.35">
      <c r="B51" s="611">
        <v>3</v>
      </c>
      <c r="C51" s="611">
        <v>19</v>
      </c>
      <c r="D51" s="73">
        <v>3</v>
      </c>
      <c r="E51" s="72" t="s">
        <v>777</v>
      </c>
      <c r="F51" s="72" t="s">
        <v>773</v>
      </c>
      <c r="G51" s="69" t="s">
        <v>880</v>
      </c>
      <c r="H51" s="67" t="s">
        <v>881</v>
      </c>
    </row>
    <row r="52" spans="2:8" ht="15.5" x14ac:dyDescent="0.35">
      <c r="B52" s="611">
        <v>3</v>
      </c>
      <c r="C52" s="611">
        <v>19</v>
      </c>
      <c r="D52" s="73">
        <v>3</v>
      </c>
      <c r="E52" s="72" t="s">
        <v>777</v>
      </c>
      <c r="F52" s="72" t="s">
        <v>779</v>
      </c>
      <c r="G52" s="69" t="s">
        <v>882</v>
      </c>
      <c r="H52" s="67" t="s">
        <v>883</v>
      </c>
    </row>
    <row r="53" spans="2:8" ht="15.5" x14ac:dyDescent="0.35">
      <c r="B53" s="611">
        <v>3</v>
      </c>
      <c r="C53" s="611">
        <v>19</v>
      </c>
      <c r="D53" s="73">
        <v>3</v>
      </c>
      <c r="E53" s="72" t="s">
        <v>777</v>
      </c>
      <c r="F53" s="72" t="s">
        <v>780</v>
      </c>
      <c r="G53" s="69" t="s">
        <v>884</v>
      </c>
      <c r="H53" s="67" t="s">
        <v>885</v>
      </c>
    </row>
    <row r="54" spans="2:8" ht="15.5" x14ac:dyDescent="0.35">
      <c r="B54" s="611"/>
      <c r="C54" s="611"/>
      <c r="D54" s="73"/>
      <c r="E54" s="70" t="s">
        <v>886</v>
      </c>
      <c r="F54" s="71"/>
      <c r="G54" s="69"/>
      <c r="H54" s="67"/>
    </row>
    <row r="55" spans="2:8" ht="15.5" x14ac:dyDescent="0.35">
      <c r="B55" s="611">
        <v>3</v>
      </c>
      <c r="C55" s="611">
        <v>19</v>
      </c>
      <c r="D55" s="73">
        <v>2</v>
      </c>
      <c r="E55" s="72" t="s">
        <v>778</v>
      </c>
      <c r="F55" s="72" t="s">
        <v>771</v>
      </c>
      <c r="G55" s="69" t="s">
        <v>887</v>
      </c>
      <c r="H55" s="67" t="s">
        <v>888</v>
      </c>
    </row>
    <row r="56" spans="2:8" ht="15.5" x14ac:dyDescent="0.35">
      <c r="B56" s="611">
        <v>3</v>
      </c>
      <c r="C56" s="611">
        <v>19</v>
      </c>
      <c r="D56" s="73">
        <v>2</v>
      </c>
      <c r="E56" s="72" t="s">
        <v>778</v>
      </c>
      <c r="F56" s="72" t="s">
        <v>774</v>
      </c>
      <c r="G56" s="69" t="s">
        <v>889</v>
      </c>
      <c r="H56" s="67" t="s">
        <v>890</v>
      </c>
    </row>
    <row r="57" spans="2:8" ht="15.5" x14ac:dyDescent="0.35">
      <c r="B57" s="611">
        <v>3</v>
      </c>
      <c r="C57" s="611">
        <v>19</v>
      </c>
      <c r="D57" s="73">
        <v>2</v>
      </c>
      <c r="E57" s="72" t="s">
        <v>778</v>
      </c>
      <c r="F57" s="72" t="s">
        <v>776</v>
      </c>
      <c r="G57" s="69" t="s">
        <v>891</v>
      </c>
      <c r="H57" s="67" t="s">
        <v>892</v>
      </c>
    </row>
    <row r="58" spans="2:8" ht="15.5" x14ac:dyDescent="0.35">
      <c r="B58" s="611">
        <v>3</v>
      </c>
      <c r="C58" s="611">
        <v>19</v>
      </c>
      <c r="D58" s="73">
        <v>2</v>
      </c>
      <c r="E58" s="72" t="s">
        <v>778</v>
      </c>
      <c r="F58" s="72" t="s">
        <v>777</v>
      </c>
      <c r="G58" s="69" t="s">
        <v>893</v>
      </c>
      <c r="H58" s="67" t="s">
        <v>894</v>
      </c>
    </row>
    <row r="59" spans="2:8" ht="15.5" x14ac:dyDescent="0.35">
      <c r="B59" s="611">
        <v>3</v>
      </c>
      <c r="C59" s="611">
        <v>19</v>
      </c>
      <c r="D59" s="73">
        <v>2</v>
      </c>
      <c r="E59" s="72" t="s">
        <v>778</v>
      </c>
      <c r="F59" s="72" t="s">
        <v>778</v>
      </c>
      <c r="G59" s="69" t="s">
        <v>895</v>
      </c>
      <c r="H59" s="67" t="s">
        <v>896</v>
      </c>
    </row>
    <row r="60" spans="2:8" ht="15.5" x14ac:dyDescent="0.35">
      <c r="B60" s="611">
        <v>3</v>
      </c>
      <c r="C60" s="611">
        <v>19</v>
      </c>
      <c r="D60" s="73">
        <v>2</v>
      </c>
      <c r="E60" s="72" t="s">
        <v>778</v>
      </c>
      <c r="F60" s="72" t="s">
        <v>781</v>
      </c>
      <c r="G60" s="69" t="s">
        <v>897</v>
      </c>
      <c r="H60" s="67" t="s">
        <v>898</v>
      </c>
    </row>
    <row r="61" spans="2:8" ht="15.5" x14ac:dyDescent="0.35">
      <c r="B61" s="611">
        <v>3</v>
      </c>
      <c r="C61" s="611">
        <v>19</v>
      </c>
      <c r="D61" s="73">
        <v>2</v>
      </c>
      <c r="E61" s="72" t="s">
        <v>778</v>
      </c>
      <c r="F61" s="72" t="s">
        <v>782</v>
      </c>
      <c r="G61" s="69" t="s">
        <v>899</v>
      </c>
      <c r="H61" s="67" t="s">
        <v>900</v>
      </c>
    </row>
    <row r="62" spans="2:8" ht="15.5" x14ac:dyDescent="0.35">
      <c r="B62" s="611">
        <v>3</v>
      </c>
      <c r="C62" s="611">
        <v>19</v>
      </c>
      <c r="D62" s="73">
        <v>2</v>
      </c>
      <c r="E62" s="72" t="s">
        <v>778</v>
      </c>
      <c r="F62" s="72" t="s">
        <v>783</v>
      </c>
      <c r="G62" s="69" t="s">
        <v>901</v>
      </c>
      <c r="H62" s="67" t="s">
        <v>902</v>
      </c>
    </row>
    <row r="63" spans="2:8" ht="15.5" x14ac:dyDescent="0.35">
      <c r="B63" s="611">
        <v>3</v>
      </c>
      <c r="C63" s="611">
        <v>19</v>
      </c>
      <c r="D63" s="73">
        <v>2</v>
      </c>
      <c r="E63" s="72" t="s">
        <v>778</v>
      </c>
      <c r="F63" s="72" t="s">
        <v>784</v>
      </c>
      <c r="G63" s="69" t="s">
        <v>903</v>
      </c>
      <c r="H63" s="67" t="s">
        <v>904</v>
      </c>
    </row>
    <row r="64" spans="2:8" ht="15.5" x14ac:dyDescent="0.35">
      <c r="B64" s="611">
        <v>3</v>
      </c>
      <c r="C64" s="611">
        <v>19</v>
      </c>
      <c r="D64" s="73">
        <v>2</v>
      </c>
      <c r="E64" s="72" t="s">
        <v>778</v>
      </c>
      <c r="F64" s="72" t="s">
        <v>785</v>
      </c>
      <c r="G64" s="69" t="s">
        <v>905</v>
      </c>
      <c r="H64" s="67" t="s">
        <v>906</v>
      </c>
    </row>
    <row r="65" spans="2:8" ht="15.5" x14ac:dyDescent="0.35">
      <c r="B65" s="611">
        <v>3</v>
      </c>
      <c r="C65" s="611">
        <v>19</v>
      </c>
      <c r="D65" s="73">
        <v>2</v>
      </c>
      <c r="E65" s="72" t="s">
        <v>778</v>
      </c>
      <c r="F65" s="72" t="s">
        <v>772</v>
      </c>
      <c r="G65" s="69" t="s">
        <v>907</v>
      </c>
      <c r="H65" s="67" t="s">
        <v>908</v>
      </c>
    </row>
    <row r="66" spans="2:8" ht="15.5" x14ac:dyDescent="0.35">
      <c r="B66" s="611"/>
      <c r="C66" s="611"/>
      <c r="D66" s="74"/>
      <c r="E66" s="70" t="s">
        <v>909</v>
      </c>
      <c r="F66" s="70"/>
      <c r="G66" s="69"/>
      <c r="H66" s="67"/>
    </row>
    <row r="67" spans="2:8" ht="15.5" x14ac:dyDescent="0.35">
      <c r="B67" s="611">
        <v>3</v>
      </c>
      <c r="C67" s="611">
        <v>19</v>
      </c>
      <c r="D67" s="74">
        <v>3</v>
      </c>
      <c r="E67" s="72" t="s">
        <v>781</v>
      </c>
      <c r="F67" s="72" t="s">
        <v>771</v>
      </c>
      <c r="G67" s="69" t="s">
        <v>910</v>
      </c>
      <c r="H67" s="67" t="s">
        <v>911</v>
      </c>
    </row>
    <row r="68" spans="2:8" ht="15.5" x14ac:dyDescent="0.35">
      <c r="B68" s="611">
        <v>3</v>
      </c>
      <c r="C68" s="611">
        <v>19</v>
      </c>
      <c r="D68" s="74">
        <v>3</v>
      </c>
      <c r="E68" s="72" t="s">
        <v>781</v>
      </c>
      <c r="F68" s="72" t="s">
        <v>774</v>
      </c>
      <c r="G68" s="69" t="s">
        <v>912</v>
      </c>
      <c r="H68" s="67" t="s">
        <v>913</v>
      </c>
    </row>
    <row r="69" spans="2:8" ht="15.5" x14ac:dyDescent="0.35">
      <c r="B69" s="611">
        <v>3</v>
      </c>
      <c r="C69" s="611">
        <v>19</v>
      </c>
      <c r="D69" s="74">
        <v>3</v>
      </c>
      <c r="E69" s="72" t="s">
        <v>781</v>
      </c>
      <c r="F69" s="72" t="s">
        <v>776</v>
      </c>
      <c r="G69" s="69" t="s">
        <v>914</v>
      </c>
      <c r="H69" s="67" t="s">
        <v>915</v>
      </c>
    </row>
    <row r="70" spans="2:8" ht="15.5" x14ac:dyDescent="0.35">
      <c r="B70" s="611">
        <v>3</v>
      </c>
      <c r="C70" s="611">
        <v>19</v>
      </c>
      <c r="D70" s="74">
        <v>3</v>
      </c>
      <c r="E70" s="72" t="s">
        <v>781</v>
      </c>
      <c r="F70" s="72" t="s">
        <v>777</v>
      </c>
      <c r="G70" s="69" t="s">
        <v>916</v>
      </c>
      <c r="H70" s="67" t="s">
        <v>917</v>
      </c>
    </row>
    <row r="71" spans="2:8" ht="15.5" x14ac:dyDescent="0.35">
      <c r="B71" s="611">
        <v>3</v>
      </c>
      <c r="C71" s="611">
        <v>19</v>
      </c>
      <c r="D71" s="74">
        <v>3</v>
      </c>
      <c r="E71" s="72" t="s">
        <v>781</v>
      </c>
      <c r="F71" s="72" t="s">
        <v>778</v>
      </c>
      <c r="G71" s="69" t="s">
        <v>918</v>
      </c>
      <c r="H71" s="67" t="s">
        <v>919</v>
      </c>
    </row>
    <row r="72" spans="2:8" ht="15.5" x14ac:dyDescent="0.35">
      <c r="B72" s="611">
        <v>3</v>
      </c>
      <c r="C72" s="611">
        <v>19</v>
      </c>
      <c r="D72" s="74">
        <v>3</v>
      </c>
      <c r="E72" s="72" t="s">
        <v>781</v>
      </c>
      <c r="F72" s="72" t="s">
        <v>781</v>
      </c>
      <c r="G72" s="69" t="s">
        <v>920</v>
      </c>
      <c r="H72" s="67" t="s">
        <v>921</v>
      </c>
    </row>
    <row r="73" spans="2:8" ht="15.5" x14ac:dyDescent="0.35">
      <c r="B73" s="611">
        <v>3</v>
      </c>
      <c r="C73" s="611">
        <v>19</v>
      </c>
      <c r="D73" s="74">
        <v>3</v>
      </c>
      <c r="E73" s="72" t="s">
        <v>781</v>
      </c>
      <c r="F73" s="72" t="s">
        <v>782</v>
      </c>
      <c r="G73" s="69" t="s">
        <v>922</v>
      </c>
      <c r="H73" s="67" t="s">
        <v>923</v>
      </c>
    </row>
    <row r="74" spans="2:8" ht="15.5" x14ac:dyDescent="0.35">
      <c r="B74" s="611">
        <v>3</v>
      </c>
      <c r="C74" s="611">
        <v>19</v>
      </c>
      <c r="D74" s="74">
        <v>3</v>
      </c>
      <c r="E74" s="72" t="s">
        <v>781</v>
      </c>
      <c r="F74" s="72" t="s">
        <v>783</v>
      </c>
      <c r="G74" s="69" t="s">
        <v>924</v>
      </c>
      <c r="H74" s="67" t="s">
        <v>925</v>
      </c>
    </row>
    <row r="75" spans="2:8" ht="15.5" x14ac:dyDescent="0.35">
      <c r="B75" s="611">
        <v>3</v>
      </c>
      <c r="C75" s="611">
        <v>19</v>
      </c>
      <c r="D75" s="74">
        <v>3</v>
      </c>
      <c r="E75" s="72" t="s">
        <v>781</v>
      </c>
      <c r="F75" s="72" t="s">
        <v>784</v>
      </c>
      <c r="G75" s="69" t="s">
        <v>926</v>
      </c>
      <c r="H75" s="67" t="s">
        <v>927</v>
      </c>
    </row>
    <row r="76" spans="2:8" ht="15.5" x14ac:dyDescent="0.35">
      <c r="B76" s="611">
        <v>3</v>
      </c>
      <c r="C76" s="611">
        <v>19</v>
      </c>
      <c r="D76" s="74">
        <v>3</v>
      </c>
      <c r="E76" s="72" t="s">
        <v>781</v>
      </c>
      <c r="F76" s="72" t="s">
        <v>785</v>
      </c>
      <c r="G76" s="69" t="s">
        <v>928</v>
      </c>
      <c r="H76" s="67" t="s">
        <v>929</v>
      </c>
    </row>
    <row r="77" spans="2:8" ht="15.5" x14ac:dyDescent="0.35">
      <c r="B77" s="611"/>
      <c r="C77" s="611"/>
      <c r="D77" s="74"/>
      <c r="E77" s="70" t="s">
        <v>930</v>
      </c>
      <c r="F77" s="71"/>
      <c r="G77" s="69"/>
      <c r="H77" s="67"/>
    </row>
    <row r="78" spans="2:8" ht="15.5" x14ac:dyDescent="0.35">
      <c r="B78" s="611">
        <v>3</v>
      </c>
      <c r="C78" s="611">
        <v>19</v>
      </c>
      <c r="D78" s="74">
        <v>1</v>
      </c>
      <c r="E78" s="72" t="s">
        <v>782</v>
      </c>
      <c r="F78" s="72" t="s">
        <v>771</v>
      </c>
      <c r="G78" s="69" t="s">
        <v>931</v>
      </c>
      <c r="H78" s="67" t="s">
        <v>932</v>
      </c>
    </row>
    <row r="79" spans="2:8" ht="15.5" x14ac:dyDescent="0.35">
      <c r="B79" s="611">
        <v>3</v>
      </c>
      <c r="C79" s="611">
        <v>19</v>
      </c>
      <c r="D79" s="74">
        <v>1</v>
      </c>
      <c r="E79" s="72" t="s">
        <v>782</v>
      </c>
      <c r="F79" s="72" t="s">
        <v>774</v>
      </c>
      <c r="G79" s="69" t="s">
        <v>933</v>
      </c>
      <c r="H79" s="67" t="s">
        <v>934</v>
      </c>
    </row>
    <row r="80" spans="2:8" ht="15.5" x14ac:dyDescent="0.35">
      <c r="B80" s="611">
        <v>3</v>
      </c>
      <c r="C80" s="611">
        <v>19</v>
      </c>
      <c r="D80" s="74">
        <v>1</v>
      </c>
      <c r="E80" s="72" t="s">
        <v>782</v>
      </c>
      <c r="F80" s="72" t="s">
        <v>776</v>
      </c>
      <c r="G80" s="69" t="s">
        <v>935</v>
      </c>
      <c r="H80" s="67" t="s">
        <v>936</v>
      </c>
    </row>
    <row r="81" spans="2:8" ht="15.5" x14ac:dyDescent="0.35">
      <c r="B81" s="611">
        <v>3</v>
      </c>
      <c r="C81" s="611">
        <v>19</v>
      </c>
      <c r="D81" s="74">
        <v>1</v>
      </c>
      <c r="E81" s="72" t="s">
        <v>782</v>
      </c>
      <c r="F81" s="72" t="s">
        <v>777</v>
      </c>
      <c r="G81" s="69" t="s">
        <v>937</v>
      </c>
      <c r="H81" s="67" t="s">
        <v>938</v>
      </c>
    </row>
    <row r="82" spans="2:8" ht="15.5" x14ac:dyDescent="0.35">
      <c r="B82" s="611">
        <v>3</v>
      </c>
      <c r="C82" s="611">
        <v>19</v>
      </c>
      <c r="D82" s="74">
        <v>1</v>
      </c>
      <c r="E82" s="72" t="s">
        <v>782</v>
      </c>
      <c r="F82" s="72" t="s">
        <v>778</v>
      </c>
      <c r="G82" s="69" t="s">
        <v>939</v>
      </c>
      <c r="H82" s="67" t="s">
        <v>940</v>
      </c>
    </row>
    <row r="83" spans="2:8" ht="15.5" x14ac:dyDescent="0.35">
      <c r="B83" s="611">
        <v>3</v>
      </c>
      <c r="C83" s="611">
        <v>19</v>
      </c>
      <c r="D83" s="74">
        <v>1</v>
      </c>
      <c r="E83" s="72" t="s">
        <v>782</v>
      </c>
      <c r="F83" s="72" t="s">
        <v>781</v>
      </c>
      <c r="G83" s="69" t="s">
        <v>941</v>
      </c>
      <c r="H83" s="67" t="s">
        <v>942</v>
      </c>
    </row>
    <row r="84" spans="2:8" ht="15.5" x14ac:dyDescent="0.35">
      <c r="B84" s="611">
        <v>3</v>
      </c>
      <c r="C84" s="611">
        <v>19</v>
      </c>
      <c r="D84" s="74">
        <v>1</v>
      </c>
      <c r="E84" s="72" t="s">
        <v>782</v>
      </c>
      <c r="F84" s="72" t="s">
        <v>782</v>
      </c>
      <c r="G84" s="69" t="s">
        <v>943</v>
      </c>
      <c r="H84" s="67" t="s">
        <v>944</v>
      </c>
    </row>
    <row r="85" spans="2:8" ht="15.5" x14ac:dyDescent="0.35">
      <c r="B85" s="611">
        <v>3</v>
      </c>
      <c r="C85" s="611">
        <v>19</v>
      </c>
      <c r="D85" s="74">
        <v>1</v>
      </c>
      <c r="E85" s="72" t="s">
        <v>782</v>
      </c>
      <c r="F85" s="72" t="s">
        <v>783</v>
      </c>
      <c r="G85" s="69" t="s">
        <v>945</v>
      </c>
      <c r="H85" s="67" t="s">
        <v>946</v>
      </c>
    </row>
    <row r="86" spans="2:8" ht="15.5" x14ac:dyDescent="0.35">
      <c r="B86" s="611">
        <v>3</v>
      </c>
      <c r="C86" s="611">
        <v>19</v>
      </c>
      <c r="D86" s="74">
        <v>1</v>
      </c>
      <c r="E86" s="72" t="s">
        <v>782</v>
      </c>
      <c r="F86" s="72" t="s">
        <v>784</v>
      </c>
      <c r="G86" s="69" t="s">
        <v>947</v>
      </c>
      <c r="H86" s="67" t="s">
        <v>948</v>
      </c>
    </row>
    <row r="87" spans="2:8" ht="15.5" x14ac:dyDescent="0.35">
      <c r="B87" s="611">
        <v>3</v>
      </c>
      <c r="C87" s="611">
        <v>19</v>
      </c>
      <c r="D87" s="74">
        <v>1</v>
      </c>
      <c r="E87" s="72" t="s">
        <v>782</v>
      </c>
      <c r="F87" s="72" t="s">
        <v>785</v>
      </c>
      <c r="G87" s="69" t="s">
        <v>949</v>
      </c>
      <c r="H87" s="67" t="s">
        <v>950</v>
      </c>
    </row>
    <row r="88" spans="2:8" ht="15.5" x14ac:dyDescent="0.35">
      <c r="B88" s="611">
        <v>3</v>
      </c>
      <c r="C88" s="611">
        <v>19</v>
      </c>
      <c r="D88" s="74">
        <v>1</v>
      </c>
      <c r="E88" s="72" t="s">
        <v>782</v>
      </c>
      <c r="F88" s="72" t="s">
        <v>772</v>
      </c>
      <c r="G88" s="69" t="s">
        <v>951</v>
      </c>
      <c r="H88" s="67" t="s">
        <v>952</v>
      </c>
    </row>
    <row r="89" spans="2:8" ht="15.5" x14ac:dyDescent="0.35">
      <c r="B89" s="611">
        <v>3</v>
      </c>
      <c r="C89" s="611">
        <v>19</v>
      </c>
      <c r="D89" s="74">
        <v>1</v>
      </c>
      <c r="E89" s="72" t="s">
        <v>782</v>
      </c>
      <c r="F89" s="72" t="s">
        <v>773</v>
      </c>
      <c r="G89" s="69" t="s">
        <v>953</v>
      </c>
      <c r="H89" s="67" t="s">
        <v>954</v>
      </c>
    </row>
    <row r="90" spans="2:8" ht="15.5" x14ac:dyDescent="0.35">
      <c r="B90" s="611"/>
      <c r="C90" s="611"/>
      <c r="D90" s="73"/>
      <c r="E90" s="70" t="s">
        <v>955</v>
      </c>
      <c r="F90" s="71"/>
      <c r="G90" s="69"/>
      <c r="H90" s="67"/>
    </row>
    <row r="91" spans="2:8" ht="15.5" x14ac:dyDescent="0.35">
      <c r="B91" s="611">
        <v>3</v>
      </c>
      <c r="C91" s="611">
        <v>19</v>
      </c>
      <c r="D91" s="73">
        <v>2</v>
      </c>
      <c r="E91" s="72" t="s">
        <v>783</v>
      </c>
      <c r="F91" s="72" t="s">
        <v>771</v>
      </c>
      <c r="G91" s="69" t="s">
        <v>956</v>
      </c>
      <c r="H91" s="67" t="s">
        <v>957</v>
      </c>
    </row>
    <row r="92" spans="2:8" ht="15.5" x14ac:dyDescent="0.35">
      <c r="B92" s="611">
        <v>3</v>
      </c>
      <c r="C92" s="611">
        <v>19</v>
      </c>
      <c r="D92" s="73">
        <v>2</v>
      </c>
      <c r="E92" s="72" t="s">
        <v>783</v>
      </c>
      <c r="F92" s="72" t="s">
        <v>774</v>
      </c>
      <c r="G92" s="69" t="s">
        <v>958</v>
      </c>
      <c r="H92" s="67" t="s">
        <v>959</v>
      </c>
    </row>
    <row r="93" spans="2:8" ht="15.5" x14ac:dyDescent="0.35">
      <c r="B93" s="611">
        <v>3</v>
      </c>
      <c r="C93" s="611">
        <v>19</v>
      </c>
      <c r="D93" s="73">
        <v>2</v>
      </c>
      <c r="E93" s="72" t="s">
        <v>783</v>
      </c>
      <c r="F93" s="72" t="s">
        <v>776</v>
      </c>
      <c r="G93" s="69" t="s">
        <v>960</v>
      </c>
      <c r="H93" s="67" t="s">
        <v>961</v>
      </c>
    </row>
    <row r="94" spans="2:8" ht="15.5" x14ac:dyDescent="0.35">
      <c r="B94" s="611">
        <v>3</v>
      </c>
      <c r="C94" s="611">
        <v>19</v>
      </c>
      <c r="D94" s="73">
        <v>2</v>
      </c>
      <c r="E94" s="72" t="s">
        <v>783</v>
      </c>
      <c r="F94" s="72" t="s">
        <v>777</v>
      </c>
      <c r="G94" s="69" t="s">
        <v>962</v>
      </c>
      <c r="H94" s="67" t="s">
        <v>963</v>
      </c>
    </row>
    <row r="95" spans="2:8" ht="15.5" x14ac:dyDescent="0.35">
      <c r="B95" s="611">
        <v>3</v>
      </c>
      <c r="C95" s="611">
        <v>19</v>
      </c>
      <c r="D95" s="73">
        <v>2</v>
      </c>
      <c r="E95" s="72" t="s">
        <v>783</v>
      </c>
      <c r="F95" s="72" t="s">
        <v>778</v>
      </c>
      <c r="G95" s="69" t="s">
        <v>964</v>
      </c>
      <c r="H95" s="67" t="s">
        <v>965</v>
      </c>
    </row>
    <row r="96" spans="2:8" ht="15.5" x14ac:dyDescent="0.35">
      <c r="B96" s="611">
        <v>3</v>
      </c>
      <c r="C96" s="611">
        <v>19</v>
      </c>
      <c r="D96" s="73">
        <v>2</v>
      </c>
      <c r="E96" s="72" t="s">
        <v>783</v>
      </c>
      <c r="F96" s="72" t="s">
        <v>781</v>
      </c>
      <c r="G96" s="69" t="s">
        <v>966</v>
      </c>
      <c r="H96" s="67" t="s">
        <v>967</v>
      </c>
    </row>
    <row r="97" spans="2:8" ht="15.5" x14ac:dyDescent="0.35">
      <c r="B97" s="611">
        <v>3</v>
      </c>
      <c r="C97" s="611">
        <v>19</v>
      </c>
      <c r="D97" s="73">
        <v>2</v>
      </c>
      <c r="E97" s="72" t="s">
        <v>783</v>
      </c>
      <c r="F97" s="72" t="s">
        <v>782</v>
      </c>
      <c r="G97" s="69" t="s">
        <v>968</v>
      </c>
      <c r="H97" s="67" t="s">
        <v>969</v>
      </c>
    </row>
    <row r="98" spans="2:8" ht="15.5" x14ac:dyDescent="0.35">
      <c r="B98" s="611">
        <v>3</v>
      </c>
      <c r="C98" s="611">
        <v>19</v>
      </c>
      <c r="D98" s="73">
        <v>2</v>
      </c>
      <c r="E98" s="72" t="s">
        <v>783</v>
      </c>
      <c r="F98" s="72" t="s">
        <v>783</v>
      </c>
      <c r="G98" s="69" t="s">
        <v>970</v>
      </c>
      <c r="H98" s="67" t="s">
        <v>971</v>
      </c>
    </row>
    <row r="99" spans="2:8" ht="15.5" x14ac:dyDescent="0.35">
      <c r="B99" s="611">
        <v>3</v>
      </c>
      <c r="C99" s="611">
        <v>19</v>
      </c>
      <c r="D99" s="73">
        <v>2</v>
      </c>
      <c r="E99" s="72" t="s">
        <v>783</v>
      </c>
      <c r="F99" s="72" t="s">
        <v>784</v>
      </c>
      <c r="G99" s="69" t="s">
        <v>972</v>
      </c>
      <c r="H99" s="67" t="s">
        <v>973</v>
      </c>
    </row>
    <row r="100" spans="2:8" ht="15.5" x14ac:dyDescent="0.35">
      <c r="B100" s="611">
        <v>3</v>
      </c>
      <c r="C100" s="611">
        <v>19</v>
      </c>
      <c r="D100" s="73">
        <v>2</v>
      </c>
      <c r="E100" s="72" t="s">
        <v>783</v>
      </c>
      <c r="F100" s="72" t="s">
        <v>785</v>
      </c>
      <c r="G100" s="69" t="s">
        <v>974</v>
      </c>
      <c r="H100" s="67" t="s">
        <v>975</v>
      </c>
    </row>
    <row r="101" spans="2:8" ht="15.5" x14ac:dyDescent="0.35">
      <c r="B101" s="611"/>
      <c r="C101" s="611"/>
      <c r="D101" s="74"/>
      <c r="E101" s="70" t="s">
        <v>976</v>
      </c>
      <c r="F101" s="73"/>
      <c r="G101" s="69"/>
      <c r="H101" s="67"/>
    </row>
    <row r="102" spans="2:8" ht="15.5" x14ac:dyDescent="0.35">
      <c r="B102" s="611">
        <v>3</v>
      </c>
      <c r="C102" s="611">
        <v>19</v>
      </c>
      <c r="D102" s="74">
        <v>1</v>
      </c>
      <c r="E102" s="72" t="s">
        <v>784</v>
      </c>
      <c r="F102" s="72" t="s">
        <v>771</v>
      </c>
      <c r="G102" s="69" t="s">
        <v>977</v>
      </c>
      <c r="H102" s="67" t="s">
        <v>978</v>
      </c>
    </row>
    <row r="103" spans="2:8" ht="15.5" x14ac:dyDescent="0.35">
      <c r="B103" s="611">
        <v>3</v>
      </c>
      <c r="C103" s="611">
        <v>19</v>
      </c>
      <c r="D103" s="74">
        <v>1</v>
      </c>
      <c r="E103" s="72" t="s">
        <v>784</v>
      </c>
      <c r="F103" s="72" t="s">
        <v>774</v>
      </c>
      <c r="G103" s="69" t="s">
        <v>979</v>
      </c>
      <c r="H103" s="67" t="s">
        <v>980</v>
      </c>
    </row>
    <row r="104" spans="2:8" ht="15.5" x14ac:dyDescent="0.35">
      <c r="B104" s="611">
        <v>3</v>
      </c>
      <c r="C104" s="611">
        <v>19</v>
      </c>
      <c r="D104" s="74">
        <v>1</v>
      </c>
      <c r="E104" s="72" t="s">
        <v>784</v>
      </c>
      <c r="F104" s="72" t="s">
        <v>776</v>
      </c>
      <c r="G104" s="69" t="s">
        <v>981</v>
      </c>
      <c r="H104" s="67" t="s">
        <v>982</v>
      </c>
    </row>
    <row r="105" spans="2:8" ht="15.5" x14ac:dyDescent="0.35">
      <c r="B105" s="611">
        <v>3</v>
      </c>
      <c r="C105" s="611">
        <v>19</v>
      </c>
      <c r="D105" s="74">
        <v>1</v>
      </c>
      <c r="E105" s="72" t="s">
        <v>784</v>
      </c>
      <c r="F105" s="72" t="s">
        <v>777</v>
      </c>
      <c r="G105" s="69" t="s">
        <v>983</v>
      </c>
      <c r="H105" s="67" t="s">
        <v>984</v>
      </c>
    </row>
    <row r="106" spans="2:8" ht="15.5" x14ac:dyDescent="0.35">
      <c r="B106" s="611">
        <v>3</v>
      </c>
      <c r="C106" s="611">
        <v>19</v>
      </c>
      <c r="D106" s="74">
        <v>1</v>
      </c>
      <c r="E106" s="72" t="s">
        <v>784</v>
      </c>
      <c r="F106" s="72" t="s">
        <v>778</v>
      </c>
      <c r="G106" s="69" t="s">
        <v>985</v>
      </c>
      <c r="H106" s="67" t="s">
        <v>986</v>
      </c>
    </row>
    <row r="107" spans="2:8" ht="15.5" x14ac:dyDescent="0.35">
      <c r="B107" s="611">
        <v>3</v>
      </c>
      <c r="C107" s="611">
        <v>19</v>
      </c>
      <c r="D107" s="74">
        <v>1</v>
      </c>
      <c r="E107" s="72" t="s">
        <v>784</v>
      </c>
      <c r="F107" s="72" t="s">
        <v>781</v>
      </c>
      <c r="G107" s="69" t="s">
        <v>987</v>
      </c>
      <c r="H107" s="67" t="s">
        <v>988</v>
      </c>
    </row>
    <row r="108" spans="2:8" ht="15.5" x14ac:dyDescent="0.35">
      <c r="B108" s="611">
        <v>3</v>
      </c>
      <c r="C108" s="611">
        <v>19</v>
      </c>
      <c r="D108" s="74">
        <v>1</v>
      </c>
      <c r="E108" s="72" t="s">
        <v>784</v>
      </c>
      <c r="F108" s="72" t="s">
        <v>782</v>
      </c>
      <c r="G108" s="69" t="s">
        <v>920</v>
      </c>
      <c r="H108" s="67" t="s">
        <v>989</v>
      </c>
    </row>
    <row r="109" spans="2:8" ht="15.5" x14ac:dyDescent="0.35">
      <c r="B109" s="611">
        <v>3</v>
      </c>
      <c r="C109" s="611">
        <v>19</v>
      </c>
      <c r="D109" s="74">
        <v>1</v>
      </c>
      <c r="E109" s="72" t="s">
        <v>784</v>
      </c>
      <c r="F109" s="72" t="s">
        <v>783</v>
      </c>
      <c r="G109" s="69" t="s">
        <v>990</v>
      </c>
      <c r="H109" s="67" t="s">
        <v>991</v>
      </c>
    </row>
    <row r="110" spans="2:8" ht="15.5" x14ac:dyDescent="0.35">
      <c r="B110" s="611">
        <v>3</v>
      </c>
      <c r="C110" s="611">
        <v>19</v>
      </c>
      <c r="D110" s="74">
        <v>1</v>
      </c>
      <c r="E110" s="72" t="s">
        <v>784</v>
      </c>
      <c r="F110" s="72" t="s">
        <v>784</v>
      </c>
      <c r="G110" s="69" t="s">
        <v>992</v>
      </c>
      <c r="H110" s="67" t="s">
        <v>993</v>
      </c>
    </row>
    <row r="111" spans="2:8" ht="15.5" x14ac:dyDescent="0.35">
      <c r="B111" s="611">
        <v>3</v>
      </c>
      <c r="C111" s="611">
        <v>19</v>
      </c>
      <c r="D111" s="74">
        <v>1</v>
      </c>
      <c r="E111" s="72" t="s">
        <v>784</v>
      </c>
      <c r="F111" s="72" t="s">
        <v>785</v>
      </c>
      <c r="G111" s="69" t="s">
        <v>994</v>
      </c>
      <c r="H111" s="67" t="s">
        <v>995</v>
      </c>
    </row>
    <row r="112" spans="2:8" ht="15.5" x14ac:dyDescent="0.35">
      <c r="B112" s="611">
        <v>3</v>
      </c>
      <c r="C112" s="611">
        <v>19</v>
      </c>
      <c r="D112" s="74">
        <v>1</v>
      </c>
      <c r="E112" s="72" t="s">
        <v>784</v>
      </c>
      <c r="F112" s="72" t="s">
        <v>772</v>
      </c>
      <c r="G112" s="69" t="s">
        <v>996</v>
      </c>
      <c r="H112" s="67" t="s">
        <v>997</v>
      </c>
    </row>
    <row r="113" spans="2:8" ht="15.5" x14ac:dyDescent="0.35">
      <c r="B113" s="611">
        <v>3</v>
      </c>
      <c r="C113" s="611">
        <v>19</v>
      </c>
      <c r="D113" s="74">
        <v>1</v>
      </c>
      <c r="E113" s="72" t="s">
        <v>784</v>
      </c>
      <c r="F113" s="72" t="s">
        <v>773</v>
      </c>
      <c r="G113" s="69" t="s">
        <v>998</v>
      </c>
      <c r="H113" s="67" t="s">
        <v>999</v>
      </c>
    </row>
    <row r="114" spans="2:8" ht="15.5" x14ac:dyDescent="0.35">
      <c r="B114" s="611">
        <v>3</v>
      </c>
      <c r="C114" s="611">
        <v>19</v>
      </c>
      <c r="D114" s="74">
        <v>1</v>
      </c>
      <c r="E114" s="72" t="s">
        <v>784</v>
      </c>
      <c r="F114" s="72" t="s">
        <v>779</v>
      </c>
      <c r="G114" s="69" t="s">
        <v>1000</v>
      </c>
      <c r="H114" s="67" t="s">
        <v>1001</v>
      </c>
    </row>
    <row r="115" spans="2:8" ht="15.5" x14ac:dyDescent="0.35">
      <c r="B115" s="611">
        <v>3</v>
      </c>
      <c r="C115" s="611">
        <v>19</v>
      </c>
      <c r="D115" s="74">
        <v>1</v>
      </c>
      <c r="E115" s="72" t="s">
        <v>784</v>
      </c>
      <c r="F115" s="72" t="s">
        <v>780</v>
      </c>
      <c r="G115" s="69" t="s">
        <v>1002</v>
      </c>
      <c r="H115" s="67" t="s">
        <v>1003</v>
      </c>
    </row>
    <row r="116" spans="2:8" ht="15.5" x14ac:dyDescent="0.35">
      <c r="B116" s="611">
        <v>3</v>
      </c>
      <c r="C116" s="611">
        <v>19</v>
      </c>
      <c r="D116" s="74">
        <v>1</v>
      </c>
      <c r="E116" s="72" t="s">
        <v>784</v>
      </c>
      <c r="F116" s="72" t="s">
        <v>775</v>
      </c>
      <c r="G116" s="69" t="s">
        <v>1004</v>
      </c>
      <c r="H116" s="67" t="s">
        <v>1005</v>
      </c>
    </row>
    <row r="117" spans="2:8" ht="15.5" x14ac:dyDescent="0.35">
      <c r="B117" s="73"/>
      <c r="C117" s="73"/>
      <c r="D117" s="73"/>
      <c r="E117" s="70" t="s">
        <v>1006</v>
      </c>
      <c r="F117" s="71"/>
      <c r="G117" s="69"/>
      <c r="H117" s="67"/>
    </row>
    <row r="118" spans="2:8" ht="15.5" x14ac:dyDescent="0.35">
      <c r="B118" s="73">
        <v>3</v>
      </c>
      <c r="C118" s="73">
        <v>19</v>
      </c>
      <c r="D118" s="73">
        <v>2</v>
      </c>
      <c r="E118" s="71">
        <v>10</v>
      </c>
      <c r="F118" s="72" t="s">
        <v>771</v>
      </c>
      <c r="G118" s="69" t="s">
        <v>1007</v>
      </c>
      <c r="H118" s="67" t="s">
        <v>1008</v>
      </c>
    </row>
    <row r="119" spans="2:8" ht="15.5" x14ac:dyDescent="0.35">
      <c r="B119" s="73">
        <v>3</v>
      </c>
      <c r="C119" s="73">
        <v>19</v>
      </c>
      <c r="D119" s="73">
        <v>2</v>
      </c>
      <c r="E119" s="71">
        <v>10</v>
      </c>
      <c r="F119" s="72" t="s">
        <v>774</v>
      </c>
      <c r="G119" s="69" t="s">
        <v>1009</v>
      </c>
      <c r="H119" s="67" t="s">
        <v>1010</v>
      </c>
    </row>
    <row r="120" spans="2:8" ht="15.5" x14ac:dyDescent="0.35">
      <c r="B120" s="73">
        <v>3</v>
      </c>
      <c r="C120" s="73">
        <v>19</v>
      </c>
      <c r="D120" s="73">
        <v>2</v>
      </c>
      <c r="E120" s="71">
        <v>10</v>
      </c>
      <c r="F120" s="72" t="s">
        <v>776</v>
      </c>
      <c r="G120" s="69" t="s">
        <v>1011</v>
      </c>
      <c r="H120" s="67" t="s">
        <v>1012</v>
      </c>
    </row>
    <row r="121" spans="2:8" ht="15.5" x14ac:dyDescent="0.35">
      <c r="B121" s="73">
        <v>3</v>
      </c>
      <c r="C121" s="73">
        <v>19</v>
      </c>
      <c r="D121" s="73">
        <v>2</v>
      </c>
      <c r="E121" s="71">
        <v>10</v>
      </c>
      <c r="F121" s="72" t="s">
        <v>777</v>
      </c>
      <c r="G121" s="69" t="s">
        <v>1013</v>
      </c>
      <c r="H121" s="67" t="s">
        <v>1014</v>
      </c>
    </row>
    <row r="122" spans="2:8" ht="15.5" x14ac:dyDescent="0.35">
      <c r="B122" s="73">
        <v>3</v>
      </c>
      <c r="C122" s="73">
        <v>19</v>
      </c>
      <c r="D122" s="73">
        <v>2</v>
      </c>
      <c r="E122" s="71">
        <v>10</v>
      </c>
      <c r="F122" s="72" t="s">
        <v>778</v>
      </c>
      <c r="G122" s="69" t="s">
        <v>1015</v>
      </c>
      <c r="H122" s="67" t="s">
        <v>1016</v>
      </c>
    </row>
    <row r="123" spans="2:8" ht="15.5" x14ac:dyDescent="0.35">
      <c r="B123" s="73">
        <v>3</v>
      </c>
      <c r="C123" s="73">
        <v>19</v>
      </c>
      <c r="D123" s="73">
        <v>2</v>
      </c>
      <c r="E123" s="71">
        <v>10</v>
      </c>
      <c r="F123" s="72" t="s">
        <v>781</v>
      </c>
      <c r="G123" s="69" t="s">
        <v>1017</v>
      </c>
      <c r="H123" s="67" t="s">
        <v>1018</v>
      </c>
    </row>
    <row r="124" spans="2:8" ht="15.5" x14ac:dyDescent="0.35">
      <c r="B124" s="73">
        <v>3</v>
      </c>
      <c r="C124" s="73">
        <v>19</v>
      </c>
      <c r="D124" s="73">
        <v>2</v>
      </c>
      <c r="E124" s="71">
        <v>10</v>
      </c>
      <c r="F124" s="72" t="s">
        <v>782</v>
      </c>
      <c r="G124" s="69" t="s">
        <v>1019</v>
      </c>
      <c r="H124" s="67" t="s">
        <v>1020</v>
      </c>
    </row>
    <row r="125" spans="2:8" ht="15.5" x14ac:dyDescent="0.35">
      <c r="B125" s="73">
        <v>3</v>
      </c>
      <c r="C125" s="73">
        <v>19</v>
      </c>
      <c r="D125" s="73">
        <v>2</v>
      </c>
      <c r="E125" s="71">
        <v>10</v>
      </c>
      <c r="F125" s="72" t="s">
        <v>783</v>
      </c>
      <c r="G125" s="69" t="s">
        <v>1021</v>
      </c>
      <c r="H125" s="67" t="s">
        <v>1022</v>
      </c>
    </row>
    <row r="126" spans="2:8" ht="15.5" x14ac:dyDescent="0.35">
      <c r="B126" s="73">
        <v>3</v>
      </c>
      <c r="C126" s="73">
        <v>19</v>
      </c>
      <c r="D126" s="73">
        <v>2</v>
      </c>
      <c r="E126" s="71">
        <v>10</v>
      </c>
      <c r="F126" s="72" t="s">
        <v>784</v>
      </c>
      <c r="G126" s="69" t="s">
        <v>1023</v>
      </c>
      <c r="H126" s="67" t="s">
        <v>1024</v>
      </c>
    </row>
    <row r="127" spans="2:8" ht="15.5" x14ac:dyDescent="0.35">
      <c r="B127" s="73">
        <v>3</v>
      </c>
      <c r="C127" s="73">
        <v>19</v>
      </c>
      <c r="D127" s="73">
        <v>2</v>
      </c>
      <c r="E127" s="71">
        <v>10</v>
      </c>
      <c r="F127" s="72" t="s">
        <v>785</v>
      </c>
      <c r="G127" s="69" t="s">
        <v>1025</v>
      </c>
      <c r="H127" s="67" t="s">
        <v>1026</v>
      </c>
    </row>
    <row r="128" spans="2:8" ht="15.5" x14ac:dyDescent="0.35">
      <c r="B128" s="73">
        <v>3</v>
      </c>
      <c r="C128" s="73">
        <v>19</v>
      </c>
      <c r="D128" s="73">
        <v>2</v>
      </c>
      <c r="E128" s="71">
        <v>10</v>
      </c>
      <c r="F128" s="72" t="s">
        <v>772</v>
      </c>
      <c r="G128" s="69" t="s">
        <v>1027</v>
      </c>
      <c r="H128" s="67" t="s">
        <v>1028</v>
      </c>
    </row>
    <row r="129" spans="2:8" ht="15.5" x14ac:dyDescent="0.35">
      <c r="B129" s="73"/>
      <c r="C129" s="73"/>
      <c r="D129" s="73"/>
      <c r="E129" s="70" t="s">
        <v>1029</v>
      </c>
      <c r="F129" s="75"/>
      <c r="G129" s="76"/>
      <c r="H129" s="67"/>
    </row>
    <row r="130" spans="2:8" ht="15.5" x14ac:dyDescent="0.35">
      <c r="B130" s="73">
        <v>3</v>
      </c>
      <c r="C130" s="73">
        <v>19</v>
      </c>
      <c r="D130" s="73">
        <v>3</v>
      </c>
      <c r="E130" s="71">
        <v>11</v>
      </c>
      <c r="F130" s="72" t="s">
        <v>771</v>
      </c>
      <c r="G130" s="77" t="s">
        <v>1030</v>
      </c>
      <c r="H130" s="67" t="s">
        <v>1031</v>
      </c>
    </row>
    <row r="131" spans="2:8" ht="15.5" x14ac:dyDescent="0.35">
      <c r="B131" s="73">
        <v>3</v>
      </c>
      <c r="C131" s="73">
        <v>19</v>
      </c>
      <c r="D131" s="73">
        <v>3</v>
      </c>
      <c r="E131" s="71">
        <v>11</v>
      </c>
      <c r="F131" s="72" t="s">
        <v>774</v>
      </c>
      <c r="G131" s="77" t="s">
        <v>1032</v>
      </c>
      <c r="H131" s="67" t="s">
        <v>1033</v>
      </c>
    </row>
    <row r="132" spans="2:8" ht="15.5" x14ac:dyDescent="0.35">
      <c r="B132" s="73">
        <v>3</v>
      </c>
      <c r="C132" s="73">
        <v>19</v>
      </c>
      <c r="D132" s="73">
        <v>3</v>
      </c>
      <c r="E132" s="71">
        <v>11</v>
      </c>
      <c r="F132" s="72" t="s">
        <v>776</v>
      </c>
      <c r="G132" s="77" t="s">
        <v>1034</v>
      </c>
      <c r="H132" s="67" t="s">
        <v>1035</v>
      </c>
    </row>
    <row r="133" spans="2:8" ht="15.5" x14ac:dyDescent="0.35">
      <c r="B133" s="73">
        <v>3</v>
      </c>
      <c r="C133" s="73">
        <v>19</v>
      </c>
      <c r="D133" s="73">
        <v>3</v>
      </c>
      <c r="E133" s="71">
        <v>11</v>
      </c>
      <c r="F133" s="72" t="s">
        <v>777</v>
      </c>
      <c r="G133" s="77" t="s">
        <v>1036</v>
      </c>
      <c r="H133" s="67" t="s">
        <v>1037</v>
      </c>
    </row>
    <row r="134" spans="2:8" ht="15.5" x14ac:dyDescent="0.35">
      <c r="B134" s="73">
        <v>3</v>
      </c>
      <c r="C134" s="73">
        <v>19</v>
      </c>
      <c r="D134" s="73">
        <v>3</v>
      </c>
      <c r="E134" s="71">
        <v>11</v>
      </c>
      <c r="F134" s="72" t="s">
        <v>778</v>
      </c>
      <c r="G134" s="77" t="s">
        <v>1038</v>
      </c>
      <c r="H134" s="67" t="s">
        <v>1039</v>
      </c>
    </row>
    <row r="135" spans="2:8" ht="15.5" x14ac:dyDescent="0.35">
      <c r="B135" s="73">
        <v>3</v>
      </c>
      <c r="C135" s="73">
        <v>19</v>
      </c>
      <c r="D135" s="73">
        <v>3</v>
      </c>
      <c r="E135" s="71">
        <v>11</v>
      </c>
      <c r="F135" s="72" t="s">
        <v>781</v>
      </c>
      <c r="G135" s="77" t="s">
        <v>1040</v>
      </c>
      <c r="H135" s="67" t="s">
        <v>1041</v>
      </c>
    </row>
    <row r="136" spans="2:8" ht="15.5" x14ac:dyDescent="0.35">
      <c r="B136" s="73">
        <v>3</v>
      </c>
      <c r="C136" s="73">
        <v>19</v>
      </c>
      <c r="D136" s="73">
        <v>3</v>
      </c>
      <c r="E136" s="71">
        <v>11</v>
      </c>
      <c r="F136" s="72" t="s">
        <v>782</v>
      </c>
      <c r="G136" s="77" t="s">
        <v>1042</v>
      </c>
      <c r="H136" s="67" t="s">
        <v>1043</v>
      </c>
    </row>
    <row r="137" spans="2:8" ht="15.5" x14ac:dyDescent="0.35">
      <c r="B137" s="73">
        <v>3</v>
      </c>
      <c r="C137" s="73">
        <v>19</v>
      </c>
      <c r="D137" s="73">
        <v>3</v>
      </c>
      <c r="E137" s="71">
        <v>11</v>
      </c>
      <c r="F137" s="72" t="s">
        <v>783</v>
      </c>
      <c r="G137" s="77" t="s">
        <v>1044</v>
      </c>
      <c r="H137" s="67" t="s">
        <v>1045</v>
      </c>
    </row>
    <row r="138" spans="2:8" ht="15.5" x14ac:dyDescent="0.35">
      <c r="B138" s="73">
        <v>3</v>
      </c>
      <c r="C138" s="73">
        <v>19</v>
      </c>
      <c r="D138" s="73">
        <v>3</v>
      </c>
      <c r="E138" s="71">
        <v>11</v>
      </c>
      <c r="F138" s="72" t="s">
        <v>784</v>
      </c>
      <c r="G138" s="77" t="s">
        <v>1046</v>
      </c>
      <c r="H138" s="67" t="s">
        <v>1047</v>
      </c>
    </row>
    <row r="139" spans="2:8" ht="15.5" x14ac:dyDescent="0.35">
      <c r="B139" s="73">
        <v>3</v>
      </c>
      <c r="C139" s="73">
        <v>19</v>
      </c>
      <c r="D139" s="73">
        <v>3</v>
      </c>
      <c r="E139" s="71">
        <v>11</v>
      </c>
      <c r="F139" s="72" t="s">
        <v>785</v>
      </c>
      <c r="G139" s="77" t="s">
        <v>1048</v>
      </c>
      <c r="H139" s="67" t="s">
        <v>1049</v>
      </c>
    </row>
    <row r="140" spans="2:8" ht="15.5" x14ac:dyDescent="0.35">
      <c r="B140" s="73"/>
      <c r="C140" s="73"/>
      <c r="D140" s="78"/>
      <c r="E140" s="79" t="s">
        <v>1050</v>
      </c>
      <c r="F140" s="80"/>
      <c r="G140" s="612"/>
      <c r="H140" s="615"/>
    </row>
    <row r="141" spans="2:8" ht="15.5" x14ac:dyDescent="0.35">
      <c r="B141" s="73">
        <v>3</v>
      </c>
      <c r="C141" s="73">
        <v>19</v>
      </c>
      <c r="D141" s="78">
        <v>1</v>
      </c>
      <c r="E141" s="80">
        <v>12</v>
      </c>
      <c r="F141" s="68" t="s">
        <v>771</v>
      </c>
      <c r="G141" s="612" t="s">
        <v>1051</v>
      </c>
      <c r="H141" s="615" t="s">
        <v>1052</v>
      </c>
    </row>
    <row r="142" spans="2:8" ht="15.5" x14ac:dyDescent="0.35">
      <c r="B142" s="73">
        <v>3</v>
      </c>
      <c r="C142" s="73">
        <v>19</v>
      </c>
      <c r="D142" s="78">
        <v>1</v>
      </c>
      <c r="E142" s="80">
        <v>12</v>
      </c>
      <c r="F142" s="68" t="s">
        <v>774</v>
      </c>
      <c r="G142" s="612" t="s">
        <v>1053</v>
      </c>
      <c r="H142" s="615" t="s">
        <v>1052</v>
      </c>
    </row>
    <row r="143" spans="2:8" ht="15.5" x14ac:dyDescent="0.35">
      <c r="B143" s="73">
        <v>3</v>
      </c>
      <c r="C143" s="73">
        <v>19</v>
      </c>
      <c r="D143" s="78">
        <v>1</v>
      </c>
      <c r="E143" s="80">
        <v>12</v>
      </c>
      <c r="F143" s="68" t="s">
        <v>776</v>
      </c>
      <c r="G143" s="612" t="s">
        <v>1054</v>
      </c>
      <c r="H143" s="615" t="s">
        <v>1052</v>
      </c>
    </row>
    <row r="144" spans="2:8" ht="15.5" x14ac:dyDescent="0.35">
      <c r="B144" s="73">
        <v>3</v>
      </c>
      <c r="C144" s="73">
        <v>19</v>
      </c>
      <c r="D144" s="78">
        <v>1</v>
      </c>
      <c r="E144" s="80">
        <v>12</v>
      </c>
      <c r="F144" s="68" t="s">
        <v>777</v>
      </c>
      <c r="G144" s="612" t="s">
        <v>1055</v>
      </c>
      <c r="H144" s="615" t="s">
        <v>1052</v>
      </c>
    </row>
    <row r="145" spans="2:8" ht="15.5" x14ac:dyDescent="0.35">
      <c r="B145" s="73">
        <v>3</v>
      </c>
      <c r="C145" s="73">
        <v>19</v>
      </c>
      <c r="D145" s="78">
        <v>1</v>
      </c>
      <c r="E145" s="80">
        <v>12</v>
      </c>
      <c r="F145" s="68" t="s">
        <v>778</v>
      </c>
      <c r="G145" s="612" t="s">
        <v>1056</v>
      </c>
      <c r="H145" s="615" t="s">
        <v>1052</v>
      </c>
    </row>
    <row r="146" spans="2:8" ht="15.5" x14ac:dyDescent="0.35">
      <c r="B146" s="73">
        <v>3</v>
      </c>
      <c r="C146" s="73">
        <v>19</v>
      </c>
      <c r="D146" s="78">
        <v>1</v>
      </c>
      <c r="E146" s="80">
        <v>12</v>
      </c>
      <c r="F146" s="68" t="s">
        <v>781</v>
      </c>
      <c r="G146" s="612" t="s">
        <v>1057</v>
      </c>
      <c r="H146" s="615" t="s">
        <v>1052</v>
      </c>
    </row>
    <row r="147" spans="2:8" ht="15.5" x14ac:dyDescent="0.35">
      <c r="B147" s="73">
        <v>3</v>
      </c>
      <c r="C147" s="73">
        <v>19</v>
      </c>
      <c r="D147" s="78">
        <v>1</v>
      </c>
      <c r="E147" s="80">
        <v>12</v>
      </c>
      <c r="F147" s="68" t="s">
        <v>782</v>
      </c>
      <c r="G147" s="612" t="s">
        <v>1058</v>
      </c>
      <c r="H147" s="615" t="s">
        <v>1052</v>
      </c>
    </row>
    <row r="148" spans="2:8" ht="15.5" x14ac:dyDescent="0.35">
      <c r="B148" s="73">
        <v>3</v>
      </c>
      <c r="C148" s="73">
        <v>19</v>
      </c>
      <c r="D148" s="78">
        <v>1</v>
      </c>
      <c r="E148" s="80">
        <v>12</v>
      </c>
      <c r="F148" s="68" t="s">
        <v>783</v>
      </c>
      <c r="G148" s="612" t="s">
        <v>1059</v>
      </c>
      <c r="H148" s="615" t="s">
        <v>1052</v>
      </c>
    </row>
    <row r="149" spans="2:8" ht="15.5" x14ac:dyDescent="0.35">
      <c r="B149" s="73">
        <v>3</v>
      </c>
      <c r="C149" s="73">
        <v>19</v>
      </c>
      <c r="D149" s="78">
        <v>1</v>
      </c>
      <c r="E149" s="80">
        <v>12</v>
      </c>
      <c r="F149" s="68" t="s">
        <v>784</v>
      </c>
      <c r="G149" s="612" t="s">
        <v>1060</v>
      </c>
      <c r="H149" s="615" t="s">
        <v>1052</v>
      </c>
    </row>
    <row r="150" spans="2:8" ht="15.5" x14ac:dyDescent="0.35">
      <c r="B150" s="73">
        <v>3</v>
      </c>
      <c r="C150" s="73">
        <v>19</v>
      </c>
      <c r="D150" s="78">
        <v>1</v>
      </c>
      <c r="E150" s="80">
        <v>12</v>
      </c>
      <c r="F150" s="68" t="s">
        <v>785</v>
      </c>
      <c r="G150" s="612" t="s">
        <v>1061</v>
      </c>
      <c r="H150" s="615" t="s">
        <v>1052</v>
      </c>
    </row>
    <row r="151" spans="2:8" ht="15.5" x14ac:dyDescent="0.35">
      <c r="B151" s="73"/>
      <c r="C151" s="73"/>
      <c r="D151" s="78"/>
      <c r="E151" s="70" t="s">
        <v>1062</v>
      </c>
      <c r="F151" s="71"/>
      <c r="G151" s="69"/>
      <c r="H151" s="67"/>
    </row>
    <row r="152" spans="2:8" ht="15.5" x14ac:dyDescent="0.35">
      <c r="B152" s="73">
        <v>3</v>
      </c>
      <c r="C152" s="73">
        <v>19</v>
      </c>
      <c r="D152" s="78">
        <v>1</v>
      </c>
      <c r="E152" s="71">
        <v>13</v>
      </c>
      <c r="F152" s="72" t="s">
        <v>771</v>
      </c>
      <c r="G152" s="69" t="s">
        <v>1063</v>
      </c>
      <c r="H152" s="67" t="s">
        <v>1064</v>
      </c>
    </row>
    <row r="153" spans="2:8" ht="15.5" x14ac:dyDescent="0.35">
      <c r="B153" s="73">
        <v>3</v>
      </c>
      <c r="C153" s="73">
        <v>19</v>
      </c>
      <c r="D153" s="78">
        <v>1</v>
      </c>
      <c r="E153" s="71">
        <v>13</v>
      </c>
      <c r="F153" s="72" t="s">
        <v>774</v>
      </c>
      <c r="G153" s="69" t="s">
        <v>1065</v>
      </c>
      <c r="H153" s="67" t="s">
        <v>1066</v>
      </c>
    </row>
    <row r="154" spans="2:8" ht="15.5" x14ac:dyDescent="0.35">
      <c r="B154" s="73">
        <v>3</v>
      </c>
      <c r="C154" s="73">
        <v>19</v>
      </c>
      <c r="D154" s="78">
        <v>1</v>
      </c>
      <c r="E154" s="71">
        <v>13</v>
      </c>
      <c r="F154" s="72" t="s">
        <v>776</v>
      </c>
      <c r="G154" s="69" t="s">
        <v>1067</v>
      </c>
      <c r="H154" s="67" t="s">
        <v>1068</v>
      </c>
    </row>
    <row r="155" spans="2:8" ht="15.5" x14ac:dyDescent="0.35">
      <c r="B155" s="73">
        <v>3</v>
      </c>
      <c r="C155" s="73">
        <v>19</v>
      </c>
      <c r="D155" s="78">
        <v>1</v>
      </c>
      <c r="E155" s="71">
        <v>13</v>
      </c>
      <c r="F155" s="72" t="s">
        <v>777</v>
      </c>
      <c r="G155" s="69" t="s">
        <v>1069</v>
      </c>
      <c r="H155" s="67" t="s">
        <v>1070</v>
      </c>
    </row>
    <row r="156" spans="2:8" ht="15.5" x14ac:dyDescent="0.35">
      <c r="B156" s="73">
        <v>3</v>
      </c>
      <c r="C156" s="73">
        <v>19</v>
      </c>
      <c r="D156" s="78">
        <v>1</v>
      </c>
      <c r="E156" s="71">
        <v>13</v>
      </c>
      <c r="F156" s="72" t="s">
        <v>778</v>
      </c>
      <c r="G156" s="69" t="s">
        <v>1071</v>
      </c>
      <c r="H156" s="67" t="s">
        <v>1072</v>
      </c>
    </row>
    <row r="157" spans="2:8" ht="15.5" x14ac:dyDescent="0.35">
      <c r="B157" s="73">
        <v>3</v>
      </c>
      <c r="C157" s="73">
        <v>19</v>
      </c>
      <c r="D157" s="78">
        <v>1</v>
      </c>
      <c r="E157" s="71">
        <v>13</v>
      </c>
      <c r="F157" s="72" t="s">
        <v>781</v>
      </c>
      <c r="G157" s="69" t="s">
        <v>1073</v>
      </c>
      <c r="H157" s="67" t="s">
        <v>1074</v>
      </c>
    </row>
    <row r="158" spans="2:8" ht="15.5" x14ac:dyDescent="0.35">
      <c r="B158" s="73">
        <v>3</v>
      </c>
      <c r="C158" s="73">
        <v>19</v>
      </c>
      <c r="D158" s="78">
        <v>1</v>
      </c>
      <c r="E158" s="71">
        <v>13</v>
      </c>
      <c r="F158" s="72" t="s">
        <v>782</v>
      </c>
      <c r="G158" s="69" t="s">
        <v>1075</v>
      </c>
      <c r="H158" s="67" t="s">
        <v>1076</v>
      </c>
    </row>
    <row r="159" spans="2:8" ht="15.5" x14ac:dyDescent="0.35">
      <c r="B159" s="73">
        <v>3</v>
      </c>
      <c r="C159" s="73">
        <v>19</v>
      </c>
      <c r="D159" s="78">
        <v>1</v>
      </c>
      <c r="E159" s="71">
        <v>13</v>
      </c>
      <c r="F159" s="72" t="s">
        <v>783</v>
      </c>
      <c r="G159" s="69" t="s">
        <v>1077</v>
      </c>
      <c r="H159" s="67" t="s">
        <v>1078</v>
      </c>
    </row>
    <row r="160" spans="2:8" ht="15.5" x14ac:dyDescent="0.35">
      <c r="B160" s="73">
        <v>3</v>
      </c>
      <c r="C160" s="73">
        <v>19</v>
      </c>
      <c r="D160" s="78">
        <v>1</v>
      </c>
      <c r="E160" s="71">
        <v>13</v>
      </c>
      <c r="F160" s="72" t="s">
        <v>784</v>
      </c>
      <c r="G160" s="69" t="s">
        <v>1079</v>
      </c>
      <c r="H160" s="67" t="s">
        <v>1080</v>
      </c>
    </row>
    <row r="161" spans="2:9" ht="15.5" x14ac:dyDescent="0.35">
      <c r="B161" s="73">
        <v>3</v>
      </c>
      <c r="C161" s="73">
        <v>19</v>
      </c>
      <c r="D161" s="78">
        <v>1</v>
      </c>
      <c r="E161" s="71">
        <v>13</v>
      </c>
      <c r="F161" s="72" t="s">
        <v>785</v>
      </c>
      <c r="G161" s="69" t="s">
        <v>1081</v>
      </c>
      <c r="H161" s="67" t="s">
        <v>1082</v>
      </c>
    </row>
    <row r="162" spans="2:9" ht="15.5" x14ac:dyDescent="0.35">
      <c r="B162" s="73">
        <v>3</v>
      </c>
      <c r="C162" s="73">
        <v>19</v>
      </c>
      <c r="D162" s="78">
        <v>1</v>
      </c>
      <c r="E162" s="71">
        <v>13</v>
      </c>
      <c r="F162" s="72" t="s">
        <v>772</v>
      </c>
      <c r="G162" s="69" t="s">
        <v>1083</v>
      </c>
      <c r="H162" s="67" t="s">
        <v>1084</v>
      </c>
    </row>
    <row r="163" spans="2:9" ht="15.5" x14ac:dyDescent="0.35">
      <c r="B163" s="611"/>
      <c r="C163" s="611"/>
      <c r="D163" s="73"/>
      <c r="E163" s="70" t="s">
        <v>1085</v>
      </c>
      <c r="F163" s="71"/>
      <c r="G163" s="69"/>
      <c r="H163" s="67"/>
    </row>
    <row r="164" spans="2:9" ht="15.5" x14ac:dyDescent="0.35">
      <c r="B164" s="73">
        <v>3</v>
      </c>
      <c r="C164" s="73">
        <v>19</v>
      </c>
      <c r="D164" s="73">
        <v>3</v>
      </c>
      <c r="E164" s="71">
        <v>14</v>
      </c>
      <c r="F164" s="72" t="s">
        <v>771</v>
      </c>
      <c r="G164" s="69" t="s">
        <v>1086</v>
      </c>
      <c r="H164" s="67" t="s">
        <v>1087</v>
      </c>
    </row>
    <row r="165" spans="2:9" ht="15.5" x14ac:dyDescent="0.35">
      <c r="B165" s="73">
        <v>3</v>
      </c>
      <c r="C165" s="73">
        <v>19</v>
      </c>
      <c r="D165" s="73">
        <v>3</v>
      </c>
      <c r="E165" s="71">
        <v>14</v>
      </c>
      <c r="F165" s="72" t="s">
        <v>774</v>
      </c>
      <c r="G165" s="69" t="s">
        <v>1088</v>
      </c>
      <c r="H165" s="67" t="s">
        <v>1089</v>
      </c>
    </row>
    <row r="166" spans="2:9" ht="15.5" x14ac:dyDescent="0.35">
      <c r="B166" s="73">
        <v>3</v>
      </c>
      <c r="C166" s="73">
        <v>19</v>
      </c>
      <c r="D166" s="73">
        <v>3</v>
      </c>
      <c r="E166" s="71">
        <v>14</v>
      </c>
      <c r="F166" s="72" t="s">
        <v>776</v>
      </c>
      <c r="G166" s="69" t="s">
        <v>1090</v>
      </c>
      <c r="H166" s="67" t="s">
        <v>1091</v>
      </c>
    </row>
    <row r="167" spans="2:9" ht="15.5" x14ac:dyDescent="0.35">
      <c r="B167" s="73">
        <v>3</v>
      </c>
      <c r="C167" s="73">
        <v>19</v>
      </c>
      <c r="D167" s="73">
        <v>3</v>
      </c>
      <c r="E167" s="71">
        <v>14</v>
      </c>
      <c r="F167" s="72" t="s">
        <v>777</v>
      </c>
      <c r="G167" s="69" t="s">
        <v>920</v>
      </c>
      <c r="H167" s="67" t="s">
        <v>1092</v>
      </c>
      <c r="I167" s="60" t="s">
        <v>176</v>
      </c>
    </row>
    <row r="168" spans="2:9" ht="21" customHeight="1" x14ac:dyDescent="0.35">
      <c r="B168" s="73">
        <v>3</v>
      </c>
      <c r="C168" s="73">
        <v>19</v>
      </c>
      <c r="D168" s="73">
        <v>3</v>
      </c>
      <c r="E168" s="71">
        <v>14</v>
      </c>
      <c r="F168" s="72" t="s">
        <v>778</v>
      </c>
      <c r="G168" s="69" t="s">
        <v>1093</v>
      </c>
      <c r="H168" s="67" t="s">
        <v>1094</v>
      </c>
    </row>
    <row r="169" spans="2:9" ht="15.5" x14ac:dyDescent="0.35">
      <c r="B169" s="73">
        <v>3</v>
      </c>
      <c r="C169" s="73">
        <v>19</v>
      </c>
      <c r="D169" s="73">
        <v>3</v>
      </c>
      <c r="E169" s="71">
        <v>14</v>
      </c>
      <c r="F169" s="72" t="s">
        <v>781</v>
      </c>
      <c r="G169" s="69" t="s">
        <v>1095</v>
      </c>
      <c r="H169" s="67" t="s">
        <v>1096</v>
      </c>
    </row>
    <row r="170" spans="2:9" ht="15.5" x14ac:dyDescent="0.35">
      <c r="B170" s="73">
        <v>3</v>
      </c>
      <c r="C170" s="73">
        <v>19</v>
      </c>
      <c r="D170" s="73">
        <v>3</v>
      </c>
      <c r="E170" s="71">
        <v>14</v>
      </c>
      <c r="F170" s="72" t="s">
        <v>782</v>
      </c>
      <c r="G170" s="69" t="s">
        <v>1097</v>
      </c>
      <c r="H170" s="67" t="s">
        <v>1098</v>
      </c>
    </row>
    <row r="171" spans="2:9" ht="15.5" x14ac:dyDescent="0.35">
      <c r="B171" s="73">
        <v>3</v>
      </c>
      <c r="C171" s="73">
        <v>19</v>
      </c>
      <c r="D171" s="73">
        <v>3</v>
      </c>
      <c r="E171" s="71">
        <v>14</v>
      </c>
      <c r="F171" s="72" t="s">
        <v>783</v>
      </c>
      <c r="G171" s="69" t="s">
        <v>1099</v>
      </c>
      <c r="H171" s="67" t="s">
        <v>1100</v>
      </c>
    </row>
    <row r="172" spans="2:9" ht="15.5" x14ac:dyDescent="0.35">
      <c r="B172" s="73">
        <v>3</v>
      </c>
      <c r="C172" s="73">
        <v>19</v>
      </c>
      <c r="D172" s="73">
        <v>3</v>
      </c>
      <c r="E172" s="71">
        <v>14</v>
      </c>
      <c r="F172" s="72" t="s">
        <v>784</v>
      </c>
      <c r="G172" s="69" t="s">
        <v>1101</v>
      </c>
      <c r="H172" s="67" t="s">
        <v>1102</v>
      </c>
    </row>
    <row r="173" spans="2:9" ht="15.5" x14ac:dyDescent="0.35">
      <c r="B173" s="73">
        <v>3</v>
      </c>
      <c r="C173" s="73">
        <v>19</v>
      </c>
      <c r="D173" s="73">
        <v>3</v>
      </c>
      <c r="E173" s="71">
        <v>14</v>
      </c>
      <c r="F173" s="72" t="s">
        <v>785</v>
      </c>
      <c r="G173" s="69" t="s">
        <v>1103</v>
      </c>
      <c r="H173" s="67" t="s">
        <v>1104</v>
      </c>
    </row>
    <row r="174" spans="2:9" ht="15.5" x14ac:dyDescent="0.35">
      <c r="B174" s="73"/>
      <c r="C174" s="74"/>
      <c r="D174" s="73"/>
      <c r="E174" s="70" t="s">
        <v>1105</v>
      </c>
      <c r="F174" s="71"/>
      <c r="G174" s="69"/>
      <c r="H174" s="67"/>
    </row>
    <row r="175" spans="2:9" ht="15.5" x14ac:dyDescent="0.35">
      <c r="B175" s="73">
        <v>3</v>
      </c>
      <c r="C175" s="73">
        <v>19</v>
      </c>
      <c r="D175" s="73">
        <v>3</v>
      </c>
      <c r="E175" s="71">
        <v>15</v>
      </c>
      <c r="F175" s="72" t="s">
        <v>771</v>
      </c>
      <c r="G175" s="69" t="s">
        <v>1106</v>
      </c>
      <c r="H175" s="67" t="s">
        <v>1107</v>
      </c>
    </row>
    <row r="176" spans="2:9" ht="15.5" x14ac:dyDescent="0.35">
      <c r="B176" s="73">
        <v>3</v>
      </c>
      <c r="C176" s="73">
        <v>19</v>
      </c>
      <c r="D176" s="73">
        <v>3</v>
      </c>
      <c r="E176" s="71">
        <v>15</v>
      </c>
      <c r="F176" s="72" t="s">
        <v>774</v>
      </c>
      <c r="G176" s="69" t="s">
        <v>1108</v>
      </c>
      <c r="H176" s="67" t="s">
        <v>1109</v>
      </c>
    </row>
    <row r="177" spans="2:8" ht="15.5" x14ac:dyDescent="0.35">
      <c r="B177" s="73">
        <v>3</v>
      </c>
      <c r="C177" s="73">
        <v>19</v>
      </c>
      <c r="D177" s="73">
        <v>3</v>
      </c>
      <c r="E177" s="71">
        <v>15</v>
      </c>
      <c r="F177" s="72" t="s">
        <v>776</v>
      </c>
      <c r="G177" s="69" t="s">
        <v>1110</v>
      </c>
      <c r="H177" s="67" t="s">
        <v>1111</v>
      </c>
    </row>
    <row r="178" spans="2:8" ht="15.5" x14ac:dyDescent="0.35">
      <c r="B178" s="73">
        <v>3</v>
      </c>
      <c r="C178" s="73">
        <v>19</v>
      </c>
      <c r="D178" s="73">
        <v>3</v>
      </c>
      <c r="E178" s="71">
        <v>15</v>
      </c>
      <c r="F178" s="72" t="s">
        <v>777</v>
      </c>
      <c r="G178" s="69" t="s">
        <v>1112</v>
      </c>
      <c r="H178" s="67" t="s">
        <v>1113</v>
      </c>
    </row>
    <row r="179" spans="2:8" ht="15.5" x14ac:dyDescent="0.35">
      <c r="B179" s="73">
        <v>3</v>
      </c>
      <c r="C179" s="73">
        <v>19</v>
      </c>
      <c r="D179" s="73">
        <v>3</v>
      </c>
      <c r="E179" s="71">
        <v>15</v>
      </c>
      <c r="F179" s="72" t="s">
        <v>778</v>
      </c>
      <c r="G179" s="69" t="s">
        <v>1114</v>
      </c>
      <c r="H179" s="67" t="s">
        <v>1115</v>
      </c>
    </row>
    <row r="180" spans="2:8" ht="15.5" x14ac:dyDescent="0.35">
      <c r="B180" s="73">
        <v>3</v>
      </c>
      <c r="C180" s="73">
        <v>19</v>
      </c>
      <c r="D180" s="73">
        <v>3</v>
      </c>
      <c r="E180" s="71">
        <v>15</v>
      </c>
      <c r="F180" s="72" t="s">
        <v>781</v>
      </c>
      <c r="G180" s="69" t="s">
        <v>1116</v>
      </c>
      <c r="H180" s="67" t="s">
        <v>1117</v>
      </c>
    </row>
    <row r="181" spans="2:8" ht="15.5" x14ac:dyDescent="0.35">
      <c r="B181" s="73">
        <v>3</v>
      </c>
      <c r="C181" s="73">
        <v>19</v>
      </c>
      <c r="D181" s="73">
        <v>3</v>
      </c>
      <c r="E181" s="71">
        <v>15</v>
      </c>
      <c r="F181" s="72" t="s">
        <v>782</v>
      </c>
      <c r="G181" s="69" t="s">
        <v>1118</v>
      </c>
      <c r="H181" s="67" t="s">
        <v>1119</v>
      </c>
    </row>
    <row r="182" spans="2:8" ht="15.5" x14ac:dyDescent="0.35">
      <c r="B182" s="73">
        <v>3</v>
      </c>
      <c r="C182" s="73">
        <v>19</v>
      </c>
      <c r="D182" s="73">
        <v>3</v>
      </c>
      <c r="E182" s="71">
        <v>15</v>
      </c>
      <c r="F182" s="72" t="s">
        <v>783</v>
      </c>
      <c r="G182" s="69" t="s">
        <v>1120</v>
      </c>
      <c r="H182" s="67" t="s">
        <v>1121</v>
      </c>
    </row>
    <row r="183" spans="2:8" ht="15.5" x14ac:dyDescent="0.35">
      <c r="B183" s="73">
        <v>3</v>
      </c>
      <c r="C183" s="73">
        <v>19</v>
      </c>
      <c r="D183" s="73">
        <v>3</v>
      </c>
      <c r="E183" s="71">
        <v>15</v>
      </c>
      <c r="F183" s="72" t="s">
        <v>784</v>
      </c>
      <c r="G183" s="69" t="s">
        <v>1122</v>
      </c>
      <c r="H183" s="67" t="s">
        <v>1123</v>
      </c>
    </row>
    <row r="184" spans="2:8" ht="15.5" x14ac:dyDescent="0.35">
      <c r="B184" s="73">
        <v>3</v>
      </c>
      <c r="C184" s="73">
        <v>19</v>
      </c>
      <c r="D184" s="73">
        <v>3</v>
      </c>
      <c r="E184" s="71">
        <v>15</v>
      </c>
      <c r="F184" s="72" t="s">
        <v>785</v>
      </c>
      <c r="G184" s="69" t="s">
        <v>1124</v>
      </c>
      <c r="H184" s="67" t="s">
        <v>1125</v>
      </c>
    </row>
    <row r="185" spans="2:8" ht="15.5" x14ac:dyDescent="0.35">
      <c r="B185" s="73"/>
      <c r="C185" s="73"/>
      <c r="D185" s="73"/>
      <c r="E185" s="70" t="s">
        <v>1126</v>
      </c>
      <c r="F185" s="71"/>
      <c r="G185" s="69"/>
      <c r="H185" s="67"/>
    </row>
    <row r="186" spans="2:8" ht="15.5" x14ac:dyDescent="0.35">
      <c r="B186" s="73">
        <v>3</v>
      </c>
      <c r="C186" s="73">
        <v>19</v>
      </c>
      <c r="D186" s="73">
        <v>3</v>
      </c>
      <c r="E186" s="71">
        <v>16</v>
      </c>
      <c r="F186" s="72" t="s">
        <v>771</v>
      </c>
      <c r="G186" s="69" t="s">
        <v>1127</v>
      </c>
      <c r="H186" s="67" t="s">
        <v>1128</v>
      </c>
    </row>
    <row r="187" spans="2:8" ht="15.5" x14ac:dyDescent="0.35">
      <c r="B187" s="73">
        <v>3</v>
      </c>
      <c r="C187" s="73">
        <v>19</v>
      </c>
      <c r="D187" s="73">
        <v>3</v>
      </c>
      <c r="E187" s="71">
        <v>16</v>
      </c>
      <c r="F187" s="72" t="s">
        <v>774</v>
      </c>
      <c r="G187" s="69" t="s">
        <v>1129</v>
      </c>
      <c r="H187" s="67" t="s">
        <v>1130</v>
      </c>
    </row>
    <row r="188" spans="2:8" ht="15.5" x14ac:dyDescent="0.35">
      <c r="B188" s="73">
        <v>3</v>
      </c>
      <c r="C188" s="73">
        <v>19</v>
      </c>
      <c r="D188" s="73">
        <v>3</v>
      </c>
      <c r="E188" s="71">
        <v>16</v>
      </c>
      <c r="F188" s="72" t="s">
        <v>776</v>
      </c>
      <c r="G188" s="69" t="s">
        <v>1131</v>
      </c>
      <c r="H188" s="67" t="s">
        <v>1132</v>
      </c>
    </row>
    <row r="189" spans="2:8" ht="15.5" x14ac:dyDescent="0.35">
      <c r="B189" s="73">
        <v>3</v>
      </c>
      <c r="C189" s="73">
        <v>19</v>
      </c>
      <c r="D189" s="73">
        <v>3</v>
      </c>
      <c r="E189" s="71">
        <v>16</v>
      </c>
      <c r="F189" s="72" t="s">
        <v>777</v>
      </c>
      <c r="G189" s="69" t="s">
        <v>1133</v>
      </c>
      <c r="H189" s="67" t="s">
        <v>1134</v>
      </c>
    </row>
    <row r="190" spans="2:8" ht="15.5" x14ac:dyDescent="0.35">
      <c r="B190" s="73">
        <v>3</v>
      </c>
      <c r="C190" s="73">
        <v>19</v>
      </c>
      <c r="D190" s="73">
        <v>3</v>
      </c>
      <c r="E190" s="71">
        <v>16</v>
      </c>
      <c r="F190" s="72" t="s">
        <v>778</v>
      </c>
      <c r="G190" s="69" t="s">
        <v>1135</v>
      </c>
      <c r="H190" s="67" t="s">
        <v>1136</v>
      </c>
    </row>
    <row r="191" spans="2:8" ht="15.5" x14ac:dyDescent="0.35">
      <c r="B191" s="73">
        <v>3</v>
      </c>
      <c r="C191" s="73">
        <v>19</v>
      </c>
      <c r="D191" s="73">
        <v>3</v>
      </c>
      <c r="E191" s="71">
        <v>16</v>
      </c>
      <c r="F191" s="72" t="s">
        <v>781</v>
      </c>
      <c r="G191" s="69" t="s">
        <v>1137</v>
      </c>
      <c r="H191" s="67" t="s">
        <v>1138</v>
      </c>
    </row>
    <row r="192" spans="2:8" ht="15.5" x14ac:dyDescent="0.35">
      <c r="B192" s="73">
        <v>3</v>
      </c>
      <c r="C192" s="73">
        <v>19</v>
      </c>
      <c r="D192" s="73">
        <v>3</v>
      </c>
      <c r="E192" s="71">
        <v>16</v>
      </c>
      <c r="F192" s="72" t="s">
        <v>782</v>
      </c>
      <c r="G192" s="69" t="s">
        <v>1139</v>
      </c>
      <c r="H192" s="67" t="s">
        <v>1140</v>
      </c>
    </row>
    <row r="193" spans="2:8" ht="15.5" x14ac:dyDescent="0.35">
      <c r="B193" s="73">
        <v>3</v>
      </c>
      <c r="C193" s="73">
        <v>19</v>
      </c>
      <c r="D193" s="73">
        <v>3</v>
      </c>
      <c r="E193" s="71">
        <v>16</v>
      </c>
      <c r="F193" s="72" t="s">
        <v>783</v>
      </c>
      <c r="G193" s="69" t="s">
        <v>1141</v>
      </c>
      <c r="H193" s="67" t="s">
        <v>1142</v>
      </c>
    </row>
    <row r="194" spans="2:8" ht="15.5" x14ac:dyDescent="0.35">
      <c r="B194" s="73">
        <v>3</v>
      </c>
      <c r="C194" s="73">
        <v>19</v>
      </c>
      <c r="D194" s="73">
        <v>3</v>
      </c>
      <c r="E194" s="71">
        <v>16</v>
      </c>
      <c r="F194" s="72" t="s">
        <v>784</v>
      </c>
      <c r="G194" s="69" t="s">
        <v>1143</v>
      </c>
      <c r="H194" s="67" t="s">
        <v>1144</v>
      </c>
    </row>
    <row r="195" spans="2:8" ht="15.5" x14ac:dyDescent="0.35">
      <c r="B195" s="73">
        <v>3</v>
      </c>
      <c r="C195" s="73">
        <v>19</v>
      </c>
      <c r="D195" s="73">
        <v>3</v>
      </c>
      <c r="E195" s="71">
        <v>16</v>
      </c>
      <c r="F195" s="72" t="s">
        <v>785</v>
      </c>
      <c r="G195" s="69" t="s">
        <v>1145</v>
      </c>
      <c r="H195" s="67" t="s">
        <v>1146</v>
      </c>
    </row>
    <row r="196" spans="2:8" ht="15.5" x14ac:dyDescent="0.35">
      <c r="B196" s="73"/>
      <c r="C196" s="73"/>
      <c r="D196" s="74"/>
      <c r="E196" s="70" t="s">
        <v>1147</v>
      </c>
      <c r="F196" s="71"/>
      <c r="G196" s="69"/>
      <c r="H196" s="67"/>
    </row>
    <row r="197" spans="2:8" ht="15.5" x14ac:dyDescent="0.35">
      <c r="B197" s="73">
        <v>3</v>
      </c>
      <c r="C197" s="73">
        <v>19</v>
      </c>
      <c r="D197" s="74">
        <v>1</v>
      </c>
      <c r="E197" s="71">
        <v>17</v>
      </c>
      <c r="F197" s="72" t="s">
        <v>771</v>
      </c>
      <c r="G197" s="69" t="s">
        <v>1148</v>
      </c>
      <c r="H197" s="67" t="s">
        <v>1149</v>
      </c>
    </row>
    <row r="198" spans="2:8" ht="15.5" x14ac:dyDescent="0.35">
      <c r="B198" s="73">
        <v>3</v>
      </c>
      <c r="C198" s="73">
        <v>19</v>
      </c>
      <c r="D198" s="74">
        <v>1</v>
      </c>
      <c r="E198" s="71">
        <v>17</v>
      </c>
      <c r="F198" s="72" t="s">
        <v>774</v>
      </c>
      <c r="G198" s="69" t="s">
        <v>1150</v>
      </c>
      <c r="H198" s="67" t="s">
        <v>1151</v>
      </c>
    </row>
    <row r="199" spans="2:8" ht="15.5" x14ac:dyDescent="0.35">
      <c r="B199" s="73">
        <v>3</v>
      </c>
      <c r="C199" s="73">
        <v>19</v>
      </c>
      <c r="D199" s="74">
        <v>1</v>
      </c>
      <c r="E199" s="71">
        <v>17</v>
      </c>
      <c r="F199" s="72" t="s">
        <v>776</v>
      </c>
      <c r="G199" s="69" t="s">
        <v>1152</v>
      </c>
      <c r="H199" s="67" t="s">
        <v>1153</v>
      </c>
    </row>
    <row r="200" spans="2:8" ht="15.5" x14ac:dyDescent="0.35">
      <c r="B200" s="73">
        <v>3</v>
      </c>
      <c r="C200" s="73">
        <v>19</v>
      </c>
      <c r="D200" s="74">
        <v>1</v>
      </c>
      <c r="E200" s="71">
        <v>17</v>
      </c>
      <c r="F200" s="72" t="s">
        <v>777</v>
      </c>
      <c r="G200" s="69" t="s">
        <v>1154</v>
      </c>
      <c r="H200" s="67" t="s">
        <v>1155</v>
      </c>
    </row>
    <row r="201" spans="2:8" ht="15.5" x14ac:dyDescent="0.35">
      <c r="B201" s="73">
        <v>3</v>
      </c>
      <c r="C201" s="73">
        <v>19</v>
      </c>
      <c r="D201" s="74">
        <v>1</v>
      </c>
      <c r="E201" s="71">
        <v>17</v>
      </c>
      <c r="F201" s="72" t="s">
        <v>778</v>
      </c>
      <c r="G201" s="69" t="s">
        <v>1156</v>
      </c>
      <c r="H201" s="67" t="s">
        <v>1157</v>
      </c>
    </row>
    <row r="202" spans="2:8" ht="15.5" x14ac:dyDescent="0.35">
      <c r="B202" s="73">
        <v>3</v>
      </c>
      <c r="C202" s="73">
        <v>19</v>
      </c>
      <c r="D202" s="74">
        <v>1</v>
      </c>
      <c r="E202" s="71">
        <v>17</v>
      </c>
      <c r="F202" s="72" t="s">
        <v>781</v>
      </c>
      <c r="G202" s="69" t="s">
        <v>1158</v>
      </c>
      <c r="H202" s="67" t="s">
        <v>1159</v>
      </c>
    </row>
    <row r="203" spans="2:8" ht="15.5" x14ac:dyDescent="0.35">
      <c r="B203" s="73">
        <v>3</v>
      </c>
      <c r="C203" s="73">
        <v>19</v>
      </c>
      <c r="D203" s="74">
        <v>1</v>
      </c>
      <c r="E203" s="71">
        <v>17</v>
      </c>
      <c r="F203" s="72" t="s">
        <v>782</v>
      </c>
      <c r="G203" s="69" t="s">
        <v>1160</v>
      </c>
      <c r="H203" s="67" t="s">
        <v>1161</v>
      </c>
    </row>
    <row r="204" spans="2:8" ht="15.5" x14ac:dyDescent="0.35">
      <c r="B204" s="73">
        <v>3</v>
      </c>
      <c r="C204" s="73">
        <v>19</v>
      </c>
      <c r="D204" s="74">
        <v>1</v>
      </c>
      <c r="E204" s="71">
        <v>17</v>
      </c>
      <c r="F204" s="72" t="s">
        <v>783</v>
      </c>
      <c r="G204" s="69" t="s">
        <v>1162</v>
      </c>
      <c r="H204" s="67" t="s">
        <v>1163</v>
      </c>
    </row>
    <row r="205" spans="2:8" ht="15.5" x14ac:dyDescent="0.35">
      <c r="B205" s="73">
        <v>3</v>
      </c>
      <c r="C205" s="73">
        <v>19</v>
      </c>
      <c r="D205" s="74">
        <v>1</v>
      </c>
      <c r="E205" s="71">
        <v>17</v>
      </c>
      <c r="F205" s="72" t="s">
        <v>784</v>
      </c>
      <c r="G205" s="69" t="s">
        <v>1164</v>
      </c>
      <c r="H205" s="67" t="s">
        <v>1165</v>
      </c>
    </row>
    <row r="206" spans="2:8" ht="15.5" x14ac:dyDescent="0.35">
      <c r="B206" s="73">
        <v>3</v>
      </c>
      <c r="C206" s="73">
        <v>19</v>
      </c>
      <c r="D206" s="74">
        <v>1</v>
      </c>
      <c r="E206" s="71">
        <v>17</v>
      </c>
      <c r="F206" s="72" t="s">
        <v>785</v>
      </c>
      <c r="G206" s="69" t="s">
        <v>1166</v>
      </c>
      <c r="H206" s="67" t="s">
        <v>1167</v>
      </c>
    </row>
    <row r="207" spans="2:8" ht="15.5" x14ac:dyDescent="0.35">
      <c r="B207" s="73">
        <v>3</v>
      </c>
      <c r="C207" s="73">
        <v>19</v>
      </c>
      <c r="D207" s="74">
        <v>1</v>
      </c>
      <c r="E207" s="71">
        <v>17</v>
      </c>
      <c r="F207" s="72" t="s">
        <v>772</v>
      </c>
      <c r="G207" s="69" t="s">
        <v>1168</v>
      </c>
      <c r="H207" s="67" t="s">
        <v>1169</v>
      </c>
    </row>
    <row r="208" spans="2:8" ht="15.5" x14ac:dyDescent="0.35">
      <c r="B208" s="73"/>
      <c r="C208" s="73"/>
      <c r="D208" s="74"/>
      <c r="E208" s="70" t="s">
        <v>1170</v>
      </c>
      <c r="F208" s="71"/>
      <c r="G208" s="69"/>
      <c r="H208" s="67"/>
    </row>
    <row r="209" spans="2:10" ht="15.5" x14ac:dyDescent="0.35">
      <c r="B209" s="73">
        <v>3</v>
      </c>
      <c r="C209" s="73">
        <v>19</v>
      </c>
      <c r="D209" s="74">
        <v>1</v>
      </c>
      <c r="E209" s="71">
        <v>18</v>
      </c>
      <c r="F209" s="72" t="s">
        <v>771</v>
      </c>
      <c r="G209" s="69" t="s">
        <v>1171</v>
      </c>
      <c r="H209" s="67" t="s">
        <v>1172</v>
      </c>
    </row>
    <row r="210" spans="2:10" ht="15.5" x14ac:dyDescent="0.35">
      <c r="B210" s="73">
        <v>3</v>
      </c>
      <c r="C210" s="73">
        <v>19</v>
      </c>
      <c r="D210" s="74">
        <v>1</v>
      </c>
      <c r="E210" s="71">
        <v>18</v>
      </c>
      <c r="F210" s="72" t="s">
        <v>774</v>
      </c>
      <c r="G210" s="69" t="s">
        <v>1173</v>
      </c>
      <c r="H210" s="67" t="s">
        <v>1174</v>
      </c>
    </row>
    <row r="211" spans="2:10" ht="15.5" x14ac:dyDescent="0.35">
      <c r="B211" s="73">
        <v>3</v>
      </c>
      <c r="C211" s="73">
        <v>19</v>
      </c>
      <c r="D211" s="74">
        <v>1</v>
      </c>
      <c r="E211" s="71">
        <v>18</v>
      </c>
      <c r="F211" s="72" t="s">
        <v>776</v>
      </c>
      <c r="G211" s="69" t="s">
        <v>1175</v>
      </c>
      <c r="H211" s="67" t="s">
        <v>1176</v>
      </c>
    </row>
    <row r="212" spans="2:10" ht="15.5" x14ac:dyDescent="0.35">
      <c r="B212" s="73">
        <v>3</v>
      </c>
      <c r="C212" s="73">
        <v>19</v>
      </c>
      <c r="D212" s="74">
        <v>1</v>
      </c>
      <c r="E212" s="71">
        <v>18</v>
      </c>
      <c r="F212" s="72" t="s">
        <v>777</v>
      </c>
      <c r="G212" s="69" t="s">
        <v>1177</v>
      </c>
      <c r="H212" s="67" t="s">
        <v>1178</v>
      </c>
    </row>
    <row r="213" spans="2:10" ht="15.5" x14ac:dyDescent="0.35">
      <c r="B213" s="73">
        <v>3</v>
      </c>
      <c r="C213" s="73">
        <v>19</v>
      </c>
      <c r="D213" s="74">
        <v>1</v>
      </c>
      <c r="E213" s="71">
        <v>18</v>
      </c>
      <c r="F213" s="72" t="s">
        <v>778</v>
      </c>
      <c r="G213" s="69" t="s">
        <v>1179</v>
      </c>
      <c r="H213" s="67" t="s">
        <v>1180</v>
      </c>
    </row>
    <row r="214" spans="2:10" ht="15.5" x14ac:dyDescent="0.35">
      <c r="B214" s="73">
        <v>3</v>
      </c>
      <c r="C214" s="73">
        <v>19</v>
      </c>
      <c r="D214" s="74">
        <v>1</v>
      </c>
      <c r="E214" s="71">
        <v>18</v>
      </c>
      <c r="F214" s="72" t="s">
        <v>781</v>
      </c>
      <c r="G214" s="69" t="s">
        <v>1181</v>
      </c>
      <c r="H214" s="67" t="s">
        <v>1182</v>
      </c>
    </row>
    <row r="215" spans="2:10" ht="15.5" x14ac:dyDescent="0.35">
      <c r="B215" s="73">
        <v>3</v>
      </c>
      <c r="C215" s="73">
        <v>19</v>
      </c>
      <c r="D215" s="74">
        <v>1</v>
      </c>
      <c r="E215" s="71">
        <v>18</v>
      </c>
      <c r="F215" s="72" t="s">
        <v>782</v>
      </c>
      <c r="G215" s="69" t="s">
        <v>1183</v>
      </c>
      <c r="H215" s="67" t="s">
        <v>1184</v>
      </c>
    </row>
    <row r="216" spans="2:10" ht="15.5" x14ac:dyDescent="0.35">
      <c r="B216" s="73">
        <v>3</v>
      </c>
      <c r="C216" s="73">
        <v>19</v>
      </c>
      <c r="D216" s="74">
        <v>1</v>
      </c>
      <c r="E216" s="71">
        <v>18</v>
      </c>
      <c r="F216" s="72" t="s">
        <v>783</v>
      </c>
      <c r="G216" s="69" t="s">
        <v>1185</v>
      </c>
      <c r="H216" s="67" t="s">
        <v>1186</v>
      </c>
    </row>
    <row r="217" spans="2:10" ht="15.5" x14ac:dyDescent="0.35">
      <c r="B217" s="73">
        <v>3</v>
      </c>
      <c r="C217" s="73">
        <v>19</v>
      </c>
      <c r="D217" s="74">
        <v>1</v>
      </c>
      <c r="E217" s="71">
        <v>18</v>
      </c>
      <c r="F217" s="72" t="s">
        <v>784</v>
      </c>
      <c r="G217" s="69" t="s">
        <v>1187</v>
      </c>
      <c r="H217" s="67" t="s">
        <v>1188</v>
      </c>
    </row>
    <row r="218" spans="2:10" ht="15.5" x14ac:dyDescent="0.35">
      <c r="B218" s="73">
        <v>3</v>
      </c>
      <c r="C218" s="73">
        <v>19</v>
      </c>
      <c r="D218" s="74">
        <v>1</v>
      </c>
      <c r="E218" s="71">
        <v>18</v>
      </c>
      <c r="F218" s="72" t="s">
        <v>785</v>
      </c>
      <c r="G218" s="69" t="s">
        <v>1189</v>
      </c>
      <c r="H218" s="67" t="s">
        <v>1190</v>
      </c>
    </row>
    <row r="219" spans="2:10" ht="18.5" x14ac:dyDescent="0.45">
      <c r="B219" s="73"/>
      <c r="C219" s="73"/>
      <c r="D219" s="73"/>
      <c r="E219" s="70" t="s">
        <v>1191</v>
      </c>
      <c r="F219" s="71"/>
      <c r="G219" s="69"/>
      <c r="H219" s="67"/>
      <c r="I219" s="613"/>
      <c r="J219" s="614"/>
    </row>
    <row r="220" spans="2:10" ht="18.5" x14ac:dyDescent="0.45">
      <c r="B220" s="73">
        <v>3</v>
      </c>
      <c r="C220" s="73">
        <v>19</v>
      </c>
      <c r="D220" s="73">
        <v>2</v>
      </c>
      <c r="E220" s="71">
        <v>19</v>
      </c>
      <c r="F220" s="72" t="s">
        <v>771</v>
      </c>
      <c r="G220" s="69" t="s">
        <v>1192</v>
      </c>
      <c r="H220" s="67" t="s">
        <v>1193</v>
      </c>
      <c r="I220" s="613"/>
      <c r="J220" s="614"/>
    </row>
    <row r="221" spans="2:10" ht="18.5" x14ac:dyDescent="0.45">
      <c r="B221" s="73">
        <v>3</v>
      </c>
      <c r="C221" s="73">
        <v>19</v>
      </c>
      <c r="D221" s="73">
        <v>2</v>
      </c>
      <c r="E221" s="71">
        <v>19</v>
      </c>
      <c r="F221" s="72" t="s">
        <v>774</v>
      </c>
      <c r="G221" s="69" t="s">
        <v>1194</v>
      </c>
      <c r="H221" s="67" t="s">
        <v>1195</v>
      </c>
      <c r="I221" s="613"/>
      <c r="J221" s="614"/>
    </row>
    <row r="222" spans="2:10" ht="18.5" x14ac:dyDescent="0.45">
      <c r="B222" s="73">
        <v>3</v>
      </c>
      <c r="C222" s="73">
        <v>19</v>
      </c>
      <c r="D222" s="73">
        <v>2</v>
      </c>
      <c r="E222" s="71">
        <v>19</v>
      </c>
      <c r="F222" s="72" t="s">
        <v>776</v>
      </c>
      <c r="G222" s="69" t="s">
        <v>1196</v>
      </c>
      <c r="H222" s="67" t="s">
        <v>1197</v>
      </c>
      <c r="I222" s="613"/>
      <c r="J222" s="614"/>
    </row>
    <row r="223" spans="2:10" ht="18.5" x14ac:dyDescent="0.45">
      <c r="B223" s="73">
        <v>3</v>
      </c>
      <c r="C223" s="73">
        <v>19</v>
      </c>
      <c r="D223" s="73">
        <v>2</v>
      </c>
      <c r="E223" s="71">
        <v>19</v>
      </c>
      <c r="F223" s="72" t="s">
        <v>777</v>
      </c>
      <c r="G223" s="69" t="s">
        <v>1198</v>
      </c>
      <c r="H223" s="67" t="s">
        <v>1199</v>
      </c>
      <c r="I223" s="613"/>
      <c r="J223" s="614"/>
    </row>
    <row r="224" spans="2:10" ht="18.5" x14ac:dyDescent="0.45">
      <c r="B224" s="73">
        <v>3</v>
      </c>
      <c r="C224" s="73">
        <v>19</v>
      </c>
      <c r="D224" s="73">
        <v>2</v>
      </c>
      <c r="E224" s="71">
        <v>19</v>
      </c>
      <c r="F224" s="72" t="s">
        <v>778</v>
      </c>
      <c r="G224" s="69" t="s">
        <v>1200</v>
      </c>
      <c r="H224" s="67" t="s">
        <v>1201</v>
      </c>
      <c r="I224" s="613"/>
      <c r="J224" s="614"/>
    </row>
    <row r="225" spans="2:10" ht="18.5" x14ac:dyDescent="0.45">
      <c r="B225" s="73">
        <v>3</v>
      </c>
      <c r="C225" s="73">
        <v>19</v>
      </c>
      <c r="D225" s="73">
        <v>2</v>
      </c>
      <c r="E225" s="71">
        <v>19</v>
      </c>
      <c r="F225" s="72" t="s">
        <v>781</v>
      </c>
      <c r="G225" s="69" t="s">
        <v>1202</v>
      </c>
      <c r="H225" s="67" t="s">
        <v>1203</v>
      </c>
      <c r="I225" s="613"/>
      <c r="J225" s="614"/>
    </row>
    <row r="226" spans="2:10" ht="18.5" x14ac:dyDescent="0.45">
      <c r="B226" s="73">
        <v>3</v>
      </c>
      <c r="C226" s="73">
        <v>19</v>
      </c>
      <c r="D226" s="73">
        <v>2</v>
      </c>
      <c r="E226" s="71">
        <v>19</v>
      </c>
      <c r="F226" s="72" t="s">
        <v>782</v>
      </c>
      <c r="G226" s="69" t="s">
        <v>1204</v>
      </c>
      <c r="H226" s="67" t="s">
        <v>1205</v>
      </c>
      <c r="I226" s="613"/>
      <c r="J226" s="614"/>
    </row>
    <row r="227" spans="2:10" ht="18.5" x14ac:dyDescent="0.45">
      <c r="B227" s="73">
        <v>3</v>
      </c>
      <c r="C227" s="73">
        <v>19</v>
      </c>
      <c r="D227" s="73">
        <v>2</v>
      </c>
      <c r="E227" s="71">
        <v>19</v>
      </c>
      <c r="F227" s="72" t="s">
        <v>783</v>
      </c>
      <c r="G227" s="69" t="s">
        <v>1206</v>
      </c>
      <c r="H227" s="67" t="s">
        <v>1207</v>
      </c>
      <c r="I227" s="613"/>
      <c r="J227" s="614"/>
    </row>
    <row r="228" spans="2:10" ht="18.5" x14ac:dyDescent="0.45">
      <c r="B228" s="73">
        <v>3</v>
      </c>
      <c r="C228" s="73">
        <v>19</v>
      </c>
      <c r="D228" s="73">
        <v>2</v>
      </c>
      <c r="E228" s="71">
        <v>19</v>
      </c>
      <c r="F228" s="72" t="s">
        <v>784</v>
      </c>
      <c r="G228" s="69" t="s">
        <v>1208</v>
      </c>
      <c r="H228" s="67" t="s">
        <v>1209</v>
      </c>
      <c r="I228" s="613"/>
      <c r="J228" s="614"/>
    </row>
    <row r="229" spans="2:10" ht="18.5" x14ac:dyDescent="0.45">
      <c r="B229" s="73">
        <v>3</v>
      </c>
      <c r="C229" s="73">
        <v>19</v>
      </c>
      <c r="D229" s="73">
        <v>2</v>
      </c>
      <c r="E229" s="71">
        <v>19</v>
      </c>
      <c r="F229" s="72" t="s">
        <v>785</v>
      </c>
      <c r="G229" s="69" t="s">
        <v>1210</v>
      </c>
      <c r="H229" s="67" t="s">
        <v>1211</v>
      </c>
      <c r="I229" s="613"/>
      <c r="J229" s="614"/>
    </row>
    <row r="230" spans="2:10" ht="18.5" x14ac:dyDescent="0.45">
      <c r="B230" s="73"/>
      <c r="C230" s="73"/>
      <c r="D230" s="73"/>
      <c r="E230" s="70" t="s">
        <v>1212</v>
      </c>
      <c r="F230" s="71"/>
      <c r="G230" s="69"/>
      <c r="H230" s="67"/>
      <c r="I230" s="613"/>
      <c r="J230" s="614"/>
    </row>
    <row r="231" spans="2:10" ht="18.5" x14ac:dyDescent="0.45">
      <c r="B231" s="73">
        <v>3</v>
      </c>
      <c r="C231" s="73">
        <v>19</v>
      </c>
      <c r="D231" s="73">
        <v>2</v>
      </c>
      <c r="E231" s="71">
        <v>20</v>
      </c>
      <c r="F231" s="72" t="s">
        <v>771</v>
      </c>
      <c r="G231" s="69" t="s">
        <v>1213</v>
      </c>
      <c r="H231" s="67" t="s">
        <v>1214</v>
      </c>
      <c r="I231" s="613"/>
      <c r="J231" s="614"/>
    </row>
    <row r="232" spans="2:10" ht="18.5" x14ac:dyDescent="0.45">
      <c r="B232" s="73">
        <v>3</v>
      </c>
      <c r="C232" s="73">
        <v>19</v>
      </c>
      <c r="D232" s="73">
        <v>2</v>
      </c>
      <c r="E232" s="71">
        <v>20</v>
      </c>
      <c r="F232" s="72" t="s">
        <v>774</v>
      </c>
      <c r="G232" s="69" t="s">
        <v>1215</v>
      </c>
      <c r="H232" s="67" t="s">
        <v>1216</v>
      </c>
      <c r="I232" s="613"/>
      <c r="J232" s="614"/>
    </row>
    <row r="233" spans="2:10" ht="18.5" x14ac:dyDescent="0.45">
      <c r="B233" s="73">
        <v>3</v>
      </c>
      <c r="C233" s="73">
        <v>19</v>
      </c>
      <c r="D233" s="73">
        <v>2</v>
      </c>
      <c r="E233" s="71">
        <v>20</v>
      </c>
      <c r="F233" s="72" t="s">
        <v>776</v>
      </c>
      <c r="G233" s="69" t="s">
        <v>1217</v>
      </c>
      <c r="H233" s="67" t="s">
        <v>1218</v>
      </c>
      <c r="I233" s="613"/>
      <c r="J233" s="614"/>
    </row>
    <row r="234" spans="2:10" ht="18.5" x14ac:dyDescent="0.45">
      <c r="B234" s="73">
        <v>3</v>
      </c>
      <c r="C234" s="73">
        <v>19</v>
      </c>
      <c r="D234" s="73">
        <v>2</v>
      </c>
      <c r="E234" s="71">
        <v>20</v>
      </c>
      <c r="F234" s="72" t="s">
        <v>777</v>
      </c>
      <c r="G234" s="69" t="s">
        <v>1219</v>
      </c>
      <c r="H234" s="67" t="s">
        <v>1220</v>
      </c>
      <c r="I234" s="613"/>
      <c r="J234" s="614"/>
    </row>
    <row r="235" spans="2:10" ht="18.5" x14ac:dyDescent="0.45">
      <c r="B235" s="73">
        <v>3</v>
      </c>
      <c r="C235" s="73">
        <v>19</v>
      </c>
      <c r="D235" s="73">
        <v>2</v>
      </c>
      <c r="E235" s="71">
        <v>20</v>
      </c>
      <c r="F235" s="72" t="s">
        <v>778</v>
      </c>
      <c r="G235" s="69" t="s">
        <v>1221</v>
      </c>
      <c r="H235" s="67" t="s">
        <v>1222</v>
      </c>
      <c r="I235" s="613"/>
      <c r="J235" s="614"/>
    </row>
    <row r="236" spans="2:10" ht="18.5" x14ac:dyDescent="0.45">
      <c r="B236" s="73">
        <v>3</v>
      </c>
      <c r="C236" s="73">
        <v>19</v>
      </c>
      <c r="D236" s="73">
        <v>2</v>
      </c>
      <c r="E236" s="71">
        <v>20</v>
      </c>
      <c r="F236" s="72" t="s">
        <v>781</v>
      </c>
      <c r="G236" s="69" t="s">
        <v>1223</v>
      </c>
      <c r="H236" s="67" t="s">
        <v>1224</v>
      </c>
      <c r="I236" s="613"/>
      <c r="J236" s="614"/>
    </row>
    <row r="237" spans="2:10" ht="18.5" x14ac:dyDescent="0.45">
      <c r="B237" s="73">
        <v>3</v>
      </c>
      <c r="C237" s="73">
        <v>19</v>
      </c>
      <c r="D237" s="73">
        <v>2</v>
      </c>
      <c r="E237" s="71">
        <v>20</v>
      </c>
      <c r="F237" s="72" t="s">
        <v>782</v>
      </c>
      <c r="G237" s="69" t="s">
        <v>1225</v>
      </c>
      <c r="H237" s="67" t="s">
        <v>1226</v>
      </c>
      <c r="I237" s="613"/>
      <c r="J237" s="614"/>
    </row>
    <row r="238" spans="2:10" ht="18.5" x14ac:dyDescent="0.45">
      <c r="B238" s="73">
        <v>3</v>
      </c>
      <c r="C238" s="73">
        <v>19</v>
      </c>
      <c r="D238" s="73">
        <v>2</v>
      </c>
      <c r="E238" s="71">
        <v>20</v>
      </c>
      <c r="F238" s="72" t="s">
        <v>783</v>
      </c>
      <c r="G238" s="69" t="s">
        <v>1227</v>
      </c>
      <c r="H238" s="67" t="s">
        <v>1228</v>
      </c>
      <c r="I238" s="613"/>
      <c r="J238" s="614"/>
    </row>
    <row r="239" spans="2:10" ht="18.5" x14ac:dyDescent="0.45">
      <c r="B239" s="73">
        <v>3</v>
      </c>
      <c r="C239" s="73">
        <v>19</v>
      </c>
      <c r="D239" s="73">
        <v>2</v>
      </c>
      <c r="E239" s="71">
        <v>20</v>
      </c>
      <c r="F239" s="72" t="s">
        <v>784</v>
      </c>
      <c r="G239" s="69" t="s">
        <v>1229</v>
      </c>
      <c r="H239" s="67" t="s">
        <v>1230</v>
      </c>
      <c r="I239" s="613"/>
      <c r="J239" s="614"/>
    </row>
    <row r="240" spans="2:10" ht="18.5" x14ac:dyDescent="0.45">
      <c r="B240" s="73">
        <v>3</v>
      </c>
      <c r="C240" s="73">
        <v>19</v>
      </c>
      <c r="D240" s="73">
        <v>2</v>
      </c>
      <c r="E240" s="71">
        <v>20</v>
      </c>
      <c r="F240" s="72" t="s">
        <v>785</v>
      </c>
      <c r="G240" s="69" t="s">
        <v>1231</v>
      </c>
      <c r="H240" s="67" t="s">
        <v>1232</v>
      </c>
      <c r="I240" s="613"/>
      <c r="J240" s="614"/>
    </row>
    <row r="241" spans="2:10" ht="31" x14ac:dyDescent="0.45">
      <c r="B241" s="73"/>
      <c r="C241" s="73"/>
      <c r="D241" s="74"/>
      <c r="E241" s="70" t="s">
        <v>1233</v>
      </c>
      <c r="F241" s="71"/>
      <c r="G241" s="69"/>
      <c r="H241" s="67"/>
      <c r="I241" s="613"/>
      <c r="J241" s="614"/>
    </row>
    <row r="242" spans="2:10" ht="18.5" x14ac:dyDescent="0.45">
      <c r="B242" s="73">
        <v>3</v>
      </c>
      <c r="C242" s="73">
        <v>19</v>
      </c>
      <c r="D242" s="74">
        <v>1</v>
      </c>
      <c r="E242" s="71">
        <v>21</v>
      </c>
      <c r="F242" s="72" t="s">
        <v>771</v>
      </c>
      <c r="G242" s="69" t="s">
        <v>1234</v>
      </c>
      <c r="H242" s="67" t="s">
        <v>1235</v>
      </c>
      <c r="I242" s="613"/>
      <c r="J242" s="614"/>
    </row>
    <row r="243" spans="2:10" ht="18.5" x14ac:dyDescent="0.45">
      <c r="B243" s="73">
        <v>3</v>
      </c>
      <c r="C243" s="73">
        <v>19</v>
      </c>
      <c r="D243" s="74">
        <v>1</v>
      </c>
      <c r="E243" s="71">
        <v>21</v>
      </c>
      <c r="F243" s="72" t="s">
        <v>774</v>
      </c>
      <c r="G243" s="69" t="s">
        <v>1236</v>
      </c>
      <c r="H243" s="67" t="s">
        <v>1237</v>
      </c>
      <c r="I243" s="613"/>
      <c r="J243" s="614"/>
    </row>
    <row r="244" spans="2:10" ht="18.5" x14ac:dyDescent="0.45">
      <c r="B244" s="73">
        <v>3</v>
      </c>
      <c r="C244" s="73">
        <v>19</v>
      </c>
      <c r="D244" s="74">
        <v>1</v>
      </c>
      <c r="E244" s="71">
        <v>21</v>
      </c>
      <c r="F244" s="72" t="s">
        <v>776</v>
      </c>
      <c r="G244" s="69" t="s">
        <v>1238</v>
      </c>
      <c r="H244" s="67" t="s">
        <v>1239</v>
      </c>
      <c r="I244" s="613"/>
      <c r="J244" s="614"/>
    </row>
    <row r="245" spans="2:10" ht="18.5" x14ac:dyDescent="0.45">
      <c r="B245" s="73">
        <v>3</v>
      </c>
      <c r="C245" s="73">
        <v>19</v>
      </c>
      <c r="D245" s="74">
        <v>1</v>
      </c>
      <c r="E245" s="71">
        <v>21</v>
      </c>
      <c r="F245" s="72" t="s">
        <v>777</v>
      </c>
      <c r="G245" s="69" t="s">
        <v>1240</v>
      </c>
      <c r="H245" s="67" t="s">
        <v>1241</v>
      </c>
      <c r="I245" s="613"/>
      <c r="J245" s="614"/>
    </row>
    <row r="246" spans="2:10" ht="18.5" x14ac:dyDescent="0.45">
      <c r="B246" s="73">
        <v>3</v>
      </c>
      <c r="C246" s="73">
        <v>19</v>
      </c>
      <c r="D246" s="74">
        <v>1</v>
      </c>
      <c r="E246" s="71">
        <v>21</v>
      </c>
      <c r="F246" s="72" t="s">
        <v>778</v>
      </c>
      <c r="G246" s="69" t="s">
        <v>1242</v>
      </c>
      <c r="H246" s="67" t="s">
        <v>1243</v>
      </c>
      <c r="I246" s="613"/>
      <c r="J246" s="614"/>
    </row>
    <row r="247" spans="2:10" ht="18.5" x14ac:dyDescent="0.45">
      <c r="B247" s="73">
        <v>3</v>
      </c>
      <c r="C247" s="73">
        <v>19</v>
      </c>
      <c r="D247" s="74">
        <v>1</v>
      </c>
      <c r="E247" s="71">
        <v>21</v>
      </c>
      <c r="F247" s="72" t="s">
        <v>781</v>
      </c>
      <c r="G247" s="69" t="s">
        <v>1244</v>
      </c>
      <c r="H247" s="67" t="s">
        <v>1245</v>
      </c>
      <c r="I247" s="613"/>
      <c r="J247" s="614"/>
    </row>
    <row r="248" spans="2:10" ht="18.5" x14ac:dyDescent="0.45">
      <c r="B248" s="73">
        <v>3</v>
      </c>
      <c r="C248" s="73">
        <v>19</v>
      </c>
      <c r="D248" s="74">
        <v>1</v>
      </c>
      <c r="E248" s="71">
        <v>21</v>
      </c>
      <c r="F248" s="72" t="s">
        <v>782</v>
      </c>
      <c r="G248" s="69" t="s">
        <v>1246</v>
      </c>
      <c r="H248" s="67" t="s">
        <v>1247</v>
      </c>
      <c r="I248" s="613"/>
      <c r="J248" s="614"/>
    </row>
    <row r="249" spans="2:10" ht="18.5" x14ac:dyDescent="0.45">
      <c r="B249" s="73">
        <v>3</v>
      </c>
      <c r="C249" s="73">
        <v>19</v>
      </c>
      <c r="D249" s="74">
        <v>1</v>
      </c>
      <c r="E249" s="71">
        <v>21</v>
      </c>
      <c r="F249" s="72" t="s">
        <v>783</v>
      </c>
      <c r="G249" s="69" t="s">
        <v>1248</v>
      </c>
      <c r="H249" s="67" t="s">
        <v>1249</v>
      </c>
      <c r="I249" s="613"/>
      <c r="J249" s="614"/>
    </row>
    <row r="250" spans="2:10" ht="18.5" x14ac:dyDescent="0.45">
      <c r="B250" s="73">
        <v>3</v>
      </c>
      <c r="C250" s="73">
        <v>19</v>
      </c>
      <c r="D250" s="74">
        <v>1</v>
      </c>
      <c r="E250" s="71">
        <v>21</v>
      </c>
      <c r="F250" s="72" t="s">
        <v>784</v>
      </c>
      <c r="G250" s="69" t="s">
        <v>1250</v>
      </c>
      <c r="H250" s="67" t="s">
        <v>1251</v>
      </c>
      <c r="I250" s="613"/>
      <c r="J250" s="614"/>
    </row>
    <row r="251" spans="2:10" ht="18.5" x14ac:dyDescent="0.45">
      <c r="B251" s="73">
        <v>3</v>
      </c>
      <c r="C251" s="73">
        <v>19</v>
      </c>
      <c r="D251" s="74">
        <v>1</v>
      </c>
      <c r="E251" s="71">
        <v>21</v>
      </c>
      <c r="F251" s="72" t="s">
        <v>785</v>
      </c>
      <c r="G251" s="69" t="s">
        <v>1252</v>
      </c>
      <c r="H251" s="67" t="s">
        <v>1253</v>
      </c>
      <c r="I251" s="613"/>
      <c r="J251" s="614"/>
    </row>
    <row r="252" spans="2:10" ht="18.5" x14ac:dyDescent="0.45">
      <c r="B252" s="73">
        <v>3</v>
      </c>
      <c r="C252" s="73">
        <v>19</v>
      </c>
      <c r="D252" s="74">
        <v>1</v>
      </c>
      <c r="E252" s="71">
        <v>21</v>
      </c>
      <c r="F252" s="72" t="s">
        <v>772</v>
      </c>
      <c r="G252" s="69" t="s">
        <v>1254</v>
      </c>
      <c r="H252" s="67" t="s">
        <v>1255</v>
      </c>
      <c r="I252" s="613"/>
      <c r="J252" s="614"/>
    </row>
    <row r="253" spans="2:10" ht="18.5" x14ac:dyDescent="0.45">
      <c r="B253" s="73">
        <v>3</v>
      </c>
      <c r="C253" s="73">
        <v>19</v>
      </c>
      <c r="D253" s="74">
        <v>1</v>
      </c>
      <c r="E253" s="71">
        <v>21</v>
      </c>
      <c r="F253" s="72" t="s">
        <v>773</v>
      </c>
      <c r="G253" s="69" t="s">
        <v>1256</v>
      </c>
      <c r="H253" s="67" t="s">
        <v>1257</v>
      </c>
      <c r="I253" s="613"/>
      <c r="J253" s="614"/>
    </row>
    <row r="254" spans="2:10" ht="18.5" x14ac:dyDescent="0.45">
      <c r="B254" s="73">
        <v>3</v>
      </c>
      <c r="C254" s="73">
        <v>19</v>
      </c>
      <c r="D254" s="74">
        <v>1</v>
      </c>
      <c r="E254" s="71">
        <v>21</v>
      </c>
      <c r="F254" s="72" t="s">
        <v>779</v>
      </c>
      <c r="G254" s="69" t="s">
        <v>1168</v>
      </c>
      <c r="H254" s="67" t="s">
        <v>1258</v>
      </c>
      <c r="I254" s="613"/>
      <c r="J254" s="614"/>
    </row>
    <row r="255" spans="2:10" ht="18.5" x14ac:dyDescent="0.45">
      <c r="B255" s="73"/>
      <c r="C255" s="73"/>
      <c r="D255" s="73"/>
      <c r="E255" s="70" t="s">
        <v>1259</v>
      </c>
      <c r="F255" s="71"/>
      <c r="G255" s="69"/>
      <c r="H255" s="67"/>
      <c r="I255" s="613"/>
      <c r="J255" s="614"/>
    </row>
    <row r="256" spans="2:10" ht="18.5" x14ac:dyDescent="0.45">
      <c r="B256" s="73">
        <v>3</v>
      </c>
      <c r="C256" s="73">
        <v>19</v>
      </c>
      <c r="D256" s="73">
        <v>3</v>
      </c>
      <c r="E256" s="71">
        <v>22</v>
      </c>
      <c r="F256" s="72" t="s">
        <v>771</v>
      </c>
      <c r="G256" s="69" t="s">
        <v>1260</v>
      </c>
      <c r="H256" s="67" t="s">
        <v>1261</v>
      </c>
      <c r="I256" s="613"/>
      <c r="J256" s="614"/>
    </row>
    <row r="257" spans="2:10" ht="18.5" x14ac:dyDescent="0.45">
      <c r="B257" s="73">
        <v>3</v>
      </c>
      <c r="C257" s="73">
        <v>19</v>
      </c>
      <c r="D257" s="73">
        <v>3</v>
      </c>
      <c r="E257" s="71">
        <v>22</v>
      </c>
      <c r="F257" s="72" t="s">
        <v>774</v>
      </c>
      <c r="G257" s="69" t="s">
        <v>1262</v>
      </c>
      <c r="H257" s="67" t="s">
        <v>1263</v>
      </c>
      <c r="I257" s="613"/>
      <c r="J257" s="614"/>
    </row>
    <row r="258" spans="2:10" ht="18.5" x14ac:dyDescent="0.45">
      <c r="B258" s="73">
        <v>3</v>
      </c>
      <c r="C258" s="73">
        <v>19</v>
      </c>
      <c r="D258" s="73">
        <v>3</v>
      </c>
      <c r="E258" s="71">
        <v>22</v>
      </c>
      <c r="F258" s="72" t="s">
        <v>776</v>
      </c>
      <c r="G258" s="69" t="s">
        <v>1264</v>
      </c>
      <c r="H258" s="67" t="s">
        <v>1265</v>
      </c>
      <c r="I258" s="613"/>
      <c r="J258" s="614"/>
    </row>
    <row r="259" spans="2:10" ht="18.5" x14ac:dyDescent="0.45">
      <c r="B259" s="73">
        <v>3</v>
      </c>
      <c r="C259" s="73">
        <v>19</v>
      </c>
      <c r="D259" s="73">
        <v>3</v>
      </c>
      <c r="E259" s="71">
        <v>22</v>
      </c>
      <c r="F259" s="72" t="s">
        <v>777</v>
      </c>
      <c r="G259" s="69" t="s">
        <v>1266</v>
      </c>
      <c r="H259" s="67" t="s">
        <v>1267</v>
      </c>
      <c r="I259" s="613"/>
      <c r="J259" s="614"/>
    </row>
    <row r="260" spans="2:10" ht="18.5" x14ac:dyDescent="0.45">
      <c r="B260" s="73">
        <v>3</v>
      </c>
      <c r="C260" s="73">
        <v>19</v>
      </c>
      <c r="D260" s="73">
        <v>3</v>
      </c>
      <c r="E260" s="71">
        <v>22</v>
      </c>
      <c r="F260" s="72" t="s">
        <v>778</v>
      </c>
      <c r="G260" s="69" t="s">
        <v>1268</v>
      </c>
      <c r="H260" s="67" t="s">
        <v>1269</v>
      </c>
      <c r="I260" s="613"/>
      <c r="J260" s="614"/>
    </row>
    <row r="261" spans="2:10" ht="18.5" x14ac:dyDescent="0.45">
      <c r="B261" s="73">
        <v>3</v>
      </c>
      <c r="C261" s="73">
        <v>19</v>
      </c>
      <c r="D261" s="73">
        <v>3</v>
      </c>
      <c r="E261" s="71">
        <v>22</v>
      </c>
      <c r="F261" s="72" t="s">
        <v>781</v>
      </c>
      <c r="G261" s="69" t="s">
        <v>1270</v>
      </c>
      <c r="H261" s="67" t="s">
        <v>1271</v>
      </c>
      <c r="I261" s="613"/>
      <c r="J261" s="614"/>
    </row>
    <row r="262" spans="2:10" ht="18.5" x14ac:dyDescent="0.45">
      <c r="B262" s="73">
        <v>3</v>
      </c>
      <c r="C262" s="73">
        <v>19</v>
      </c>
      <c r="D262" s="73">
        <v>3</v>
      </c>
      <c r="E262" s="71">
        <v>22</v>
      </c>
      <c r="F262" s="72" t="s">
        <v>782</v>
      </c>
      <c r="G262" s="69" t="s">
        <v>1272</v>
      </c>
      <c r="H262" s="67" t="s">
        <v>1273</v>
      </c>
      <c r="I262" s="613"/>
      <c r="J262" s="614"/>
    </row>
    <row r="263" spans="2:10" ht="18.5" x14ac:dyDescent="0.45">
      <c r="B263" s="73">
        <v>3</v>
      </c>
      <c r="C263" s="73">
        <v>19</v>
      </c>
      <c r="D263" s="73">
        <v>3</v>
      </c>
      <c r="E263" s="71">
        <v>22</v>
      </c>
      <c r="F263" s="72" t="s">
        <v>783</v>
      </c>
      <c r="G263" s="69" t="s">
        <v>1274</v>
      </c>
      <c r="H263" s="67" t="s">
        <v>1275</v>
      </c>
      <c r="I263" s="613"/>
      <c r="J263" s="614"/>
    </row>
    <row r="264" spans="2:10" ht="18.5" x14ac:dyDescent="0.45">
      <c r="B264" s="73">
        <v>3</v>
      </c>
      <c r="C264" s="73">
        <v>19</v>
      </c>
      <c r="D264" s="73">
        <v>3</v>
      </c>
      <c r="E264" s="71">
        <v>22</v>
      </c>
      <c r="F264" s="72" t="s">
        <v>784</v>
      </c>
      <c r="G264" s="69" t="s">
        <v>1276</v>
      </c>
      <c r="H264" s="67" t="s">
        <v>1277</v>
      </c>
      <c r="I264" s="613"/>
      <c r="J264" s="614"/>
    </row>
    <row r="265" spans="2:10" ht="18.5" x14ac:dyDescent="0.45">
      <c r="B265" s="73">
        <v>3</v>
      </c>
      <c r="C265" s="73">
        <v>19</v>
      </c>
      <c r="D265" s="73">
        <v>3</v>
      </c>
      <c r="E265" s="71">
        <v>22</v>
      </c>
      <c r="F265" s="72" t="s">
        <v>785</v>
      </c>
      <c r="G265" s="69" t="s">
        <v>1278</v>
      </c>
      <c r="H265" s="67" t="s">
        <v>1279</v>
      </c>
      <c r="I265" s="613"/>
      <c r="J265" s="614"/>
    </row>
    <row r="266" spans="2:10" ht="18.5" x14ac:dyDescent="0.45">
      <c r="B266" s="73"/>
      <c r="C266" s="73"/>
      <c r="D266" s="73"/>
      <c r="E266" s="70" t="s">
        <v>1280</v>
      </c>
      <c r="F266" s="71"/>
      <c r="G266" s="69"/>
      <c r="H266" s="67"/>
      <c r="I266" s="613"/>
      <c r="J266" s="614"/>
    </row>
    <row r="267" spans="2:10" ht="18.5" x14ac:dyDescent="0.45">
      <c r="B267" s="73">
        <v>3</v>
      </c>
      <c r="C267" s="73">
        <v>19</v>
      </c>
      <c r="D267" s="73">
        <v>3</v>
      </c>
      <c r="E267" s="71">
        <v>23</v>
      </c>
      <c r="F267" s="72" t="s">
        <v>771</v>
      </c>
      <c r="G267" s="69" t="s">
        <v>1281</v>
      </c>
      <c r="H267" s="67" t="s">
        <v>1282</v>
      </c>
      <c r="I267" s="613"/>
      <c r="J267" s="614"/>
    </row>
    <row r="268" spans="2:10" ht="18.5" x14ac:dyDescent="0.45">
      <c r="B268" s="73">
        <v>3</v>
      </c>
      <c r="C268" s="73">
        <v>19</v>
      </c>
      <c r="D268" s="73">
        <v>3</v>
      </c>
      <c r="E268" s="71">
        <v>23</v>
      </c>
      <c r="F268" s="72" t="s">
        <v>774</v>
      </c>
      <c r="G268" s="69" t="s">
        <v>1283</v>
      </c>
      <c r="H268" s="67" t="s">
        <v>1284</v>
      </c>
      <c r="I268" s="613"/>
      <c r="J268" s="614"/>
    </row>
    <row r="269" spans="2:10" ht="18.5" x14ac:dyDescent="0.45">
      <c r="B269" s="73">
        <v>3</v>
      </c>
      <c r="C269" s="73">
        <v>19</v>
      </c>
      <c r="D269" s="73">
        <v>3</v>
      </c>
      <c r="E269" s="71">
        <v>23</v>
      </c>
      <c r="F269" s="72" t="s">
        <v>776</v>
      </c>
      <c r="G269" s="69" t="s">
        <v>1285</v>
      </c>
      <c r="H269" s="67" t="s">
        <v>1286</v>
      </c>
      <c r="I269" s="613"/>
      <c r="J269" s="614"/>
    </row>
    <row r="270" spans="2:10" ht="18.5" x14ac:dyDescent="0.45">
      <c r="B270" s="73">
        <v>3</v>
      </c>
      <c r="C270" s="73">
        <v>19</v>
      </c>
      <c r="D270" s="73">
        <v>3</v>
      </c>
      <c r="E270" s="71">
        <v>23</v>
      </c>
      <c r="F270" s="72" t="s">
        <v>777</v>
      </c>
      <c r="G270" s="69" t="s">
        <v>1287</v>
      </c>
      <c r="H270" s="67" t="s">
        <v>1288</v>
      </c>
      <c r="I270" s="613"/>
      <c r="J270" s="614"/>
    </row>
    <row r="271" spans="2:10" ht="18.5" x14ac:dyDescent="0.45">
      <c r="B271" s="73">
        <v>3</v>
      </c>
      <c r="C271" s="73">
        <v>19</v>
      </c>
      <c r="D271" s="73">
        <v>3</v>
      </c>
      <c r="E271" s="71">
        <v>23</v>
      </c>
      <c r="F271" s="72" t="s">
        <v>778</v>
      </c>
      <c r="G271" s="69" t="s">
        <v>1289</v>
      </c>
      <c r="H271" s="67" t="s">
        <v>1290</v>
      </c>
      <c r="I271" s="613"/>
      <c r="J271" s="614"/>
    </row>
    <row r="272" spans="2:10" ht="18.5" x14ac:dyDescent="0.45">
      <c r="B272" s="73">
        <v>3</v>
      </c>
      <c r="C272" s="73">
        <v>19</v>
      </c>
      <c r="D272" s="73">
        <v>3</v>
      </c>
      <c r="E272" s="71">
        <v>23</v>
      </c>
      <c r="F272" s="72" t="s">
        <v>781</v>
      </c>
      <c r="G272" s="69" t="s">
        <v>1291</v>
      </c>
      <c r="H272" s="67" t="s">
        <v>1292</v>
      </c>
      <c r="I272" s="613"/>
      <c r="J272" s="614"/>
    </row>
    <row r="273" spans="2:10" ht="18.5" x14ac:dyDescent="0.45">
      <c r="B273" s="73">
        <v>3</v>
      </c>
      <c r="C273" s="73">
        <v>19</v>
      </c>
      <c r="D273" s="73">
        <v>3</v>
      </c>
      <c r="E273" s="71">
        <v>23</v>
      </c>
      <c r="F273" s="72" t="s">
        <v>782</v>
      </c>
      <c r="G273" s="69" t="s">
        <v>1293</v>
      </c>
      <c r="H273" s="67" t="s">
        <v>1294</v>
      </c>
      <c r="I273" s="613"/>
      <c r="J273" s="614"/>
    </row>
    <row r="274" spans="2:10" ht="18.5" x14ac:dyDescent="0.45">
      <c r="B274" s="73">
        <v>3</v>
      </c>
      <c r="C274" s="73">
        <v>19</v>
      </c>
      <c r="D274" s="73">
        <v>3</v>
      </c>
      <c r="E274" s="71">
        <v>23</v>
      </c>
      <c r="F274" s="72" t="s">
        <v>783</v>
      </c>
      <c r="G274" s="69" t="s">
        <v>1295</v>
      </c>
      <c r="H274" s="67" t="s">
        <v>1296</v>
      </c>
      <c r="I274" s="613"/>
      <c r="J274" s="614"/>
    </row>
    <row r="275" spans="2:10" ht="18.5" x14ac:dyDescent="0.45">
      <c r="B275" s="73">
        <v>3</v>
      </c>
      <c r="C275" s="73">
        <v>19</v>
      </c>
      <c r="D275" s="73">
        <v>3</v>
      </c>
      <c r="E275" s="71">
        <v>23</v>
      </c>
      <c r="F275" s="72" t="s">
        <v>784</v>
      </c>
      <c r="G275" s="69" t="s">
        <v>1297</v>
      </c>
      <c r="H275" s="67" t="s">
        <v>1298</v>
      </c>
      <c r="I275" s="613"/>
      <c r="J275" s="614"/>
    </row>
    <row r="276" spans="2:10" ht="15.5" x14ac:dyDescent="0.35">
      <c r="B276" s="73">
        <v>3</v>
      </c>
      <c r="C276" s="73">
        <v>19</v>
      </c>
      <c r="D276" s="73">
        <v>3</v>
      </c>
      <c r="E276" s="71">
        <v>23</v>
      </c>
      <c r="F276" s="72" t="s">
        <v>785</v>
      </c>
      <c r="G276" s="69" t="s">
        <v>1299</v>
      </c>
      <c r="H276" s="67" t="s">
        <v>1300</v>
      </c>
    </row>
    <row r="277" spans="2:10" ht="18.5" x14ac:dyDescent="0.45">
      <c r="B277" s="73"/>
      <c r="C277" s="73"/>
      <c r="D277" s="73"/>
      <c r="E277" s="70" t="s">
        <v>1301</v>
      </c>
      <c r="F277" s="81"/>
      <c r="G277" s="53"/>
      <c r="H277" s="82"/>
    </row>
    <row r="278" spans="2:10" ht="15.5" x14ac:dyDescent="0.35">
      <c r="B278" s="73">
        <v>3</v>
      </c>
      <c r="C278" s="73">
        <v>19</v>
      </c>
      <c r="D278" s="73">
        <v>3</v>
      </c>
      <c r="E278" s="71">
        <v>24</v>
      </c>
      <c r="F278" s="72" t="s">
        <v>771</v>
      </c>
      <c r="G278" s="69" t="s">
        <v>1302</v>
      </c>
      <c r="H278" s="67" t="s">
        <v>1303</v>
      </c>
    </row>
    <row r="279" spans="2:10" ht="15.5" x14ac:dyDescent="0.35">
      <c r="B279" s="73">
        <v>3</v>
      </c>
      <c r="C279" s="73">
        <v>19</v>
      </c>
      <c r="D279" s="73">
        <v>3</v>
      </c>
      <c r="E279" s="71">
        <v>24</v>
      </c>
      <c r="F279" s="72" t="s">
        <v>774</v>
      </c>
      <c r="G279" s="69" t="s">
        <v>1304</v>
      </c>
      <c r="H279" s="67" t="s">
        <v>1305</v>
      </c>
    </row>
    <row r="280" spans="2:10" ht="15.5" x14ac:dyDescent="0.35">
      <c r="B280" s="73">
        <v>3</v>
      </c>
      <c r="C280" s="73">
        <v>19</v>
      </c>
      <c r="D280" s="73">
        <v>3</v>
      </c>
      <c r="E280" s="71">
        <v>24</v>
      </c>
      <c r="F280" s="72" t="s">
        <v>776</v>
      </c>
      <c r="G280" s="69" t="s">
        <v>1306</v>
      </c>
      <c r="H280" s="67" t="s">
        <v>1307</v>
      </c>
    </row>
    <row r="281" spans="2:10" ht="15.5" x14ac:dyDescent="0.35">
      <c r="B281" s="73">
        <v>3</v>
      </c>
      <c r="C281" s="73">
        <v>19</v>
      </c>
      <c r="D281" s="73">
        <v>3</v>
      </c>
      <c r="E281" s="71">
        <v>24</v>
      </c>
      <c r="F281" s="72" t="s">
        <v>777</v>
      </c>
      <c r="G281" s="69" t="s">
        <v>1308</v>
      </c>
      <c r="H281" s="67" t="s">
        <v>1309</v>
      </c>
    </row>
    <row r="282" spans="2:10" ht="15.5" x14ac:dyDescent="0.35">
      <c r="B282" s="73">
        <v>3</v>
      </c>
      <c r="C282" s="73">
        <v>19</v>
      </c>
      <c r="D282" s="73">
        <v>3</v>
      </c>
      <c r="E282" s="71">
        <v>24</v>
      </c>
      <c r="F282" s="72" t="s">
        <v>778</v>
      </c>
      <c r="G282" s="69" t="s">
        <v>1310</v>
      </c>
      <c r="H282" s="67" t="s">
        <v>1311</v>
      </c>
    </row>
    <row r="283" spans="2:10" ht="15.5" x14ac:dyDescent="0.35">
      <c r="B283" s="73">
        <v>3</v>
      </c>
      <c r="C283" s="73">
        <v>19</v>
      </c>
      <c r="D283" s="73">
        <v>3</v>
      </c>
      <c r="E283" s="71">
        <v>24</v>
      </c>
      <c r="F283" s="72" t="s">
        <v>781</v>
      </c>
      <c r="G283" s="69" t="s">
        <v>1312</v>
      </c>
      <c r="H283" s="67" t="s">
        <v>1313</v>
      </c>
    </row>
    <row r="284" spans="2:10" ht="15.5" x14ac:dyDescent="0.35">
      <c r="B284" s="73">
        <v>3</v>
      </c>
      <c r="C284" s="73">
        <v>19</v>
      </c>
      <c r="D284" s="73">
        <v>3</v>
      </c>
      <c r="E284" s="71">
        <v>24</v>
      </c>
      <c r="F284" s="72" t="s">
        <v>782</v>
      </c>
      <c r="G284" s="69" t="s">
        <v>1314</v>
      </c>
      <c r="H284" s="67" t="s">
        <v>1315</v>
      </c>
    </row>
    <row r="285" spans="2:10" ht="15.5" x14ac:dyDescent="0.35">
      <c r="B285" s="73">
        <v>3</v>
      </c>
      <c r="C285" s="73">
        <v>19</v>
      </c>
      <c r="D285" s="73">
        <v>3</v>
      </c>
      <c r="E285" s="71">
        <v>24</v>
      </c>
      <c r="F285" s="72" t="s">
        <v>783</v>
      </c>
      <c r="G285" s="69" t="s">
        <v>1316</v>
      </c>
      <c r="H285" s="67" t="s">
        <v>1317</v>
      </c>
    </row>
    <row r="286" spans="2:10" ht="15.5" x14ac:dyDescent="0.35">
      <c r="B286" s="73">
        <v>3</v>
      </c>
      <c r="C286" s="73">
        <v>19</v>
      </c>
      <c r="D286" s="73">
        <v>3</v>
      </c>
      <c r="E286" s="71">
        <v>24</v>
      </c>
      <c r="F286" s="72" t="s">
        <v>784</v>
      </c>
      <c r="G286" s="69" t="s">
        <v>1318</v>
      </c>
      <c r="H286" s="67" t="s">
        <v>1319</v>
      </c>
    </row>
    <row r="287" spans="2:10" ht="15.5" x14ac:dyDescent="0.35">
      <c r="B287" s="73">
        <v>3</v>
      </c>
      <c r="C287" s="73">
        <v>19</v>
      </c>
      <c r="D287" s="73">
        <v>3</v>
      </c>
      <c r="E287" s="71">
        <v>24</v>
      </c>
      <c r="F287" s="72" t="s">
        <v>785</v>
      </c>
      <c r="G287" s="69" t="s">
        <v>1320</v>
      </c>
      <c r="H287" s="67" t="s">
        <v>1321</v>
      </c>
    </row>
    <row r="288" spans="2:10" ht="18.5" x14ac:dyDescent="0.45">
      <c r="B288" s="73">
        <v>3</v>
      </c>
      <c r="C288" s="73">
        <v>19</v>
      </c>
      <c r="D288" s="73">
        <v>3</v>
      </c>
      <c r="E288" s="71">
        <v>24</v>
      </c>
      <c r="F288" s="72" t="s">
        <v>772</v>
      </c>
      <c r="G288" s="69" t="s">
        <v>1038</v>
      </c>
      <c r="H288" s="67" t="s">
        <v>1322</v>
      </c>
      <c r="I288" s="613"/>
      <c r="J288" s="614"/>
    </row>
    <row r="289" spans="2:10" ht="18.5" x14ac:dyDescent="0.45">
      <c r="B289" s="73">
        <v>3</v>
      </c>
      <c r="C289" s="73">
        <v>19</v>
      </c>
      <c r="D289" s="73">
        <v>3</v>
      </c>
      <c r="E289" s="71">
        <v>24</v>
      </c>
      <c r="F289" s="72" t="s">
        <v>773</v>
      </c>
      <c r="G289" s="69" t="s">
        <v>1323</v>
      </c>
      <c r="H289" s="67" t="s">
        <v>1324</v>
      </c>
      <c r="I289" s="613"/>
      <c r="J289" s="614"/>
    </row>
    <row r="290" spans="2:10" ht="18.5" x14ac:dyDescent="0.45">
      <c r="B290" s="73">
        <v>3</v>
      </c>
      <c r="C290" s="73">
        <v>19</v>
      </c>
      <c r="D290" s="73">
        <v>3</v>
      </c>
      <c r="E290" s="71">
        <v>24</v>
      </c>
      <c r="F290" s="72" t="s">
        <v>779</v>
      </c>
      <c r="G290" s="69" t="s">
        <v>1325</v>
      </c>
      <c r="H290" s="67" t="s">
        <v>1326</v>
      </c>
      <c r="I290" s="613"/>
      <c r="J290" s="614"/>
    </row>
    <row r="291" spans="2:10" ht="18.5" x14ac:dyDescent="0.45">
      <c r="B291" s="73">
        <v>3</v>
      </c>
      <c r="C291" s="73">
        <v>19</v>
      </c>
      <c r="D291" s="73">
        <v>3</v>
      </c>
      <c r="E291" s="71">
        <v>24</v>
      </c>
      <c r="F291" s="72" t="s">
        <v>780</v>
      </c>
      <c r="G291" s="69" t="s">
        <v>953</v>
      </c>
      <c r="H291" s="67" t="s">
        <v>1327</v>
      </c>
      <c r="I291" s="613"/>
      <c r="J291" s="614"/>
    </row>
    <row r="292" spans="2:10" ht="15.5" x14ac:dyDescent="0.35">
      <c r="B292" s="73">
        <v>3</v>
      </c>
      <c r="C292" s="73">
        <v>19</v>
      </c>
      <c r="D292" s="73">
        <v>3</v>
      </c>
      <c r="E292" s="71">
        <v>24</v>
      </c>
      <c r="F292" s="72" t="s">
        <v>775</v>
      </c>
      <c r="G292" s="69" t="s">
        <v>1328</v>
      </c>
      <c r="H292" s="67" t="s">
        <v>1329</v>
      </c>
    </row>
    <row r="293" spans="2:10" ht="15.5" x14ac:dyDescent="0.35">
      <c r="B293" s="73"/>
      <c r="C293" s="73"/>
      <c r="D293" s="74"/>
      <c r="E293" s="70" t="s">
        <v>1330</v>
      </c>
      <c r="F293" s="71"/>
      <c r="G293" s="69"/>
      <c r="H293" s="67"/>
    </row>
    <row r="294" spans="2:10" ht="15.5" x14ac:dyDescent="0.35">
      <c r="B294" s="73">
        <v>3</v>
      </c>
      <c r="C294" s="73">
        <v>19</v>
      </c>
      <c r="D294" s="74">
        <v>1</v>
      </c>
      <c r="E294" s="71">
        <v>25</v>
      </c>
      <c r="F294" s="72" t="s">
        <v>771</v>
      </c>
      <c r="G294" s="69" t="s">
        <v>1331</v>
      </c>
      <c r="H294" s="67" t="s">
        <v>1332</v>
      </c>
    </row>
    <row r="295" spans="2:10" ht="15.5" x14ac:dyDescent="0.35">
      <c r="B295" s="73">
        <v>3</v>
      </c>
      <c r="C295" s="73">
        <v>19</v>
      </c>
      <c r="D295" s="74">
        <v>1</v>
      </c>
      <c r="E295" s="71">
        <v>25</v>
      </c>
      <c r="F295" s="72" t="s">
        <v>774</v>
      </c>
      <c r="G295" s="69" t="s">
        <v>1333</v>
      </c>
      <c r="H295" s="67" t="s">
        <v>1334</v>
      </c>
    </row>
    <row r="296" spans="2:10" ht="15.5" x14ac:dyDescent="0.35">
      <c r="B296" s="73">
        <v>3</v>
      </c>
      <c r="C296" s="73">
        <v>19</v>
      </c>
      <c r="D296" s="74">
        <v>1</v>
      </c>
      <c r="E296" s="71">
        <v>25</v>
      </c>
      <c r="F296" s="72" t="s">
        <v>776</v>
      </c>
      <c r="G296" s="69" t="s">
        <v>1335</v>
      </c>
      <c r="H296" s="67" t="s">
        <v>1336</v>
      </c>
    </row>
    <row r="297" spans="2:10" ht="15.5" x14ac:dyDescent="0.35">
      <c r="B297" s="73">
        <v>3</v>
      </c>
      <c r="C297" s="73">
        <v>19</v>
      </c>
      <c r="D297" s="74">
        <v>1</v>
      </c>
      <c r="E297" s="71">
        <v>25</v>
      </c>
      <c r="F297" s="72" t="s">
        <v>777</v>
      </c>
      <c r="G297" s="69" t="s">
        <v>1337</v>
      </c>
      <c r="H297" s="67" t="s">
        <v>1338</v>
      </c>
    </row>
    <row r="298" spans="2:10" ht="15.5" x14ac:dyDescent="0.35">
      <c r="B298" s="73">
        <v>3</v>
      </c>
      <c r="C298" s="73">
        <v>19</v>
      </c>
      <c r="D298" s="74">
        <v>1</v>
      </c>
      <c r="E298" s="71">
        <v>25</v>
      </c>
      <c r="F298" s="72" t="s">
        <v>778</v>
      </c>
      <c r="G298" s="69" t="s">
        <v>1339</v>
      </c>
      <c r="H298" s="67" t="s">
        <v>1340</v>
      </c>
    </row>
    <row r="299" spans="2:10" ht="15.5" x14ac:dyDescent="0.35">
      <c r="B299" s="73">
        <v>3</v>
      </c>
      <c r="C299" s="73">
        <v>19</v>
      </c>
      <c r="D299" s="74">
        <v>1</v>
      </c>
      <c r="E299" s="71">
        <v>25</v>
      </c>
      <c r="F299" s="72" t="s">
        <v>781</v>
      </c>
      <c r="G299" s="69" t="s">
        <v>1341</v>
      </c>
      <c r="H299" s="67" t="s">
        <v>1342</v>
      </c>
    </row>
    <row r="300" spans="2:10" ht="15.5" x14ac:dyDescent="0.35">
      <c r="B300" s="73">
        <v>3</v>
      </c>
      <c r="C300" s="73">
        <v>19</v>
      </c>
      <c r="D300" s="74">
        <v>1</v>
      </c>
      <c r="E300" s="71">
        <v>25</v>
      </c>
      <c r="F300" s="72" t="s">
        <v>782</v>
      </c>
      <c r="G300" s="69" t="s">
        <v>1343</v>
      </c>
      <c r="H300" s="67" t="s">
        <v>1344</v>
      </c>
    </row>
    <row r="301" spans="2:10" ht="15.5" x14ac:dyDescent="0.35">
      <c r="B301" s="73">
        <v>3</v>
      </c>
      <c r="C301" s="73">
        <v>19</v>
      </c>
      <c r="D301" s="74">
        <v>1</v>
      </c>
      <c r="E301" s="71">
        <v>25</v>
      </c>
      <c r="F301" s="72" t="s">
        <v>783</v>
      </c>
      <c r="G301" s="69" t="s">
        <v>1345</v>
      </c>
      <c r="H301" s="67" t="s">
        <v>1346</v>
      </c>
    </row>
    <row r="302" spans="2:10" ht="15.5" x14ac:dyDescent="0.35">
      <c r="B302" s="73">
        <v>3</v>
      </c>
      <c r="C302" s="73">
        <v>19</v>
      </c>
      <c r="D302" s="74">
        <v>1</v>
      </c>
      <c r="E302" s="71">
        <v>25</v>
      </c>
      <c r="F302" s="72" t="s">
        <v>784</v>
      </c>
      <c r="G302" s="69" t="s">
        <v>1347</v>
      </c>
      <c r="H302" s="67" t="s">
        <v>1348</v>
      </c>
    </row>
    <row r="303" spans="2:10" ht="15.5" x14ac:dyDescent="0.35">
      <c r="B303" s="73">
        <v>3</v>
      </c>
      <c r="C303" s="73">
        <v>19</v>
      </c>
      <c r="D303" s="74">
        <v>1</v>
      </c>
      <c r="E303" s="71">
        <v>25</v>
      </c>
      <c r="F303" s="72" t="s">
        <v>785</v>
      </c>
      <c r="G303" s="69" t="s">
        <v>1349</v>
      </c>
      <c r="H303" s="67" t="s">
        <v>1350</v>
      </c>
    </row>
    <row r="304" spans="2:10" ht="15.5" x14ac:dyDescent="0.35">
      <c r="B304" s="73">
        <v>3</v>
      </c>
      <c r="C304" s="73">
        <v>19</v>
      </c>
      <c r="D304" s="74">
        <v>1</v>
      </c>
      <c r="E304" s="71">
        <v>25</v>
      </c>
      <c r="F304" s="72" t="s">
        <v>772</v>
      </c>
      <c r="G304" s="69" t="s">
        <v>1351</v>
      </c>
      <c r="H304" s="67" t="s">
        <v>1352</v>
      </c>
    </row>
    <row r="305" spans="2:8" ht="15.5" x14ac:dyDescent="0.35">
      <c r="B305" s="73"/>
      <c r="C305" s="73"/>
      <c r="D305" s="73"/>
      <c r="E305" s="70" t="s">
        <v>1353</v>
      </c>
      <c r="F305" s="71"/>
      <c r="G305" s="69"/>
      <c r="H305" s="67"/>
    </row>
    <row r="306" spans="2:8" ht="15.5" x14ac:dyDescent="0.35">
      <c r="B306" s="73">
        <v>3</v>
      </c>
      <c r="C306" s="73">
        <v>19</v>
      </c>
      <c r="D306" s="73">
        <v>2</v>
      </c>
      <c r="E306" s="71">
        <v>26</v>
      </c>
      <c r="F306" s="72" t="s">
        <v>771</v>
      </c>
      <c r="G306" s="69" t="s">
        <v>1354</v>
      </c>
      <c r="H306" s="67" t="s">
        <v>1355</v>
      </c>
    </row>
    <row r="307" spans="2:8" ht="15.5" x14ac:dyDescent="0.35">
      <c r="B307" s="73">
        <v>3</v>
      </c>
      <c r="C307" s="73">
        <v>19</v>
      </c>
      <c r="D307" s="73">
        <v>2</v>
      </c>
      <c r="E307" s="71">
        <v>26</v>
      </c>
      <c r="F307" s="72" t="s">
        <v>774</v>
      </c>
      <c r="G307" s="69" t="s">
        <v>1356</v>
      </c>
      <c r="H307" s="67" t="s">
        <v>1357</v>
      </c>
    </row>
    <row r="308" spans="2:8" ht="15.5" x14ac:dyDescent="0.35">
      <c r="B308" s="73">
        <v>3</v>
      </c>
      <c r="C308" s="73">
        <v>19</v>
      </c>
      <c r="D308" s="73">
        <v>2</v>
      </c>
      <c r="E308" s="71">
        <v>26</v>
      </c>
      <c r="F308" s="72" t="s">
        <v>776</v>
      </c>
      <c r="G308" s="69" t="s">
        <v>1358</v>
      </c>
      <c r="H308" s="67" t="s">
        <v>1359</v>
      </c>
    </row>
    <row r="309" spans="2:8" ht="15.5" x14ac:dyDescent="0.35">
      <c r="B309" s="73">
        <v>3</v>
      </c>
      <c r="C309" s="73">
        <v>19</v>
      </c>
      <c r="D309" s="73">
        <v>2</v>
      </c>
      <c r="E309" s="71">
        <v>26</v>
      </c>
      <c r="F309" s="72" t="s">
        <v>777</v>
      </c>
      <c r="G309" s="69" t="s">
        <v>1360</v>
      </c>
      <c r="H309" s="67" t="s">
        <v>1361</v>
      </c>
    </row>
    <row r="310" spans="2:8" ht="15.5" x14ac:dyDescent="0.35">
      <c r="B310" s="73">
        <v>3</v>
      </c>
      <c r="C310" s="73">
        <v>19</v>
      </c>
      <c r="D310" s="73">
        <v>2</v>
      </c>
      <c r="E310" s="71">
        <v>26</v>
      </c>
      <c r="F310" s="72" t="s">
        <v>778</v>
      </c>
      <c r="G310" s="69" t="s">
        <v>1362</v>
      </c>
      <c r="H310" s="67" t="s">
        <v>1363</v>
      </c>
    </row>
    <row r="311" spans="2:8" ht="15.5" x14ac:dyDescent="0.35">
      <c r="B311" s="73">
        <v>3</v>
      </c>
      <c r="C311" s="73">
        <v>19</v>
      </c>
      <c r="D311" s="73">
        <v>2</v>
      </c>
      <c r="E311" s="71">
        <v>26</v>
      </c>
      <c r="F311" s="72" t="s">
        <v>781</v>
      </c>
      <c r="G311" s="69" t="s">
        <v>1364</v>
      </c>
      <c r="H311" s="67" t="s">
        <v>1365</v>
      </c>
    </row>
    <row r="312" spans="2:8" ht="15.5" x14ac:dyDescent="0.35">
      <c r="B312" s="73">
        <v>3</v>
      </c>
      <c r="C312" s="73">
        <v>19</v>
      </c>
      <c r="D312" s="73">
        <v>2</v>
      </c>
      <c r="E312" s="71">
        <v>26</v>
      </c>
      <c r="F312" s="72" t="s">
        <v>782</v>
      </c>
      <c r="G312" s="69" t="s">
        <v>1366</v>
      </c>
      <c r="H312" s="67" t="s">
        <v>1367</v>
      </c>
    </row>
    <row r="313" spans="2:8" ht="15.5" x14ac:dyDescent="0.35">
      <c r="B313" s="73">
        <v>3</v>
      </c>
      <c r="C313" s="73">
        <v>19</v>
      </c>
      <c r="D313" s="73">
        <v>2</v>
      </c>
      <c r="E313" s="71">
        <v>26</v>
      </c>
      <c r="F313" s="72" t="s">
        <v>783</v>
      </c>
      <c r="G313" s="69" t="s">
        <v>1368</v>
      </c>
      <c r="H313" s="67" t="s">
        <v>1369</v>
      </c>
    </row>
    <row r="314" spans="2:8" ht="15.5" x14ac:dyDescent="0.35">
      <c r="B314" s="73">
        <v>3</v>
      </c>
      <c r="C314" s="73">
        <v>19</v>
      </c>
      <c r="D314" s="73">
        <v>2</v>
      </c>
      <c r="E314" s="71">
        <v>26</v>
      </c>
      <c r="F314" s="72" t="s">
        <v>784</v>
      </c>
      <c r="G314" s="69" t="s">
        <v>1370</v>
      </c>
      <c r="H314" s="67" t="s">
        <v>1371</v>
      </c>
    </row>
    <row r="315" spans="2:8" ht="15.5" x14ac:dyDescent="0.35">
      <c r="B315" s="73">
        <v>3</v>
      </c>
      <c r="C315" s="73">
        <v>19</v>
      </c>
      <c r="D315" s="73">
        <v>2</v>
      </c>
      <c r="E315" s="71">
        <v>26</v>
      </c>
      <c r="F315" s="72" t="s">
        <v>785</v>
      </c>
      <c r="G315" s="69" t="s">
        <v>1372</v>
      </c>
      <c r="H315" s="67" t="s">
        <v>1373</v>
      </c>
    </row>
    <row r="316" spans="2:8" ht="15.5" x14ac:dyDescent="0.35">
      <c r="B316" s="73"/>
      <c r="C316" s="73"/>
      <c r="D316" s="74"/>
      <c r="E316" s="70" t="s">
        <v>1374</v>
      </c>
      <c r="F316" s="71"/>
      <c r="G316" s="69"/>
      <c r="H316" s="67"/>
    </row>
    <row r="317" spans="2:8" ht="15.5" x14ac:dyDescent="0.35">
      <c r="B317" s="73">
        <v>3</v>
      </c>
      <c r="C317" s="73">
        <v>19</v>
      </c>
      <c r="D317" s="74">
        <v>1</v>
      </c>
      <c r="E317" s="71">
        <v>27</v>
      </c>
      <c r="F317" s="72" t="s">
        <v>771</v>
      </c>
      <c r="G317" s="69" t="s">
        <v>1375</v>
      </c>
      <c r="H317" s="67" t="s">
        <v>1376</v>
      </c>
    </row>
    <row r="318" spans="2:8" ht="15.5" x14ac:dyDescent="0.35">
      <c r="B318" s="73">
        <v>3</v>
      </c>
      <c r="C318" s="73">
        <v>19</v>
      </c>
      <c r="D318" s="74">
        <v>1</v>
      </c>
      <c r="E318" s="71">
        <v>27</v>
      </c>
      <c r="F318" s="72" t="s">
        <v>774</v>
      </c>
      <c r="G318" s="69" t="s">
        <v>1377</v>
      </c>
      <c r="H318" s="67" t="s">
        <v>1378</v>
      </c>
    </row>
    <row r="319" spans="2:8" ht="15.5" x14ac:dyDescent="0.35">
      <c r="B319" s="73">
        <v>3</v>
      </c>
      <c r="C319" s="73">
        <v>19</v>
      </c>
      <c r="D319" s="74">
        <v>1</v>
      </c>
      <c r="E319" s="71">
        <v>27</v>
      </c>
      <c r="F319" s="72" t="s">
        <v>776</v>
      </c>
      <c r="G319" s="69" t="s">
        <v>1379</v>
      </c>
      <c r="H319" s="67" t="s">
        <v>1380</v>
      </c>
    </row>
    <row r="320" spans="2:8" ht="15.5" x14ac:dyDescent="0.35">
      <c r="B320" s="73">
        <v>3</v>
      </c>
      <c r="C320" s="73">
        <v>19</v>
      </c>
      <c r="D320" s="74">
        <v>1</v>
      </c>
      <c r="E320" s="71">
        <v>27</v>
      </c>
      <c r="F320" s="72" t="s">
        <v>777</v>
      </c>
      <c r="G320" s="69" t="s">
        <v>1381</v>
      </c>
      <c r="H320" s="67" t="s">
        <v>1382</v>
      </c>
    </row>
    <row r="321" spans="2:8" ht="15.5" x14ac:dyDescent="0.35">
      <c r="B321" s="73">
        <v>3</v>
      </c>
      <c r="C321" s="73">
        <v>19</v>
      </c>
      <c r="D321" s="74">
        <v>1</v>
      </c>
      <c r="E321" s="71">
        <v>27</v>
      </c>
      <c r="F321" s="72" t="s">
        <v>778</v>
      </c>
      <c r="G321" s="69" t="s">
        <v>1383</v>
      </c>
      <c r="H321" s="67" t="s">
        <v>1384</v>
      </c>
    </row>
    <row r="322" spans="2:8" ht="15.5" x14ac:dyDescent="0.35">
      <c r="B322" s="73">
        <v>3</v>
      </c>
      <c r="C322" s="73">
        <v>19</v>
      </c>
      <c r="D322" s="74">
        <v>1</v>
      </c>
      <c r="E322" s="71">
        <v>27</v>
      </c>
      <c r="F322" s="72" t="s">
        <v>781</v>
      </c>
      <c r="G322" s="69" t="s">
        <v>1385</v>
      </c>
      <c r="H322" s="67" t="s">
        <v>1386</v>
      </c>
    </row>
    <row r="323" spans="2:8" ht="15.5" x14ac:dyDescent="0.35">
      <c r="B323" s="73">
        <v>3</v>
      </c>
      <c r="C323" s="73">
        <v>19</v>
      </c>
      <c r="D323" s="74">
        <v>1</v>
      </c>
      <c r="E323" s="71">
        <v>27</v>
      </c>
      <c r="F323" s="72" t="s">
        <v>782</v>
      </c>
      <c r="G323" s="69" t="s">
        <v>1387</v>
      </c>
      <c r="H323" s="67" t="s">
        <v>1388</v>
      </c>
    </row>
    <row r="324" spans="2:8" ht="15.5" x14ac:dyDescent="0.35">
      <c r="B324" s="73">
        <v>3</v>
      </c>
      <c r="C324" s="73">
        <v>19</v>
      </c>
      <c r="D324" s="74">
        <v>1</v>
      </c>
      <c r="E324" s="71">
        <v>27</v>
      </c>
      <c r="F324" s="72" t="s">
        <v>783</v>
      </c>
      <c r="G324" s="69" t="s">
        <v>1389</v>
      </c>
      <c r="H324" s="67" t="s">
        <v>1390</v>
      </c>
    </row>
    <row r="325" spans="2:8" ht="15.5" x14ac:dyDescent="0.35">
      <c r="B325" s="73">
        <v>3</v>
      </c>
      <c r="C325" s="73">
        <v>19</v>
      </c>
      <c r="D325" s="74">
        <v>1</v>
      </c>
      <c r="E325" s="71">
        <v>27</v>
      </c>
      <c r="F325" s="72" t="s">
        <v>784</v>
      </c>
      <c r="G325" s="69" t="s">
        <v>1391</v>
      </c>
      <c r="H325" s="67" t="s">
        <v>1392</v>
      </c>
    </row>
    <row r="326" spans="2:8" ht="15.5" x14ac:dyDescent="0.35">
      <c r="B326" s="73">
        <v>3</v>
      </c>
      <c r="C326" s="73">
        <v>19</v>
      </c>
      <c r="D326" s="74">
        <v>1</v>
      </c>
      <c r="E326" s="71">
        <v>27</v>
      </c>
      <c r="F326" s="72" t="s">
        <v>785</v>
      </c>
      <c r="G326" s="69" t="s">
        <v>1393</v>
      </c>
      <c r="H326" s="67" t="s">
        <v>1394</v>
      </c>
    </row>
    <row r="327" spans="2:8" ht="15.5" x14ac:dyDescent="0.35">
      <c r="B327" s="73"/>
      <c r="C327" s="73"/>
      <c r="D327" s="74"/>
      <c r="E327" s="70" t="s">
        <v>1395</v>
      </c>
      <c r="F327" s="71"/>
      <c r="G327" s="69"/>
      <c r="H327" s="67"/>
    </row>
    <row r="328" spans="2:8" ht="15.5" x14ac:dyDescent="0.35">
      <c r="B328" s="73">
        <v>3</v>
      </c>
      <c r="C328" s="73">
        <v>19</v>
      </c>
      <c r="D328" s="74">
        <v>1</v>
      </c>
      <c r="E328" s="71">
        <v>28</v>
      </c>
      <c r="F328" s="72" t="s">
        <v>771</v>
      </c>
      <c r="G328" s="69" t="s">
        <v>1396</v>
      </c>
      <c r="H328" s="67" t="s">
        <v>1397</v>
      </c>
    </row>
    <row r="329" spans="2:8" ht="15.5" x14ac:dyDescent="0.35">
      <c r="B329" s="73">
        <v>3</v>
      </c>
      <c r="C329" s="73">
        <v>19</v>
      </c>
      <c r="D329" s="74">
        <v>1</v>
      </c>
      <c r="E329" s="71">
        <v>28</v>
      </c>
      <c r="F329" s="72" t="s">
        <v>774</v>
      </c>
      <c r="G329" s="69" t="s">
        <v>1398</v>
      </c>
      <c r="H329" s="67" t="s">
        <v>1399</v>
      </c>
    </row>
    <row r="330" spans="2:8" ht="15.5" x14ac:dyDescent="0.35">
      <c r="B330" s="73">
        <v>3</v>
      </c>
      <c r="C330" s="73">
        <v>19</v>
      </c>
      <c r="D330" s="74">
        <v>1</v>
      </c>
      <c r="E330" s="71">
        <v>28</v>
      </c>
      <c r="F330" s="72" t="s">
        <v>776</v>
      </c>
      <c r="G330" s="69" t="s">
        <v>1400</v>
      </c>
      <c r="H330" s="67" t="s">
        <v>1401</v>
      </c>
    </row>
    <row r="331" spans="2:8" ht="15.5" x14ac:dyDescent="0.35">
      <c r="B331" s="73">
        <v>3</v>
      </c>
      <c r="C331" s="73">
        <v>19</v>
      </c>
      <c r="D331" s="74">
        <v>1</v>
      </c>
      <c r="E331" s="71">
        <v>28</v>
      </c>
      <c r="F331" s="72" t="s">
        <v>777</v>
      </c>
      <c r="G331" s="69" t="s">
        <v>1402</v>
      </c>
      <c r="H331" s="67" t="s">
        <v>1403</v>
      </c>
    </row>
    <row r="332" spans="2:8" ht="15.5" x14ac:dyDescent="0.35">
      <c r="B332" s="73">
        <v>3</v>
      </c>
      <c r="C332" s="73">
        <v>19</v>
      </c>
      <c r="D332" s="74">
        <v>1</v>
      </c>
      <c r="E332" s="71">
        <v>28</v>
      </c>
      <c r="F332" s="72" t="s">
        <v>778</v>
      </c>
      <c r="G332" s="69" t="s">
        <v>1404</v>
      </c>
      <c r="H332" s="67" t="s">
        <v>1405</v>
      </c>
    </row>
    <row r="333" spans="2:8" ht="15.5" x14ac:dyDescent="0.35">
      <c r="B333" s="73">
        <v>3</v>
      </c>
      <c r="C333" s="73">
        <v>19</v>
      </c>
      <c r="D333" s="74">
        <v>1</v>
      </c>
      <c r="E333" s="71">
        <v>28</v>
      </c>
      <c r="F333" s="72" t="s">
        <v>781</v>
      </c>
      <c r="G333" s="69" t="s">
        <v>1229</v>
      </c>
      <c r="H333" s="67" t="s">
        <v>1406</v>
      </c>
    </row>
    <row r="334" spans="2:8" ht="15.5" x14ac:dyDescent="0.35">
      <c r="B334" s="73">
        <v>3</v>
      </c>
      <c r="C334" s="73">
        <v>19</v>
      </c>
      <c r="D334" s="74">
        <v>1</v>
      </c>
      <c r="E334" s="71">
        <v>28</v>
      </c>
      <c r="F334" s="72" t="s">
        <v>782</v>
      </c>
      <c r="G334" s="69" t="s">
        <v>1407</v>
      </c>
      <c r="H334" s="67" t="s">
        <v>1408</v>
      </c>
    </row>
    <row r="335" spans="2:8" ht="15.5" x14ac:dyDescent="0.35">
      <c r="B335" s="73">
        <v>3</v>
      </c>
      <c r="C335" s="73">
        <v>19</v>
      </c>
      <c r="D335" s="74">
        <v>1</v>
      </c>
      <c r="E335" s="71">
        <v>28</v>
      </c>
      <c r="F335" s="72" t="s">
        <v>783</v>
      </c>
      <c r="G335" s="69" t="s">
        <v>1409</v>
      </c>
      <c r="H335" s="67" t="s">
        <v>1410</v>
      </c>
    </row>
    <row r="336" spans="2:8" ht="15.5" x14ac:dyDescent="0.35">
      <c r="B336" s="73">
        <v>3</v>
      </c>
      <c r="C336" s="73">
        <v>19</v>
      </c>
      <c r="D336" s="74">
        <v>1</v>
      </c>
      <c r="E336" s="71">
        <v>28</v>
      </c>
      <c r="F336" s="72" t="s">
        <v>784</v>
      </c>
      <c r="G336" s="69" t="s">
        <v>1411</v>
      </c>
      <c r="H336" s="67" t="s">
        <v>1412</v>
      </c>
    </row>
    <row r="337" spans="2:8" ht="15.5" x14ac:dyDescent="0.35">
      <c r="B337" s="73">
        <v>3</v>
      </c>
      <c r="C337" s="73">
        <v>19</v>
      </c>
      <c r="D337" s="74">
        <v>1</v>
      </c>
      <c r="E337" s="71">
        <v>28</v>
      </c>
      <c r="F337" s="72" t="s">
        <v>785</v>
      </c>
      <c r="G337" s="69" t="s">
        <v>1413</v>
      </c>
      <c r="H337" s="67" t="s">
        <v>1414</v>
      </c>
    </row>
    <row r="338" spans="2:8" ht="15.5" x14ac:dyDescent="0.35">
      <c r="B338" s="73">
        <v>3</v>
      </c>
      <c r="C338" s="73">
        <v>19</v>
      </c>
      <c r="D338" s="74">
        <v>1</v>
      </c>
      <c r="E338" s="71">
        <v>28</v>
      </c>
      <c r="F338" s="72" t="s">
        <v>772</v>
      </c>
      <c r="G338" s="69" t="s">
        <v>1415</v>
      </c>
      <c r="H338" s="67" t="s">
        <v>1416</v>
      </c>
    </row>
    <row r="339" spans="2:8" ht="15.5" x14ac:dyDescent="0.35">
      <c r="B339" s="73">
        <v>3</v>
      </c>
      <c r="C339" s="73">
        <v>19</v>
      </c>
      <c r="D339" s="74">
        <v>1</v>
      </c>
      <c r="E339" s="71">
        <v>28</v>
      </c>
      <c r="F339" s="72" t="s">
        <v>773</v>
      </c>
      <c r="G339" s="69" t="s">
        <v>1417</v>
      </c>
      <c r="H339" s="67" t="s">
        <v>1418</v>
      </c>
    </row>
    <row r="340" spans="2:8" ht="15.5" x14ac:dyDescent="0.35">
      <c r="B340" s="73"/>
      <c r="C340" s="73"/>
      <c r="D340" s="73"/>
      <c r="E340" s="70" t="s">
        <v>1419</v>
      </c>
      <c r="F340" s="71"/>
      <c r="G340" s="69"/>
      <c r="H340" s="67"/>
    </row>
    <row r="341" spans="2:8" ht="15.5" x14ac:dyDescent="0.35">
      <c r="B341" s="73">
        <v>3</v>
      </c>
      <c r="C341" s="73">
        <v>19</v>
      </c>
      <c r="D341" s="73">
        <v>2</v>
      </c>
      <c r="E341" s="71">
        <v>29</v>
      </c>
      <c r="F341" s="72" t="s">
        <v>771</v>
      </c>
      <c r="G341" s="69" t="s">
        <v>1420</v>
      </c>
      <c r="H341" s="67" t="s">
        <v>1421</v>
      </c>
    </row>
    <row r="342" spans="2:8" ht="15.5" x14ac:dyDescent="0.35">
      <c r="B342" s="73">
        <v>3</v>
      </c>
      <c r="C342" s="73">
        <v>19</v>
      </c>
      <c r="D342" s="73">
        <v>2</v>
      </c>
      <c r="E342" s="71">
        <v>29</v>
      </c>
      <c r="F342" s="72" t="s">
        <v>774</v>
      </c>
      <c r="G342" s="69" t="s">
        <v>1422</v>
      </c>
      <c r="H342" s="67" t="s">
        <v>1423</v>
      </c>
    </row>
    <row r="343" spans="2:8" ht="15.5" x14ac:dyDescent="0.35">
      <c r="B343" s="73">
        <v>3</v>
      </c>
      <c r="C343" s="73">
        <v>19</v>
      </c>
      <c r="D343" s="73">
        <v>2</v>
      </c>
      <c r="E343" s="71">
        <v>29</v>
      </c>
      <c r="F343" s="72" t="s">
        <v>776</v>
      </c>
      <c r="G343" s="69" t="s">
        <v>1424</v>
      </c>
      <c r="H343" s="67" t="s">
        <v>1425</v>
      </c>
    </row>
    <row r="344" spans="2:8" ht="15.5" x14ac:dyDescent="0.35">
      <c r="B344" s="73">
        <v>3</v>
      </c>
      <c r="C344" s="73">
        <v>19</v>
      </c>
      <c r="D344" s="73">
        <v>2</v>
      </c>
      <c r="E344" s="71">
        <v>29</v>
      </c>
      <c r="F344" s="72" t="s">
        <v>777</v>
      </c>
      <c r="G344" s="69" t="s">
        <v>1426</v>
      </c>
      <c r="H344" s="67" t="s">
        <v>1427</v>
      </c>
    </row>
    <row r="345" spans="2:8" ht="15.5" x14ac:dyDescent="0.35">
      <c r="B345" s="73">
        <v>3</v>
      </c>
      <c r="C345" s="73">
        <v>19</v>
      </c>
      <c r="D345" s="73">
        <v>2</v>
      </c>
      <c r="E345" s="71">
        <v>29</v>
      </c>
      <c r="F345" s="72" t="s">
        <v>778</v>
      </c>
      <c r="G345" s="69" t="s">
        <v>1428</v>
      </c>
      <c r="H345" s="67" t="s">
        <v>1429</v>
      </c>
    </row>
    <row r="346" spans="2:8" ht="15.5" x14ac:dyDescent="0.35">
      <c r="B346" s="73">
        <v>3</v>
      </c>
      <c r="C346" s="73">
        <v>19</v>
      </c>
      <c r="D346" s="73">
        <v>2</v>
      </c>
      <c r="E346" s="71">
        <v>29</v>
      </c>
      <c r="F346" s="72" t="s">
        <v>781</v>
      </c>
      <c r="G346" s="69" t="s">
        <v>1430</v>
      </c>
      <c r="H346" s="67" t="s">
        <v>1431</v>
      </c>
    </row>
    <row r="347" spans="2:8" ht="15.5" x14ac:dyDescent="0.35">
      <c r="B347" s="73">
        <v>3</v>
      </c>
      <c r="C347" s="73">
        <v>19</v>
      </c>
      <c r="D347" s="73">
        <v>2</v>
      </c>
      <c r="E347" s="71">
        <v>29</v>
      </c>
      <c r="F347" s="72" t="s">
        <v>782</v>
      </c>
      <c r="G347" s="69" t="s">
        <v>1432</v>
      </c>
      <c r="H347" s="67" t="s">
        <v>1433</v>
      </c>
    </row>
    <row r="348" spans="2:8" ht="15.5" x14ac:dyDescent="0.35">
      <c r="B348" s="73">
        <v>3</v>
      </c>
      <c r="C348" s="73">
        <v>19</v>
      </c>
      <c r="D348" s="73">
        <v>2</v>
      </c>
      <c r="E348" s="71">
        <v>29</v>
      </c>
      <c r="F348" s="72" t="s">
        <v>783</v>
      </c>
      <c r="G348" s="69" t="s">
        <v>1434</v>
      </c>
      <c r="H348" s="67" t="s">
        <v>1435</v>
      </c>
    </row>
    <row r="349" spans="2:8" ht="15.5" x14ac:dyDescent="0.35">
      <c r="B349" s="73">
        <v>3</v>
      </c>
      <c r="C349" s="73">
        <v>19</v>
      </c>
      <c r="D349" s="73">
        <v>2</v>
      </c>
      <c r="E349" s="71">
        <v>29</v>
      </c>
      <c r="F349" s="72" t="s">
        <v>784</v>
      </c>
      <c r="G349" s="69" t="s">
        <v>1436</v>
      </c>
      <c r="H349" s="67" t="s">
        <v>1437</v>
      </c>
    </row>
    <row r="350" spans="2:8" ht="15.5" x14ac:dyDescent="0.35">
      <c r="B350" s="73">
        <v>3</v>
      </c>
      <c r="C350" s="73">
        <v>19</v>
      </c>
      <c r="D350" s="73">
        <v>2</v>
      </c>
      <c r="E350" s="71">
        <v>29</v>
      </c>
      <c r="F350" s="72" t="s">
        <v>785</v>
      </c>
      <c r="G350" s="69" t="s">
        <v>1438</v>
      </c>
      <c r="H350" s="67" t="s">
        <v>1439</v>
      </c>
    </row>
    <row r="351" spans="2:8" ht="15.5" x14ac:dyDescent="0.35">
      <c r="B351" s="73">
        <v>3</v>
      </c>
      <c r="C351" s="73">
        <v>19</v>
      </c>
      <c r="D351" s="73">
        <v>2</v>
      </c>
      <c r="E351" s="71">
        <v>29</v>
      </c>
      <c r="F351" s="72" t="s">
        <v>772</v>
      </c>
      <c r="G351" s="69" t="s">
        <v>1440</v>
      </c>
      <c r="H351" s="67" t="s">
        <v>1441</v>
      </c>
    </row>
    <row r="352" spans="2:8" ht="15.5" x14ac:dyDescent="0.35">
      <c r="B352" s="73"/>
      <c r="C352" s="73"/>
      <c r="D352" s="73"/>
      <c r="E352" s="70" t="s">
        <v>1442</v>
      </c>
      <c r="F352" s="71"/>
      <c r="G352" s="69"/>
      <c r="H352" s="67"/>
    </row>
    <row r="353" spans="2:10" ht="15.5" x14ac:dyDescent="0.35">
      <c r="B353" s="73">
        <v>3</v>
      </c>
      <c r="C353" s="73">
        <v>19</v>
      </c>
      <c r="D353" s="73">
        <v>2</v>
      </c>
      <c r="E353" s="71">
        <v>30</v>
      </c>
      <c r="F353" s="72" t="s">
        <v>771</v>
      </c>
      <c r="G353" s="69" t="s">
        <v>1443</v>
      </c>
      <c r="H353" s="67" t="s">
        <v>1444</v>
      </c>
    </row>
    <row r="354" spans="2:10" ht="15.5" x14ac:dyDescent="0.35">
      <c r="B354" s="73">
        <v>3</v>
      </c>
      <c r="C354" s="73">
        <v>19</v>
      </c>
      <c r="D354" s="73">
        <v>2</v>
      </c>
      <c r="E354" s="71">
        <v>30</v>
      </c>
      <c r="F354" s="72" t="s">
        <v>774</v>
      </c>
      <c r="G354" s="69" t="s">
        <v>1445</v>
      </c>
      <c r="H354" s="67" t="s">
        <v>1446</v>
      </c>
    </row>
    <row r="355" spans="2:10" ht="15.5" x14ac:dyDescent="0.35">
      <c r="B355" s="73">
        <v>3</v>
      </c>
      <c r="C355" s="73">
        <v>19</v>
      </c>
      <c r="D355" s="73">
        <v>2</v>
      </c>
      <c r="E355" s="71">
        <v>30</v>
      </c>
      <c r="F355" s="72" t="s">
        <v>776</v>
      </c>
      <c r="G355" s="69" t="s">
        <v>1447</v>
      </c>
      <c r="H355" s="67" t="s">
        <v>1448</v>
      </c>
    </row>
    <row r="356" spans="2:10" ht="15.5" x14ac:dyDescent="0.35">
      <c r="B356" s="73">
        <v>3</v>
      </c>
      <c r="C356" s="73">
        <v>19</v>
      </c>
      <c r="D356" s="73">
        <v>2</v>
      </c>
      <c r="E356" s="71">
        <v>30</v>
      </c>
      <c r="F356" s="72" t="s">
        <v>777</v>
      </c>
      <c r="G356" s="69" t="s">
        <v>1449</v>
      </c>
      <c r="H356" s="67" t="s">
        <v>1450</v>
      </c>
    </row>
    <row r="357" spans="2:10" ht="15.5" x14ac:dyDescent="0.35">
      <c r="B357" s="73">
        <v>3</v>
      </c>
      <c r="C357" s="73">
        <v>19</v>
      </c>
      <c r="D357" s="73">
        <v>2</v>
      </c>
      <c r="E357" s="71">
        <v>30</v>
      </c>
      <c r="F357" s="72" t="s">
        <v>778</v>
      </c>
      <c r="G357" s="69" t="s">
        <v>1451</v>
      </c>
      <c r="H357" s="67" t="s">
        <v>1452</v>
      </c>
    </row>
    <row r="358" spans="2:10" ht="15.5" x14ac:dyDescent="0.35">
      <c r="B358" s="73">
        <v>3</v>
      </c>
      <c r="C358" s="73">
        <v>19</v>
      </c>
      <c r="D358" s="73">
        <v>2</v>
      </c>
      <c r="E358" s="71">
        <v>30</v>
      </c>
      <c r="F358" s="72" t="s">
        <v>781</v>
      </c>
      <c r="G358" s="69" t="s">
        <v>1453</v>
      </c>
      <c r="H358" s="67" t="s">
        <v>1454</v>
      </c>
    </row>
    <row r="359" spans="2:10" ht="15.5" x14ac:dyDescent="0.35">
      <c r="B359" s="73">
        <v>3</v>
      </c>
      <c r="C359" s="73">
        <v>19</v>
      </c>
      <c r="D359" s="73">
        <v>2</v>
      </c>
      <c r="E359" s="71">
        <v>30</v>
      </c>
      <c r="F359" s="72" t="s">
        <v>782</v>
      </c>
      <c r="G359" s="69" t="s">
        <v>1455</v>
      </c>
      <c r="H359" s="67" t="s">
        <v>1456</v>
      </c>
    </row>
    <row r="360" spans="2:10" ht="15.5" x14ac:dyDescent="0.35">
      <c r="B360" s="73">
        <v>3</v>
      </c>
      <c r="C360" s="73">
        <v>19</v>
      </c>
      <c r="D360" s="73">
        <v>2</v>
      </c>
      <c r="E360" s="71">
        <v>30</v>
      </c>
      <c r="F360" s="72" t="s">
        <v>783</v>
      </c>
      <c r="G360" s="69" t="s">
        <v>1457</v>
      </c>
      <c r="H360" s="67" t="s">
        <v>1458</v>
      </c>
    </row>
    <row r="361" spans="2:10" ht="15.5" x14ac:dyDescent="0.35">
      <c r="B361" s="73">
        <v>3</v>
      </c>
      <c r="C361" s="73">
        <v>19</v>
      </c>
      <c r="D361" s="73">
        <v>2</v>
      </c>
      <c r="E361" s="71">
        <v>30</v>
      </c>
      <c r="F361" s="72" t="s">
        <v>784</v>
      </c>
      <c r="G361" s="69" t="s">
        <v>1459</v>
      </c>
      <c r="H361" s="67" t="s">
        <v>1460</v>
      </c>
    </row>
    <row r="362" spans="2:10" ht="18.5" x14ac:dyDescent="0.45">
      <c r="B362" s="73">
        <v>3</v>
      </c>
      <c r="C362" s="73">
        <v>19</v>
      </c>
      <c r="D362" s="73">
        <v>2</v>
      </c>
      <c r="E362" s="71">
        <v>30</v>
      </c>
      <c r="F362" s="72" t="s">
        <v>785</v>
      </c>
      <c r="G362" s="69" t="s">
        <v>994</v>
      </c>
      <c r="H362" s="67" t="s">
        <v>1461</v>
      </c>
      <c r="I362" s="613"/>
      <c r="J362" s="614"/>
    </row>
    <row r="363" spans="2:10" ht="18.5" x14ac:dyDescent="0.45">
      <c r="B363" s="73">
        <v>3</v>
      </c>
      <c r="C363" s="73">
        <v>19</v>
      </c>
      <c r="D363" s="73">
        <v>2</v>
      </c>
      <c r="E363" s="71">
        <v>30</v>
      </c>
      <c r="F363" s="72" t="s">
        <v>772</v>
      </c>
      <c r="G363" s="69" t="s">
        <v>1462</v>
      </c>
      <c r="H363" s="67" t="s">
        <v>1463</v>
      </c>
      <c r="I363" s="613"/>
      <c r="J363" s="614"/>
    </row>
    <row r="364" spans="2:10" ht="18.5" x14ac:dyDescent="0.45">
      <c r="B364" s="73"/>
      <c r="C364" s="73"/>
      <c r="D364" s="74"/>
      <c r="E364" s="70" t="s">
        <v>1464</v>
      </c>
      <c r="F364" s="71"/>
      <c r="G364" s="69"/>
      <c r="H364" s="67"/>
      <c r="I364" s="613"/>
      <c r="J364" s="614"/>
    </row>
    <row r="365" spans="2:10" ht="18.5" x14ac:dyDescent="0.45">
      <c r="B365" s="73">
        <v>3</v>
      </c>
      <c r="C365" s="73">
        <v>19</v>
      </c>
      <c r="D365" s="74">
        <v>1</v>
      </c>
      <c r="E365" s="71">
        <v>31</v>
      </c>
      <c r="F365" s="72" t="s">
        <v>771</v>
      </c>
      <c r="G365" s="69" t="s">
        <v>1465</v>
      </c>
      <c r="H365" s="67" t="s">
        <v>1466</v>
      </c>
      <c r="I365" s="613"/>
      <c r="J365" s="614"/>
    </row>
    <row r="366" spans="2:10" ht="18.5" x14ac:dyDescent="0.45">
      <c r="B366" s="73">
        <v>3</v>
      </c>
      <c r="C366" s="73">
        <v>19</v>
      </c>
      <c r="D366" s="74">
        <v>1</v>
      </c>
      <c r="E366" s="71">
        <v>31</v>
      </c>
      <c r="F366" s="72" t="s">
        <v>774</v>
      </c>
      <c r="G366" s="69" t="s">
        <v>1467</v>
      </c>
      <c r="H366" s="67" t="s">
        <v>1468</v>
      </c>
      <c r="I366" s="613"/>
      <c r="J366" s="614"/>
    </row>
    <row r="367" spans="2:10" ht="18.5" x14ac:dyDescent="0.45">
      <c r="B367" s="73">
        <v>3</v>
      </c>
      <c r="C367" s="73">
        <v>19</v>
      </c>
      <c r="D367" s="74">
        <v>1</v>
      </c>
      <c r="E367" s="71">
        <v>31</v>
      </c>
      <c r="F367" s="72" t="s">
        <v>776</v>
      </c>
      <c r="G367" s="69" t="s">
        <v>1469</v>
      </c>
      <c r="H367" s="67" t="s">
        <v>1470</v>
      </c>
      <c r="I367" s="613"/>
      <c r="J367" s="614"/>
    </row>
    <row r="368" spans="2:10" ht="18.5" x14ac:dyDescent="0.45">
      <c r="B368" s="73">
        <v>3</v>
      </c>
      <c r="C368" s="73">
        <v>19</v>
      </c>
      <c r="D368" s="74">
        <v>1</v>
      </c>
      <c r="E368" s="71">
        <v>31</v>
      </c>
      <c r="F368" s="72" t="s">
        <v>777</v>
      </c>
      <c r="G368" s="69" t="s">
        <v>1471</v>
      </c>
      <c r="H368" s="67" t="s">
        <v>1472</v>
      </c>
      <c r="I368" s="613"/>
      <c r="J368" s="614"/>
    </row>
    <row r="369" spans="2:8" ht="15.5" x14ac:dyDescent="0.35">
      <c r="B369" s="73">
        <v>3</v>
      </c>
      <c r="C369" s="73">
        <v>19</v>
      </c>
      <c r="D369" s="74">
        <v>1</v>
      </c>
      <c r="E369" s="71">
        <v>31</v>
      </c>
      <c r="F369" s="72" t="s">
        <v>778</v>
      </c>
      <c r="G369" s="69" t="s">
        <v>1473</v>
      </c>
      <c r="H369" s="67" t="s">
        <v>1474</v>
      </c>
    </row>
    <row r="370" spans="2:8" ht="15.5" x14ac:dyDescent="0.35">
      <c r="B370" s="73">
        <v>3</v>
      </c>
      <c r="C370" s="73">
        <v>19</v>
      </c>
      <c r="D370" s="74">
        <v>1</v>
      </c>
      <c r="E370" s="71">
        <v>31</v>
      </c>
      <c r="F370" s="72" t="s">
        <v>781</v>
      </c>
      <c r="G370" s="69" t="s">
        <v>1475</v>
      </c>
      <c r="H370" s="67" t="s">
        <v>1476</v>
      </c>
    </row>
    <row r="371" spans="2:8" ht="15.5" x14ac:dyDescent="0.35">
      <c r="B371" s="73">
        <v>3</v>
      </c>
      <c r="C371" s="73">
        <v>19</v>
      </c>
      <c r="D371" s="74">
        <v>1</v>
      </c>
      <c r="E371" s="71">
        <v>31</v>
      </c>
      <c r="F371" s="72" t="s">
        <v>782</v>
      </c>
      <c r="G371" s="69" t="s">
        <v>1477</v>
      </c>
      <c r="H371" s="67" t="s">
        <v>1478</v>
      </c>
    </row>
    <row r="372" spans="2:8" ht="15.5" x14ac:dyDescent="0.35">
      <c r="B372" s="73">
        <v>3</v>
      </c>
      <c r="C372" s="73">
        <v>19</v>
      </c>
      <c r="D372" s="74">
        <v>1</v>
      </c>
      <c r="E372" s="71">
        <v>31</v>
      </c>
      <c r="F372" s="72" t="s">
        <v>783</v>
      </c>
      <c r="G372" s="69" t="s">
        <v>1479</v>
      </c>
      <c r="H372" s="67" t="s">
        <v>1480</v>
      </c>
    </row>
    <row r="373" spans="2:8" ht="15.5" x14ac:dyDescent="0.35">
      <c r="B373" s="73">
        <v>3</v>
      </c>
      <c r="C373" s="73">
        <v>19</v>
      </c>
      <c r="D373" s="74">
        <v>1</v>
      </c>
      <c r="E373" s="71">
        <v>31</v>
      </c>
      <c r="F373" s="72" t="s">
        <v>784</v>
      </c>
      <c r="G373" s="69" t="s">
        <v>1481</v>
      </c>
      <c r="H373" s="67" t="s">
        <v>1482</v>
      </c>
    </row>
    <row r="374" spans="2:8" ht="15.5" x14ac:dyDescent="0.35">
      <c r="B374" s="73">
        <v>3</v>
      </c>
      <c r="C374" s="73">
        <v>19</v>
      </c>
      <c r="D374" s="74">
        <v>1</v>
      </c>
      <c r="E374" s="71">
        <v>31</v>
      </c>
      <c r="F374" s="72" t="s">
        <v>785</v>
      </c>
      <c r="G374" s="69" t="s">
        <v>1483</v>
      </c>
      <c r="H374" s="67" t="s">
        <v>1484</v>
      </c>
    </row>
    <row r="375" spans="2:8" ht="15.5" x14ac:dyDescent="0.35">
      <c r="B375" s="73">
        <v>3</v>
      </c>
      <c r="C375" s="73">
        <v>19</v>
      </c>
      <c r="D375" s="74">
        <v>1</v>
      </c>
      <c r="E375" s="71">
        <v>31</v>
      </c>
      <c r="F375" s="72" t="s">
        <v>772</v>
      </c>
      <c r="G375" s="69" t="s">
        <v>1485</v>
      </c>
      <c r="H375" s="67" t="s">
        <v>1486</v>
      </c>
    </row>
    <row r="376" spans="2:8" ht="15.5" x14ac:dyDescent="0.35">
      <c r="B376" s="73"/>
      <c r="C376" s="73"/>
      <c r="D376" s="73"/>
      <c r="E376" s="70" t="s">
        <v>1487</v>
      </c>
      <c r="F376" s="71"/>
      <c r="G376" s="69"/>
      <c r="H376" s="67"/>
    </row>
    <row r="377" spans="2:8" ht="15.5" x14ac:dyDescent="0.35">
      <c r="B377" s="73">
        <v>3</v>
      </c>
      <c r="C377" s="73">
        <v>19</v>
      </c>
      <c r="D377" s="73">
        <v>3</v>
      </c>
      <c r="E377" s="71">
        <v>32</v>
      </c>
      <c r="F377" s="72" t="s">
        <v>771</v>
      </c>
      <c r="G377" s="69" t="s">
        <v>981</v>
      </c>
      <c r="H377" s="67" t="s">
        <v>1488</v>
      </c>
    </row>
    <row r="378" spans="2:8" ht="15.5" x14ac:dyDescent="0.35">
      <c r="B378" s="73">
        <v>3</v>
      </c>
      <c r="C378" s="73">
        <v>19</v>
      </c>
      <c r="D378" s="73">
        <v>3</v>
      </c>
      <c r="E378" s="71">
        <v>32</v>
      </c>
      <c r="F378" s="72" t="s">
        <v>774</v>
      </c>
      <c r="G378" s="69" t="s">
        <v>1489</v>
      </c>
      <c r="H378" s="67" t="s">
        <v>1490</v>
      </c>
    </row>
    <row r="379" spans="2:8" ht="15.5" x14ac:dyDescent="0.35">
      <c r="B379" s="73">
        <v>3</v>
      </c>
      <c r="C379" s="73">
        <v>19</v>
      </c>
      <c r="D379" s="73">
        <v>3</v>
      </c>
      <c r="E379" s="71">
        <v>32</v>
      </c>
      <c r="F379" s="72" t="s">
        <v>776</v>
      </c>
      <c r="G379" s="69" t="s">
        <v>1491</v>
      </c>
      <c r="H379" s="67" t="s">
        <v>1492</v>
      </c>
    </row>
    <row r="380" spans="2:8" ht="15.5" x14ac:dyDescent="0.35">
      <c r="B380" s="73">
        <v>3</v>
      </c>
      <c r="C380" s="73">
        <v>19</v>
      </c>
      <c r="D380" s="73">
        <v>3</v>
      </c>
      <c r="E380" s="71">
        <v>32</v>
      </c>
      <c r="F380" s="72" t="s">
        <v>777</v>
      </c>
      <c r="G380" s="69" t="s">
        <v>1493</v>
      </c>
      <c r="H380" s="67" t="s">
        <v>1494</v>
      </c>
    </row>
    <row r="381" spans="2:8" ht="15.5" x14ac:dyDescent="0.35">
      <c r="B381" s="73">
        <v>3</v>
      </c>
      <c r="C381" s="73">
        <v>19</v>
      </c>
      <c r="D381" s="73">
        <v>3</v>
      </c>
      <c r="E381" s="71">
        <v>32</v>
      </c>
      <c r="F381" s="72" t="s">
        <v>778</v>
      </c>
      <c r="G381" s="69" t="s">
        <v>1495</v>
      </c>
      <c r="H381" s="67" t="s">
        <v>1496</v>
      </c>
    </row>
    <row r="382" spans="2:8" ht="15.5" x14ac:dyDescent="0.35">
      <c r="B382" s="73">
        <v>3</v>
      </c>
      <c r="C382" s="73">
        <v>19</v>
      </c>
      <c r="D382" s="73">
        <v>3</v>
      </c>
      <c r="E382" s="71">
        <v>32</v>
      </c>
      <c r="F382" s="72" t="s">
        <v>781</v>
      </c>
      <c r="G382" s="69" t="s">
        <v>1497</v>
      </c>
      <c r="H382" s="67" t="s">
        <v>1498</v>
      </c>
    </row>
    <row r="383" spans="2:8" ht="15.5" x14ac:dyDescent="0.35">
      <c r="B383" s="73">
        <v>3</v>
      </c>
      <c r="C383" s="73">
        <v>19</v>
      </c>
      <c r="D383" s="73">
        <v>3</v>
      </c>
      <c r="E383" s="71">
        <v>32</v>
      </c>
      <c r="F383" s="72" t="s">
        <v>782</v>
      </c>
      <c r="G383" s="69" t="s">
        <v>1499</v>
      </c>
      <c r="H383" s="67" t="s">
        <v>1500</v>
      </c>
    </row>
    <row r="384" spans="2:8" ht="15.5" x14ac:dyDescent="0.35">
      <c r="B384" s="73">
        <v>3</v>
      </c>
      <c r="C384" s="73">
        <v>19</v>
      </c>
      <c r="D384" s="73">
        <v>3</v>
      </c>
      <c r="E384" s="71">
        <v>32</v>
      </c>
      <c r="F384" s="72" t="s">
        <v>783</v>
      </c>
      <c r="G384" s="69" t="s">
        <v>953</v>
      </c>
      <c r="H384" s="67" t="s">
        <v>1501</v>
      </c>
    </row>
    <row r="385" spans="2:8" ht="15.5" x14ac:dyDescent="0.35">
      <c r="B385" s="73">
        <v>3</v>
      </c>
      <c r="C385" s="73">
        <v>19</v>
      </c>
      <c r="D385" s="73">
        <v>3</v>
      </c>
      <c r="E385" s="71">
        <v>32</v>
      </c>
      <c r="F385" s="72" t="s">
        <v>784</v>
      </c>
      <c r="G385" s="69" t="s">
        <v>1502</v>
      </c>
      <c r="H385" s="67" t="s">
        <v>1503</v>
      </c>
    </row>
    <row r="386" spans="2:8" ht="15.5" x14ac:dyDescent="0.35">
      <c r="B386" s="73">
        <v>3</v>
      </c>
      <c r="C386" s="73">
        <v>19</v>
      </c>
      <c r="D386" s="73">
        <v>3</v>
      </c>
      <c r="E386" s="71">
        <v>32</v>
      </c>
      <c r="F386" s="72" t="s">
        <v>785</v>
      </c>
      <c r="G386" s="69" t="s">
        <v>1504</v>
      </c>
      <c r="H386" s="67" t="s">
        <v>1505</v>
      </c>
    </row>
    <row r="387" spans="2:8" ht="15.5" x14ac:dyDescent="0.35">
      <c r="B387" s="73"/>
      <c r="C387" s="73"/>
      <c r="D387" s="73"/>
      <c r="E387" s="70" t="s">
        <v>1506</v>
      </c>
      <c r="F387" s="71"/>
      <c r="G387" s="69"/>
      <c r="H387" s="67"/>
    </row>
    <row r="388" spans="2:8" ht="15.5" x14ac:dyDescent="0.35">
      <c r="B388" s="73">
        <v>3</v>
      </c>
      <c r="C388" s="73">
        <v>19</v>
      </c>
      <c r="D388" s="73">
        <v>2</v>
      </c>
      <c r="E388" s="71">
        <v>33</v>
      </c>
      <c r="F388" s="72" t="s">
        <v>771</v>
      </c>
      <c r="G388" s="69" t="s">
        <v>1507</v>
      </c>
      <c r="H388" s="67" t="s">
        <v>1508</v>
      </c>
    </row>
    <row r="389" spans="2:8" ht="15.5" x14ac:dyDescent="0.35">
      <c r="B389" s="73">
        <v>3</v>
      </c>
      <c r="C389" s="73">
        <v>19</v>
      </c>
      <c r="D389" s="73">
        <v>2</v>
      </c>
      <c r="E389" s="71">
        <v>33</v>
      </c>
      <c r="F389" s="72" t="s">
        <v>774</v>
      </c>
      <c r="G389" s="69" t="s">
        <v>1509</v>
      </c>
      <c r="H389" s="67" t="s">
        <v>1510</v>
      </c>
    </row>
    <row r="390" spans="2:8" ht="15.5" x14ac:dyDescent="0.35">
      <c r="B390" s="73">
        <v>3</v>
      </c>
      <c r="C390" s="73">
        <v>19</v>
      </c>
      <c r="D390" s="73">
        <v>2</v>
      </c>
      <c r="E390" s="71">
        <v>33</v>
      </c>
      <c r="F390" s="72" t="s">
        <v>776</v>
      </c>
      <c r="G390" s="69" t="s">
        <v>1511</v>
      </c>
      <c r="H390" s="67" t="s">
        <v>1512</v>
      </c>
    </row>
    <row r="391" spans="2:8" ht="15.5" x14ac:dyDescent="0.35">
      <c r="B391" s="73">
        <v>3</v>
      </c>
      <c r="C391" s="73">
        <v>19</v>
      </c>
      <c r="D391" s="73">
        <v>2</v>
      </c>
      <c r="E391" s="71">
        <v>33</v>
      </c>
      <c r="F391" s="72" t="s">
        <v>777</v>
      </c>
      <c r="G391" s="69" t="s">
        <v>1513</v>
      </c>
      <c r="H391" s="67" t="s">
        <v>1514</v>
      </c>
    </row>
    <row r="392" spans="2:8" ht="15.5" x14ac:dyDescent="0.35">
      <c r="B392" s="73">
        <v>3</v>
      </c>
      <c r="C392" s="73">
        <v>19</v>
      </c>
      <c r="D392" s="73">
        <v>2</v>
      </c>
      <c r="E392" s="71">
        <v>33</v>
      </c>
      <c r="F392" s="72" t="s">
        <v>778</v>
      </c>
      <c r="G392" s="69" t="s">
        <v>1515</v>
      </c>
      <c r="H392" s="67" t="s">
        <v>1516</v>
      </c>
    </row>
    <row r="393" spans="2:8" ht="15.5" x14ac:dyDescent="0.35">
      <c r="B393" s="73">
        <v>3</v>
      </c>
      <c r="C393" s="73">
        <v>19</v>
      </c>
      <c r="D393" s="73">
        <v>2</v>
      </c>
      <c r="E393" s="71">
        <v>33</v>
      </c>
      <c r="F393" s="72" t="s">
        <v>781</v>
      </c>
      <c r="G393" s="69" t="s">
        <v>1517</v>
      </c>
      <c r="H393" s="67" t="s">
        <v>1518</v>
      </c>
    </row>
    <row r="394" spans="2:8" ht="15.5" x14ac:dyDescent="0.35">
      <c r="B394" s="73">
        <v>3</v>
      </c>
      <c r="C394" s="73">
        <v>19</v>
      </c>
      <c r="D394" s="73">
        <v>2</v>
      </c>
      <c r="E394" s="71">
        <v>33</v>
      </c>
      <c r="F394" s="72" t="s">
        <v>782</v>
      </c>
      <c r="G394" s="69" t="s">
        <v>1519</v>
      </c>
      <c r="H394" s="67" t="s">
        <v>1520</v>
      </c>
    </row>
    <row r="395" spans="2:8" ht="15.5" x14ac:dyDescent="0.35">
      <c r="B395" s="73">
        <v>3</v>
      </c>
      <c r="C395" s="73">
        <v>19</v>
      </c>
      <c r="D395" s="73">
        <v>2</v>
      </c>
      <c r="E395" s="71">
        <v>33</v>
      </c>
      <c r="F395" s="72" t="s">
        <v>783</v>
      </c>
      <c r="G395" s="69" t="s">
        <v>1521</v>
      </c>
      <c r="H395" s="67" t="s">
        <v>1522</v>
      </c>
    </row>
    <row r="396" spans="2:8" ht="15.5" x14ac:dyDescent="0.35">
      <c r="B396" s="73">
        <v>3</v>
      </c>
      <c r="C396" s="73">
        <v>19</v>
      </c>
      <c r="D396" s="73">
        <v>2</v>
      </c>
      <c r="E396" s="71">
        <v>33</v>
      </c>
      <c r="F396" s="72" t="s">
        <v>784</v>
      </c>
      <c r="G396" s="69" t="s">
        <v>1523</v>
      </c>
      <c r="H396" s="67" t="s">
        <v>1524</v>
      </c>
    </row>
    <row r="397" spans="2:8" ht="15.5" x14ac:dyDescent="0.35">
      <c r="B397" s="73">
        <v>3</v>
      </c>
      <c r="C397" s="73">
        <v>19</v>
      </c>
      <c r="D397" s="73">
        <v>2</v>
      </c>
      <c r="E397" s="71">
        <v>33</v>
      </c>
      <c r="F397" s="72" t="s">
        <v>785</v>
      </c>
      <c r="G397" s="69" t="s">
        <v>1525</v>
      </c>
      <c r="H397" s="67" t="s">
        <v>1526</v>
      </c>
    </row>
    <row r="398" spans="2:8" ht="15.5" x14ac:dyDescent="0.35">
      <c r="B398" s="73">
        <v>3</v>
      </c>
      <c r="C398" s="73">
        <v>19</v>
      </c>
      <c r="D398" s="73">
        <v>2</v>
      </c>
      <c r="E398" s="71">
        <v>33</v>
      </c>
      <c r="F398" s="72" t="s">
        <v>772</v>
      </c>
      <c r="G398" s="69" t="s">
        <v>1527</v>
      </c>
      <c r="H398" s="67" t="s">
        <v>1528</v>
      </c>
    </row>
    <row r="399" spans="2:8" ht="15.5" x14ac:dyDescent="0.35">
      <c r="B399" s="73">
        <v>3</v>
      </c>
      <c r="C399" s="73">
        <v>19</v>
      </c>
      <c r="D399" s="73">
        <v>2</v>
      </c>
      <c r="E399" s="71">
        <v>33</v>
      </c>
      <c r="F399" s="72" t="s">
        <v>773</v>
      </c>
      <c r="G399" s="69" t="s">
        <v>1529</v>
      </c>
      <c r="H399" s="67" t="s">
        <v>1530</v>
      </c>
    </row>
    <row r="400" spans="2:8" ht="15.5" x14ac:dyDescent="0.35">
      <c r="B400" s="73"/>
      <c r="C400" s="73"/>
      <c r="D400" s="73"/>
      <c r="E400" s="70" t="s">
        <v>1531</v>
      </c>
      <c r="F400" s="71"/>
      <c r="G400" s="69"/>
      <c r="H400" s="67"/>
    </row>
    <row r="401" spans="2:8" ht="15.5" x14ac:dyDescent="0.35">
      <c r="B401" s="73">
        <v>3</v>
      </c>
      <c r="C401" s="73">
        <v>19</v>
      </c>
      <c r="D401" s="73">
        <v>3</v>
      </c>
      <c r="E401" s="71">
        <v>34</v>
      </c>
      <c r="F401" s="72" t="s">
        <v>771</v>
      </c>
      <c r="G401" s="69" t="s">
        <v>1532</v>
      </c>
      <c r="H401" s="67" t="s">
        <v>1533</v>
      </c>
    </row>
    <row r="402" spans="2:8" ht="15.5" x14ac:dyDescent="0.35">
      <c r="B402" s="73">
        <v>3</v>
      </c>
      <c r="C402" s="73">
        <v>19</v>
      </c>
      <c r="D402" s="73">
        <v>3</v>
      </c>
      <c r="E402" s="71">
        <v>34</v>
      </c>
      <c r="F402" s="72" t="s">
        <v>774</v>
      </c>
      <c r="G402" s="69" t="s">
        <v>1036</v>
      </c>
      <c r="H402" s="67" t="s">
        <v>1534</v>
      </c>
    </row>
    <row r="403" spans="2:8" ht="15.5" x14ac:dyDescent="0.35">
      <c r="B403" s="73">
        <v>3</v>
      </c>
      <c r="C403" s="73">
        <v>19</v>
      </c>
      <c r="D403" s="73">
        <v>3</v>
      </c>
      <c r="E403" s="71">
        <v>34</v>
      </c>
      <c r="F403" s="72" t="s">
        <v>776</v>
      </c>
      <c r="G403" s="69" t="s">
        <v>1535</v>
      </c>
      <c r="H403" s="67" t="s">
        <v>1536</v>
      </c>
    </row>
    <row r="404" spans="2:8" ht="15.5" x14ac:dyDescent="0.35">
      <c r="B404" s="73">
        <v>3</v>
      </c>
      <c r="C404" s="73">
        <v>19</v>
      </c>
      <c r="D404" s="73">
        <v>3</v>
      </c>
      <c r="E404" s="71">
        <v>34</v>
      </c>
      <c r="F404" s="72" t="s">
        <v>777</v>
      </c>
      <c r="G404" s="69" t="s">
        <v>1537</v>
      </c>
      <c r="H404" s="67" t="s">
        <v>1538</v>
      </c>
    </row>
    <row r="405" spans="2:8" ht="15.5" x14ac:dyDescent="0.35">
      <c r="B405" s="73">
        <v>3</v>
      </c>
      <c r="C405" s="73">
        <v>19</v>
      </c>
      <c r="D405" s="73">
        <v>3</v>
      </c>
      <c r="E405" s="71">
        <v>34</v>
      </c>
      <c r="F405" s="72" t="s">
        <v>778</v>
      </c>
      <c r="G405" s="69" t="s">
        <v>1539</v>
      </c>
      <c r="H405" s="67" t="s">
        <v>1540</v>
      </c>
    </row>
    <row r="406" spans="2:8" ht="15.5" x14ac:dyDescent="0.35">
      <c r="B406" s="73">
        <v>3</v>
      </c>
      <c r="C406" s="73">
        <v>19</v>
      </c>
      <c r="D406" s="73">
        <v>3</v>
      </c>
      <c r="E406" s="71">
        <v>34</v>
      </c>
      <c r="F406" s="72" t="s">
        <v>781</v>
      </c>
      <c r="G406" s="69" t="s">
        <v>1541</v>
      </c>
      <c r="H406" s="67" t="s">
        <v>1542</v>
      </c>
    </row>
    <row r="407" spans="2:8" ht="15.5" x14ac:dyDescent="0.35">
      <c r="B407" s="73">
        <v>3</v>
      </c>
      <c r="C407" s="73">
        <v>19</v>
      </c>
      <c r="D407" s="73">
        <v>3</v>
      </c>
      <c r="E407" s="71">
        <v>34</v>
      </c>
      <c r="F407" s="72" t="s">
        <v>782</v>
      </c>
      <c r="G407" s="69" t="s">
        <v>1543</v>
      </c>
      <c r="H407" s="67" t="s">
        <v>1544</v>
      </c>
    </row>
    <row r="408" spans="2:8" ht="15.5" x14ac:dyDescent="0.35">
      <c r="B408" s="73">
        <v>3</v>
      </c>
      <c r="C408" s="73">
        <v>19</v>
      </c>
      <c r="D408" s="73">
        <v>3</v>
      </c>
      <c r="E408" s="71">
        <v>34</v>
      </c>
      <c r="F408" s="72" t="s">
        <v>783</v>
      </c>
      <c r="G408" s="69" t="s">
        <v>1545</v>
      </c>
      <c r="H408" s="67" t="s">
        <v>1546</v>
      </c>
    </row>
    <row r="409" spans="2:8" ht="15.5" x14ac:dyDescent="0.35">
      <c r="B409" s="73">
        <v>3</v>
      </c>
      <c r="C409" s="73">
        <v>19</v>
      </c>
      <c r="D409" s="73">
        <v>3</v>
      </c>
      <c r="E409" s="71">
        <v>34</v>
      </c>
      <c r="F409" s="72" t="s">
        <v>784</v>
      </c>
      <c r="G409" s="69" t="s">
        <v>1547</v>
      </c>
      <c r="H409" s="67" t="s">
        <v>1548</v>
      </c>
    </row>
    <row r="410" spans="2:8" ht="15.5" x14ac:dyDescent="0.35">
      <c r="B410" s="73">
        <v>3</v>
      </c>
      <c r="C410" s="73">
        <v>19</v>
      </c>
      <c r="D410" s="73">
        <v>3</v>
      </c>
      <c r="E410" s="71">
        <v>34</v>
      </c>
      <c r="F410" s="72" t="s">
        <v>785</v>
      </c>
      <c r="G410" s="69" t="s">
        <v>1549</v>
      </c>
      <c r="H410" s="67" t="s">
        <v>1550</v>
      </c>
    </row>
    <row r="411" spans="2:8" ht="15.5" x14ac:dyDescent="0.35">
      <c r="B411" s="73"/>
      <c r="C411" s="73"/>
      <c r="D411" s="73"/>
      <c r="E411" s="70" t="s">
        <v>1551</v>
      </c>
      <c r="F411" s="71"/>
      <c r="G411" s="69"/>
      <c r="H411" s="67"/>
    </row>
    <row r="412" spans="2:8" ht="15.5" x14ac:dyDescent="0.35">
      <c r="B412" s="73">
        <v>3</v>
      </c>
      <c r="C412" s="73">
        <v>19</v>
      </c>
      <c r="D412" s="73">
        <v>2</v>
      </c>
      <c r="E412" s="71">
        <v>35</v>
      </c>
      <c r="F412" s="72" t="s">
        <v>771</v>
      </c>
      <c r="G412" s="69" t="s">
        <v>1552</v>
      </c>
      <c r="H412" s="67" t="s">
        <v>1553</v>
      </c>
    </row>
    <row r="413" spans="2:8" ht="15.5" x14ac:dyDescent="0.35">
      <c r="B413" s="73">
        <v>3</v>
      </c>
      <c r="C413" s="73">
        <v>19</v>
      </c>
      <c r="D413" s="73">
        <v>2</v>
      </c>
      <c r="E413" s="71">
        <v>35</v>
      </c>
      <c r="F413" s="72" t="s">
        <v>774</v>
      </c>
      <c r="G413" s="69" t="s">
        <v>1554</v>
      </c>
      <c r="H413" s="67" t="s">
        <v>1555</v>
      </c>
    </row>
    <row r="414" spans="2:8" ht="15.5" x14ac:dyDescent="0.35">
      <c r="B414" s="73">
        <v>3</v>
      </c>
      <c r="C414" s="73">
        <v>19</v>
      </c>
      <c r="D414" s="73">
        <v>2</v>
      </c>
      <c r="E414" s="71">
        <v>35</v>
      </c>
      <c r="F414" s="72" t="s">
        <v>776</v>
      </c>
      <c r="G414" s="69" t="s">
        <v>1556</v>
      </c>
      <c r="H414" s="67" t="s">
        <v>1557</v>
      </c>
    </row>
    <row r="415" spans="2:8" ht="15.5" x14ac:dyDescent="0.35">
      <c r="B415" s="73">
        <v>3</v>
      </c>
      <c r="C415" s="73">
        <v>19</v>
      </c>
      <c r="D415" s="73">
        <v>2</v>
      </c>
      <c r="E415" s="71">
        <v>35</v>
      </c>
      <c r="F415" s="72" t="s">
        <v>777</v>
      </c>
      <c r="G415" s="69" t="s">
        <v>1179</v>
      </c>
      <c r="H415" s="67" t="s">
        <v>1558</v>
      </c>
    </row>
    <row r="416" spans="2:8" ht="15.5" x14ac:dyDescent="0.35">
      <c r="B416" s="73">
        <v>3</v>
      </c>
      <c r="C416" s="73">
        <v>19</v>
      </c>
      <c r="D416" s="73">
        <v>2</v>
      </c>
      <c r="E416" s="71">
        <v>35</v>
      </c>
      <c r="F416" s="72" t="s">
        <v>778</v>
      </c>
      <c r="G416" s="69" t="s">
        <v>1559</v>
      </c>
      <c r="H416" s="67" t="s">
        <v>1560</v>
      </c>
    </row>
    <row r="417" spans="2:8" ht="15.5" x14ac:dyDescent="0.35">
      <c r="B417" s="73">
        <v>3</v>
      </c>
      <c r="C417" s="73">
        <v>19</v>
      </c>
      <c r="D417" s="73">
        <v>2</v>
      </c>
      <c r="E417" s="71">
        <v>35</v>
      </c>
      <c r="F417" s="72" t="s">
        <v>781</v>
      </c>
      <c r="G417" s="69" t="s">
        <v>1561</v>
      </c>
      <c r="H417" s="67" t="s">
        <v>1562</v>
      </c>
    </row>
    <row r="418" spans="2:8" ht="15.5" x14ac:dyDescent="0.35">
      <c r="B418" s="73">
        <v>3</v>
      </c>
      <c r="C418" s="73">
        <v>19</v>
      </c>
      <c r="D418" s="73">
        <v>2</v>
      </c>
      <c r="E418" s="71">
        <v>35</v>
      </c>
      <c r="F418" s="72" t="s">
        <v>782</v>
      </c>
      <c r="G418" s="69" t="s">
        <v>1563</v>
      </c>
      <c r="H418" s="67" t="s">
        <v>1564</v>
      </c>
    </row>
    <row r="419" spans="2:8" ht="15.5" x14ac:dyDescent="0.35">
      <c r="B419" s="73">
        <v>3</v>
      </c>
      <c r="C419" s="73">
        <v>19</v>
      </c>
      <c r="D419" s="73">
        <v>2</v>
      </c>
      <c r="E419" s="71">
        <v>35</v>
      </c>
      <c r="F419" s="72" t="s">
        <v>783</v>
      </c>
      <c r="G419" s="69" t="s">
        <v>1565</v>
      </c>
      <c r="H419" s="67" t="s">
        <v>1566</v>
      </c>
    </row>
    <row r="420" spans="2:8" ht="15.5" x14ac:dyDescent="0.35">
      <c r="B420" s="73">
        <v>3</v>
      </c>
      <c r="C420" s="73">
        <v>19</v>
      </c>
      <c r="D420" s="73">
        <v>2</v>
      </c>
      <c r="E420" s="71">
        <v>35</v>
      </c>
      <c r="F420" s="72" t="s">
        <v>784</v>
      </c>
      <c r="G420" s="69" t="s">
        <v>1567</v>
      </c>
      <c r="H420" s="67" t="s">
        <v>1568</v>
      </c>
    </row>
    <row r="421" spans="2:8" ht="15.5" x14ac:dyDescent="0.35">
      <c r="B421" s="73">
        <v>3</v>
      </c>
      <c r="C421" s="73">
        <v>19</v>
      </c>
      <c r="D421" s="73">
        <v>2</v>
      </c>
      <c r="E421" s="71">
        <v>35</v>
      </c>
      <c r="F421" s="72" t="s">
        <v>785</v>
      </c>
      <c r="G421" s="69" t="s">
        <v>1569</v>
      </c>
      <c r="H421" s="67" t="s">
        <v>1570</v>
      </c>
    </row>
    <row r="422" spans="2:8" ht="15.5" x14ac:dyDescent="0.35">
      <c r="B422" s="73"/>
      <c r="C422" s="73"/>
      <c r="D422" s="73"/>
      <c r="E422" s="70" t="s">
        <v>1571</v>
      </c>
      <c r="F422" s="71"/>
      <c r="G422" s="69"/>
      <c r="H422" s="67"/>
    </row>
    <row r="423" spans="2:8" ht="15.5" x14ac:dyDescent="0.35">
      <c r="B423" s="73">
        <v>3</v>
      </c>
      <c r="C423" s="73">
        <v>19</v>
      </c>
      <c r="D423" s="73">
        <v>3</v>
      </c>
      <c r="E423" s="71">
        <v>36</v>
      </c>
      <c r="F423" s="72" t="s">
        <v>771</v>
      </c>
      <c r="G423" s="69" t="s">
        <v>1572</v>
      </c>
      <c r="H423" s="67" t="s">
        <v>1573</v>
      </c>
    </row>
    <row r="424" spans="2:8" ht="15.5" x14ac:dyDescent="0.35">
      <c r="B424" s="73">
        <v>3</v>
      </c>
      <c r="C424" s="73">
        <v>19</v>
      </c>
      <c r="D424" s="73">
        <v>3</v>
      </c>
      <c r="E424" s="71">
        <v>36</v>
      </c>
      <c r="F424" s="72" t="s">
        <v>774</v>
      </c>
      <c r="G424" s="69" t="s">
        <v>1574</v>
      </c>
      <c r="H424" s="67" t="s">
        <v>1575</v>
      </c>
    </row>
    <row r="425" spans="2:8" ht="15.5" x14ac:dyDescent="0.35">
      <c r="B425" s="73">
        <v>3</v>
      </c>
      <c r="C425" s="73">
        <v>19</v>
      </c>
      <c r="D425" s="73">
        <v>3</v>
      </c>
      <c r="E425" s="71">
        <v>36</v>
      </c>
      <c r="F425" s="72" t="s">
        <v>776</v>
      </c>
      <c r="G425" s="69" t="s">
        <v>1576</v>
      </c>
      <c r="H425" s="67" t="s">
        <v>1577</v>
      </c>
    </row>
    <row r="426" spans="2:8" ht="15.5" x14ac:dyDescent="0.35">
      <c r="B426" s="73">
        <v>3</v>
      </c>
      <c r="C426" s="73">
        <v>19</v>
      </c>
      <c r="D426" s="73">
        <v>3</v>
      </c>
      <c r="E426" s="71">
        <v>36</v>
      </c>
      <c r="F426" s="72" t="s">
        <v>777</v>
      </c>
      <c r="G426" s="69" t="s">
        <v>1578</v>
      </c>
      <c r="H426" s="67" t="s">
        <v>1579</v>
      </c>
    </row>
    <row r="427" spans="2:8" ht="15.5" x14ac:dyDescent="0.35">
      <c r="B427" s="73">
        <v>3</v>
      </c>
      <c r="C427" s="73">
        <v>19</v>
      </c>
      <c r="D427" s="73">
        <v>3</v>
      </c>
      <c r="E427" s="71">
        <v>36</v>
      </c>
      <c r="F427" s="72" t="s">
        <v>778</v>
      </c>
      <c r="G427" s="69" t="s">
        <v>1580</v>
      </c>
      <c r="H427" s="67" t="s">
        <v>1581</v>
      </c>
    </row>
    <row r="428" spans="2:8" ht="15.5" x14ac:dyDescent="0.35">
      <c r="B428" s="73">
        <v>3</v>
      </c>
      <c r="C428" s="73">
        <v>19</v>
      </c>
      <c r="D428" s="73">
        <v>3</v>
      </c>
      <c r="E428" s="71">
        <v>36</v>
      </c>
      <c r="F428" s="72" t="s">
        <v>781</v>
      </c>
      <c r="G428" s="69" t="s">
        <v>1582</v>
      </c>
      <c r="H428" s="67" t="s">
        <v>1583</v>
      </c>
    </row>
    <row r="429" spans="2:8" ht="15.5" x14ac:dyDescent="0.35">
      <c r="B429" s="73">
        <v>3</v>
      </c>
      <c r="C429" s="73">
        <v>19</v>
      </c>
      <c r="D429" s="73">
        <v>3</v>
      </c>
      <c r="E429" s="71">
        <v>36</v>
      </c>
      <c r="F429" s="72" t="s">
        <v>782</v>
      </c>
      <c r="G429" s="69" t="s">
        <v>1584</v>
      </c>
      <c r="H429" s="67" t="s">
        <v>1585</v>
      </c>
    </row>
    <row r="430" spans="2:8" ht="15.5" x14ac:dyDescent="0.35">
      <c r="B430" s="73">
        <v>3</v>
      </c>
      <c r="C430" s="73">
        <v>19</v>
      </c>
      <c r="D430" s="73">
        <v>3</v>
      </c>
      <c r="E430" s="71">
        <v>36</v>
      </c>
      <c r="F430" s="72" t="s">
        <v>783</v>
      </c>
      <c r="G430" s="69" t="s">
        <v>1586</v>
      </c>
      <c r="H430" s="67" t="s">
        <v>1587</v>
      </c>
    </row>
    <row r="431" spans="2:8" ht="15.5" x14ac:dyDescent="0.35">
      <c r="B431" s="73">
        <v>3</v>
      </c>
      <c r="C431" s="73">
        <v>19</v>
      </c>
      <c r="D431" s="73">
        <v>3</v>
      </c>
      <c r="E431" s="71">
        <v>36</v>
      </c>
      <c r="F431" s="72" t="s">
        <v>784</v>
      </c>
      <c r="G431" s="69" t="s">
        <v>1588</v>
      </c>
      <c r="H431" s="67" t="s">
        <v>1589</v>
      </c>
    </row>
    <row r="432" spans="2:8" ht="15.5" x14ac:dyDescent="0.35">
      <c r="B432" s="73">
        <v>3</v>
      </c>
      <c r="C432" s="73">
        <v>19</v>
      </c>
      <c r="D432" s="73">
        <v>3</v>
      </c>
      <c r="E432" s="71">
        <v>36</v>
      </c>
      <c r="F432" s="72" t="s">
        <v>785</v>
      </c>
      <c r="G432" s="69" t="s">
        <v>1590</v>
      </c>
      <c r="H432" s="67" t="s">
        <v>1591</v>
      </c>
    </row>
    <row r="433" spans="2:8" ht="15.5" x14ac:dyDescent="0.35">
      <c r="B433" s="73">
        <v>3</v>
      </c>
      <c r="C433" s="73">
        <v>19</v>
      </c>
      <c r="D433" s="73">
        <v>3</v>
      </c>
      <c r="E433" s="71">
        <v>36</v>
      </c>
      <c r="F433" s="72" t="s">
        <v>772</v>
      </c>
      <c r="G433" s="69" t="s">
        <v>1592</v>
      </c>
      <c r="H433" s="67" t="s">
        <v>1593</v>
      </c>
    </row>
    <row r="434" spans="2:8" ht="15.5" x14ac:dyDescent="0.35">
      <c r="B434" s="73"/>
      <c r="C434" s="73"/>
      <c r="D434" s="73"/>
      <c r="E434" s="70" t="s">
        <v>1594</v>
      </c>
      <c r="F434" s="73"/>
      <c r="G434" s="69"/>
      <c r="H434" s="67"/>
    </row>
    <row r="435" spans="2:8" ht="15.5" x14ac:dyDescent="0.35">
      <c r="B435" s="73">
        <v>3</v>
      </c>
      <c r="C435" s="73">
        <v>19</v>
      </c>
      <c r="D435" s="73">
        <v>3</v>
      </c>
      <c r="E435" s="71">
        <v>37</v>
      </c>
      <c r="F435" s="83" t="s">
        <v>771</v>
      </c>
      <c r="G435" s="69" t="s">
        <v>1595</v>
      </c>
      <c r="H435" s="67" t="s">
        <v>1596</v>
      </c>
    </row>
    <row r="436" spans="2:8" ht="15.5" x14ac:dyDescent="0.35">
      <c r="B436" s="73">
        <v>3</v>
      </c>
      <c r="C436" s="73">
        <v>19</v>
      </c>
      <c r="D436" s="73">
        <v>3</v>
      </c>
      <c r="E436" s="71">
        <v>37</v>
      </c>
      <c r="F436" s="83" t="s">
        <v>774</v>
      </c>
      <c r="G436" s="69" t="s">
        <v>1597</v>
      </c>
      <c r="H436" s="67" t="s">
        <v>1598</v>
      </c>
    </row>
    <row r="437" spans="2:8" ht="15.5" x14ac:dyDescent="0.35">
      <c r="B437" s="73">
        <v>3</v>
      </c>
      <c r="C437" s="73">
        <v>19</v>
      </c>
      <c r="D437" s="73">
        <v>3</v>
      </c>
      <c r="E437" s="71">
        <v>37</v>
      </c>
      <c r="F437" s="83" t="s">
        <v>776</v>
      </c>
      <c r="G437" s="69" t="s">
        <v>1599</v>
      </c>
      <c r="H437" s="67" t="s">
        <v>1598</v>
      </c>
    </row>
    <row r="438" spans="2:8" ht="15.5" x14ac:dyDescent="0.35">
      <c r="B438" s="73">
        <v>3</v>
      </c>
      <c r="C438" s="73">
        <v>19</v>
      </c>
      <c r="D438" s="73">
        <v>3</v>
      </c>
      <c r="E438" s="71">
        <v>37</v>
      </c>
      <c r="F438" s="83" t="s">
        <v>777</v>
      </c>
      <c r="G438" s="69" t="s">
        <v>1600</v>
      </c>
      <c r="H438" s="67" t="s">
        <v>1598</v>
      </c>
    </row>
    <row r="439" spans="2:8" ht="15.5" x14ac:dyDescent="0.35">
      <c r="B439" s="73">
        <v>3</v>
      </c>
      <c r="C439" s="73">
        <v>19</v>
      </c>
      <c r="D439" s="73">
        <v>3</v>
      </c>
      <c r="E439" s="71">
        <v>37</v>
      </c>
      <c r="F439" s="83" t="s">
        <v>778</v>
      </c>
      <c r="G439" s="69" t="s">
        <v>1556</v>
      </c>
      <c r="H439" s="67" t="s">
        <v>1598</v>
      </c>
    </row>
    <row r="440" spans="2:8" ht="15.5" x14ac:dyDescent="0.35">
      <c r="B440" s="73">
        <v>3</v>
      </c>
      <c r="C440" s="73">
        <v>19</v>
      </c>
      <c r="D440" s="73">
        <v>3</v>
      </c>
      <c r="E440" s="71">
        <v>37</v>
      </c>
      <c r="F440" s="83" t="s">
        <v>781</v>
      </c>
      <c r="G440" s="69" t="s">
        <v>1601</v>
      </c>
      <c r="H440" s="67" t="s">
        <v>1598</v>
      </c>
    </row>
    <row r="441" spans="2:8" ht="15.5" x14ac:dyDescent="0.35">
      <c r="B441" s="73">
        <v>3</v>
      </c>
      <c r="C441" s="73">
        <v>19</v>
      </c>
      <c r="D441" s="73">
        <v>3</v>
      </c>
      <c r="E441" s="71">
        <v>37</v>
      </c>
      <c r="F441" s="83" t="s">
        <v>782</v>
      </c>
      <c r="G441" s="69" t="s">
        <v>1383</v>
      </c>
      <c r="H441" s="67" t="s">
        <v>1598</v>
      </c>
    </row>
    <row r="442" spans="2:8" ht="15.5" x14ac:dyDescent="0.35">
      <c r="B442" s="73">
        <v>3</v>
      </c>
      <c r="C442" s="73">
        <v>19</v>
      </c>
      <c r="D442" s="73">
        <v>3</v>
      </c>
      <c r="E442" s="71">
        <v>37</v>
      </c>
      <c r="F442" s="83" t="s">
        <v>783</v>
      </c>
      <c r="G442" s="69" t="s">
        <v>1602</v>
      </c>
      <c r="H442" s="67" t="s">
        <v>1598</v>
      </c>
    </row>
    <row r="443" spans="2:8" ht="15.5" x14ac:dyDescent="0.35">
      <c r="B443" s="73">
        <v>3</v>
      </c>
      <c r="C443" s="73">
        <v>19</v>
      </c>
      <c r="D443" s="73">
        <v>3</v>
      </c>
      <c r="E443" s="71">
        <v>37</v>
      </c>
      <c r="F443" s="83" t="s">
        <v>784</v>
      </c>
      <c r="G443" s="69" t="s">
        <v>1603</v>
      </c>
      <c r="H443" s="67" t="s">
        <v>1598</v>
      </c>
    </row>
    <row r="444" spans="2:8" ht="15.5" x14ac:dyDescent="0.35">
      <c r="B444" s="73">
        <v>3</v>
      </c>
      <c r="C444" s="73">
        <v>19</v>
      </c>
      <c r="D444" s="73">
        <v>3</v>
      </c>
      <c r="E444" s="71">
        <v>37</v>
      </c>
      <c r="F444" s="83" t="s">
        <v>785</v>
      </c>
      <c r="G444" s="69" t="s">
        <v>1604</v>
      </c>
      <c r="H444" s="67" t="s">
        <v>1598</v>
      </c>
    </row>
    <row r="445" spans="2:8" ht="15.5" x14ac:dyDescent="0.35">
      <c r="B445" s="73"/>
      <c r="C445" s="73"/>
      <c r="D445" s="74"/>
      <c r="E445" s="70" t="s">
        <v>1605</v>
      </c>
      <c r="F445" s="71"/>
      <c r="G445" s="69"/>
      <c r="H445" s="67"/>
    </row>
    <row r="446" spans="2:8" ht="15.5" x14ac:dyDescent="0.35">
      <c r="B446" s="73">
        <v>3</v>
      </c>
      <c r="C446" s="73">
        <v>19</v>
      </c>
      <c r="D446" s="74">
        <v>1</v>
      </c>
      <c r="E446" s="71">
        <v>38</v>
      </c>
      <c r="F446" s="72" t="s">
        <v>771</v>
      </c>
      <c r="G446" s="69" t="s">
        <v>1606</v>
      </c>
      <c r="H446" s="67" t="s">
        <v>1607</v>
      </c>
    </row>
    <row r="447" spans="2:8" ht="15.5" x14ac:dyDescent="0.35">
      <c r="B447" s="73">
        <v>3</v>
      </c>
      <c r="C447" s="73">
        <v>19</v>
      </c>
      <c r="D447" s="74">
        <v>1</v>
      </c>
      <c r="E447" s="71">
        <v>38</v>
      </c>
      <c r="F447" s="72" t="s">
        <v>774</v>
      </c>
      <c r="G447" s="69" t="s">
        <v>1608</v>
      </c>
      <c r="H447" s="67" t="s">
        <v>1609</v>
      </c>
    </row>
    <row r="448" spans="2:8" ht="15.5" x14ac:dyDescent="0.35">
      <c r="B448" s="73">
        <v>3</v>
      </c>
      <c r="C448" s="73">
        <v>19</v>
      </c>
      <c r="D448" s="74">
        <v>1</v>
      </c>
      <c r="E448" s="71">
        <v>38</v>
      </c>
      <c r="F448" s="72" t="s">
        <v>776</v>
      </c>
      <c r="G448" s="69" t="s">
        <v>1610</v>
      </c>
      <c r="H448" s="67" t="s">
        <v>1611</v>
      </c>
    </row>
    <row r="449" spans="2:9" ht="15.5" x14ac:dyDescent="0.35">
      <c r="B449" s="73">
        <v>3</v>
      </c>
      <c r="C449" s="73">
        <v>19</v>
      </c>
      <c r="D449" s="74">
        <v>1</v>
      </c>
      <c r="E449" s="71">
        <v>38</v>
      </c>
      <c r="F449" s="72" t="s">
        <v>777</v>
      </c>
      <c r="G449" s="69" t="s">
        <v>1612</v>
      </c>
      <c r="H449" s="67" t="s">
        <v>1613</v>
      </c>
    </row>
    <row r="450" spans="2:9" ht="15.5" x14ac:dyDescent="0.35">
      <c r="B450" s="73">
        <v>3</v>
      </c>
      <c r="C450" s="73">
        <v>19</v>
      </c>
      <c r="D450" s="74">
        <v>1</v>
      </c>
      <c r="E450" s="71">
        <v>38</v>
      </c>
      <c r="F450" s="72" t="s">
        <v>778</v>
      </c>
      <c r="G450" s="69" t="s">
        <v>1614</v>
      </c>
      <c r="H450" s="67" t="s">
        <v>1615</v>
      </c>
    </row>
    <row r="451" spans="2:9" ht="15.5" x14ac:dyDescent="0.35">
      <c r="B451" s="73">
        <v>3</v>
      </c>
      <c r="C451" s="73">
        <v>19</v>
      </c>
      <c r="D451" s="74">
        <v>1</v>
      </c>
      <c r="E451" s="71">
        <v>38</v>
      </c>
      <c r="F451" s="72" t="s">
        <v>781</v>
      </c>
      <c r="G451" s="69" t="s">
        <v>1616</v>
      </c>
      <c r="H451" s="67" t="s">
        <v>1617</v>
      </c>
    </row>
    <row r="452" spans="2:9" ht="15.5" x14ac:dyDescent="0.35">
      <c r="B452" s="73">
        <v>3</v>
      </c>
      <c r="C452" s="73">
        <v>19</v>
      </c>
      <c r="D452" s="74">
        <v>1</v>
      </c>
      <c r="E452" s="71">
        <v>38</v>
      </c>
      <c r="F452" s="72" t="s">
        <v>782</v>
      </c>
      <c r="G452" s="69" t="s">
        <v>1618</v>
      </c>
      <c r="H452" s="67" t="s">
        <v>1619</v>
      </c>
    </row>
    <row r="453" spans="2:9" ht="15.5" x14ac:dyDescent="0.35">
      <c r="B453" s="73">
        <v>3</v>
      </c>
      <c r="C453" s="73">
        <v>19</v>
      </c>
      <c r="D453" s="74">
        <v>1</v>
      </c>
      <c r="E453" s="71">
        <v>38</v>
      </c>
      <c r="F453" s="72" t="s">
        <v>783</v>
      </c>
      <c r="G453" s="69" t="s">
        <v>1071</v>
      </c>
      <c r="H453" s="67" t="s">
        <v>1620</v>
      </c>
    </row>
    <row r="454" spans="2:9" ht="15.5" x14ac:dyDescent="0.35">
      <c r="B454" s="73">
        <v>3</v>
      </c>
      <c r="C454" s="73">
        <v>19</v>
      </c>
      <c r="D454" s="74">
        <v>1</v>
      </c>
      <c r="E454" s="71">
        <v>38</v>
      </c>
      <c r="F454" s="72" t="s">
        <v>784</v>
      </c>
      <c r="G454" s="69" t="s">
        <v>1621</v>
      </c>
      <c r="H454" s="67" t="s">
        <v>1622</v>
      </c>
      <c r="I454" s="60" t="s">
        <v>176</v>
      </c>
    </row>
    <row r="455" spans="2:9" ht="15.5" x14ac:dyDescent="0.35">
      <c r="B455" s="73">
        <v>3</v>
      </c>
      <c r="C455" s="73">
        <v>19</v>
      </c>
      <c r="D455" s="74">
        <v>1</v>
      </c>
      <c r="E455" s="71">
        <v>38</v>
      </c>
      <c r="F455" s="72" t="s">
        <v>785</v>
      </c>
      <c r="G455" s="69" t="s">
        <v>1623</v>
      </c>
      <c r="H455" s="67" t="s">
        <v>1624</v>
      </c>
    </row>
    <row r="456" spans="2:9" ht="15.5" x14ac:dyDescent="0.35">
      <c r="B456" s="73"/>
      <c r="C456" s="73"/>
      <c r="D456" s="73"/>
      <c r="E456" s="70" t="s">
        <v>1625</v>
      </c>
      <c r="F456" s="71"/>
      <c r="G456" s="69"/>
      <c r="H456" s="67"/>
    </row>
    <row r="457" spans="2:9" ht="15.5" x14ac:dyDescent="0.35">
      <c r="B457" s="73">
        <v>3</v>
      </c>
      <c r="C457" s="73">
        <v>19</v>
      </c>
      <c r="D457" s="73">
        <v>2</v>
      </c>
      <c r="E457" s="71">
        <v>39</v>
      </c>
      <c r="F457" s="72" t="s">
        <v>771</v>
      </c>
      <c r="G457" s="69" t="s">
        <v>1626</v>
      </c>
      <c r="H457" s="67" t="s">
        <v>1627</v>
      </c>
    </row>
    <row r="458" spans="2:9" ht="15.5" x14ac:dyDescent="0.35">
      <c r="B458" s="73">
        <v>3</v>
      </c>
      <c r="C458" s="73">
        <v>19</v>
      </c>
      <c r="D458" s="73">
        <v>2</v>
      </c>
      <c r="E458" s="71">
        <v>39</v>
      </c>
      <c r="F458" s="72" t="s">
        <v>774</v>
      </c>
      <c r="G458" s="69" t="s">
        <v>1628</v>
      </c>
      <c r="H458" s="67" t="s">
        <v>1629</v>
      </c>
    </row>
    <row r="459" spans="2:9" ht="15.5" x14ac:dyDescent="0.35">
      <c r="B459" s="73">
        <v>3</v>
      </c>
      <c r="C459" s="73">
        <v>19</v>
      </c>
      <c r="D459" s="73">
        <v>2</v>
      </c>
      <c r="E459" s="71">
        <v>39</v>
      </c>
      <c r="F459" s="72" t="s">
        <v>776</v>
      </c>
      <c r="G459" s="69" t="s">
        <v>1630</v>
      </c>
      <c r="H459" s="67" t="s">
        <v>1631</v>
      </c>
    </row>
    <row r="460" spans="2:9" ht="15.5" x14ac:dyDescent="0.35">
      <c r="B460" s="73">
        <v>3</v>
      </c>
      <c r="C460" s="73">
        <v>19</v>
      </c>
      <c r="D460" s="73">
        <v>2</v>
      </c>
      <c r="E460" s="71">
        <v>39</v>
      </c>
      <c r="F460" s="72" t="s">
        <v>777</v>
      </c>
      <c r="G460" s="69" t="s">
        <v>1632</v>
      </c>
      <c r="H460" s="67" t="s">
        <v>1633</v>
      </c>
    </row>
    <row r="461" spans="2:9" ht="15.5" x14ac:dyDescent="0.35">
      <c r="B461" s="73">
        <v>3</v>
      </c>
      <c r="C461" s="73">
        <v>19</v>
      </c>
      <c r="D461" s="73">
        <v>2</v>
      </c>
      <c r="E461" s="71">
        <v>39</v>
      </c>
      <c r="F461" s="72" t="s">
        <v>778</v>
      </c>
      <c r="G461" s="69" t="s">
        <v>1634</v>
      </c>
      <c r="H461" s="67" t="s">
        <v>1635</v>
      </c>
    </row>
    <row r="462" spans="2:9" ht="15.5" x14ac:dyDescent="0.35">
      <c r="B462" s="73">
        <v>3</v>
      </c>
      <c r="C462" s="73">
        <v>19</v>
      </c>
      <c r="D462" s="73">
        <v>2</v>
      </c>
      <c r="E462" s="71">
        <v>39</v>
      </c>
      <c r="F462" s="72" t="s">
        <v>781</v>
      </c>
      <c r="G462" s="69" t="s">
        <v>1636</v>
      </c>
      <c r="H462" s="67" t="s">
        <v>1637</v>
      </c>
    </row>
    <row r="463" spans="2:9" ht="15.5" x14ac:dyDescent="0.35">
      <c r="B463" s="73">
        <v>3</v>
      </c>
      <c r="C463" s="73">
        <v>19</v>
      </c>
      <c r="D463" s="73">
        <v>2</v>
      </c>
      <c r="E463" s="71">
        <v>39</v>
      </c>
      <c r="F463" s="72" t="s">
        <v>782</v>
      </c>
      <c r="G463" s="69" t="s">
        <v>1638</v>
      </c>
      <c r="H463" s="67" t="s">
        <v>1639</v>
      </c>
    </row>
    <row r="464" spans="2:9" ht="15.5" x14ac:dyDescent="0.35">
      <c r="B464" s="73">
        <v>3</v>
      </c>
      <c r="C464" s="73">
        <v>19</v>
      </c>
      <c r="D464" s="73">
        <v>2</v>
      </c>
      <c r="E464" s="71">
        <v>39</v>
      </c>
      <c r="F464" s="72" t="s">
        <v>783</v>
      </c>
      <c r="G464" s="69" t="s">
        <v>1640</v>
      </c>
      <c r="H464" s="67" t="s">
        <v>1641</v>
      </c>
    </row>
    <row r="465" spans="2:10" ht="15.5" x14ac:dyDescent="0.35">
      <c r="B465" s="73">
        <v>3</v>
      </c>
      <c r="C465" s="73">
        <v>19</v>
      </c>
      <c r="D465" s="73">
        <v>2</v>
      </c>
      <c r="E465" s="71">
        <v>39</v>
      </c>
      <c r="F465" s="72" t="s">
        <v>784</v>
      </c>
      <c r="G465" s="69" t="s">
        <v>1642</v>
      </c>
      <c r="H465" s="67" t="s">
        <v>1643</v>
      </c>
    </row>
    <row r="466" spans="2:10" ht="15.5" x14ac:dyDescent="0.35">
      <c r="B466" s="73">
        <v>3</v>
      </c>
      <c r="C466" s="73">
        <v>19</v>
      </c>
      <c r="D466" s="73">
        <v>2</v>
      </c>
      <c r="E466" s="71">
        <v>39</v>
      </c>
      <c r="F466" s="72" t="s">
        <v>785</v>
      </c>
      <c r="G466" s="69" t="s">
        <v>1644</v>
      </c>
      <c r="H466" s="67" t="s">
        <v>1645</v>
      </c>
    </row>
    <row r="467" spans="2:10" ht="15.5" x14ac:dyDescent="0.35">
      <c r="B467" s="73">
        <v>3</v>
      </c>
      <c r="C467" s="73">
        <v>19</v>
      </c>
      <c r="D467" s="73">
        <v>2</v>
      </c>
      <c r="E467" s="71">
        <v>39</v>
      </c>
      <c r="F467" s="72" t="s">
        <v>772</v>
      </c>
      <c r="G467" s="69" t="s">
        <v>1351</v>
      </c>
      <c r="H467" s="67" t="s">
        <v>1646</v>
      </c>
    </row>
    <row r="468" spans="2:10" ht="15.5" x14ac:dyDescent="0.35">
      <c r="B468" s="73">
        <v>3</v>
      </c>
      <c r="C468" s="73">
        <v>19</v>
      </c>
      <c r="D468" s="73">
        <v>2</v>
      </c>
      <c r="E468" s="71">
        <v>39</v>
      </c>
      <c r="F468" s="72" t="s">
        <v>773</v>
      </c>
      <c r="G468" s="69" t="s">
        <v>1166</v>
      </c>
      <c r="H468" s="67" t="s">
        <v>1647</v>
      </c>
    </row>
    <row r="469" spans="2:10" ht="15.5" x14ac:dyDescent="0.35">
      <c r="B469" s="73">
        <v>3</v>
      </c>
      <c r="C469" s="73">
        <v>19</v>
      </c>
      <c r="D469" s="73">
        <v>2</v>
      </c>
      <c r="E469" s="71">
        <v>39</v>
      </c>
      <c r="F469" s="72" t="s">
        <v>779</v>
      </c>
      <c r="G469" s="69" t="s">
        <v>1648</v>
      </c>
      <c r="H469" s="67" t="s">
        <v>1649</v>
      </c>
    </row>
    <row r="470" spans="2:10" ht="15.5" x14ac:dyDescent="0.35">
      <c r="B470" s="73">
        <v>3</v>
      </c>
      <c r="C470" s="73">
        <v>19</v>
      </c>
      <c r="D470" s="73">
        <v>2</v>
      </c>
      <c r="E470" s="71">
        <v>39</v>
      </c>
      <c r="F470" s="72" t="s">
        <v>780</v>
      </c>
      <c r="G470" s="69" t="s">
        <v>1650</v>
      </c>
      <c r="H470" s="67" t="s">
        <v>1651</v>
      </c>
    </row>
    <row r="471" spans="2:10" ht="15.5" x14ac:dyDescent="0.35">
      <c r="B471" s="73">
        <v>3</v>
      </c>
      <c r="C471" s="73">
        <v>19</v>
      </c>
      <c r="D471" s="73">
        <v>2</v>
      </c>
      <c r="E471" s="71">
        <v>39</v>
      </c>
      <c r="F471" s="72" t="s">
        <v>775</v>
      </c>
      <c r="G471" s="69" t="s">
        <v>1652</v>
      </c>
      <c r="H471" s="67" t="s">
        <v>1653</v>
      </c>
    </row>
    <row r="472" spans="2:10" ht="18.5" x14ac:dyDescent="0.45">
      <c r="B472" s="73"/>
      <c r="C472" s="73"/>
      <c r="D472" s="73"/>
      <c r="E472" s="70" t="s">
        <v>1654</v>
      </c>
      <c r="F472" s="71"/>
      <c r="G472" s="69"/>
      <c r="H472" s="67"/>
      <c r="I472" s="613"/>
      <c r="J472" s="614"/>
    </row>
    <row r="473" spans="2:10" ht="18.5" x14ac:dyDescent="0.45">
      <c r="B473" s="73">
        <v>3</v>
      </c>
      <c r="C473" s="73">
        <v>19</v>
      </c>
      <c r="D473" s="73">
        <v>2</v>
      </c>
      <c r="E473" s="71">
        <v>40</v>
      </c>
      <c r="F473" s="72" t="s">
        <v>771</v>
      </c>
      <c r="G473" s="69" t="s">
        <v>1655</v>
      </c>
      <c r="H473" s="67" t="s">
        <v>1656</v>
      </c>
      <c r="I473" s="613"/>
      <c r="J473" s="614"/>
    </row>
    <row r="474" spans="2:10" ht="18.5" x14ac:dyDescent="0.45">
      <c r="B474" s="73">
        <v>3</v>
      </c>
      <c r="C474" s="73">
        <v>19</v>
      </c>
      <c r="D474" s="73">
        <v>2</v>
      </c>
      <c r="E474" s="71">
        <v>40</v>
      </c>
      <c r="F474" s="72" t="s">
        <v>774</v>
      </c>
      <c r="G474" s="69" t="s">
        <v>1657</v>
      </c>
      <c r="H474" s="67" t="s">
        <v>1658</v>
      </c>
      <c r="I474" s="613"/>
      <c r="J474" s="614"/>
    </row>
    <row r="475" spans="2:10" ht="18.5" x14ac:dyDescent="0.45">
      <c r="B475" s="73">
        <v>3</v>
      </c>
      <c r="C475" s="73">
        <v>19</v>
      </c>
      <c r="D475" s="73">
        <v>2</v>
      </c>
      <c r="E475" s="71">
        <v>40</v>
      </c>
      <c r="F475" s="72" t="s">
        <v>776</v>
      </c>
      <c r="G475" s="69" t="s">
        <v>1659</v>
      </c>
      <c r="H475" s="67" t="s">
        <v>1660</v>
      </c>
      <c r="I475" s="613"/>
      <c r="J475" s="614"/>
    </row>
    <row r="476" spans="2:10" ht="15.5" x14ac:dyDescent="0.35">
      <c r="B476" s="73">
        <v>3</v>
      </c>
      <c r="C476" s="73">
        <v>19</v>
      </c>
      <c r="D476" s="73">
        <v>2</v>
      </c>
      <c r="E476" s="71">
        <v>40</v>
      </c>
      <c r="F476" s="72" t="s">
        <v>777</v>
      </c>
      <c r="G476" s="69" t="s">
        <v>1661</v>
      </c>
      <c r="H476" s="67" t="s">
        <v>1662</v>
      </c>
    </row>
    <row r="477" spans="2:10" ht="15.5" x14ac:dyDescent="0.35">
      <c r="B477" s="73">
        <v>3</v>
      </c>
      <c r="C477" s="73">
        <v>19</v>
      </c>
      <c r="D477" s="73">
        <v>2</v>
      </c>
      <c r="E477" s="71">
        <v>40</v>
      </c>
      <c r="F477" s="72" t="s">
        <v>778</v>
      </c>
      <c r="G477" s="69" t="s">
        <v>1663</v>
      </c>
      <c r="H477" s="67" t="s">
        <v>1664</v>
      </c>
    </row>
    <row r="478" spans="2:10" ht="15.5" x14ac:dyDescent="0.35">
      <c r="B478" s="73">
        <v>3</v>
      </c>
      <c r="C478" s="73">
        <v>19</v>
      </c>
      <c r="D478" s="73">
        <v>2</v>
      </c>
      <c r="E478" s="71">
        <v>40</v>
      </c>
      <c r="F478" s="72" t="s">
        <v>781</v>
      </c>
      <c r="G478" s="69" t="s">
        <v>1665</v>
      </c>
      <c r="H478" s="67" t="s">
        <v>1666</v>
      </c>
    </row>
    <row r="479" spans="2:10" ht="15.5" x14ac:dyDescent="0.35">
      <c r="B479" s="73">
        <v>3</v>
      </c>
      <c r="C479" s="73">
        <v>19</v>
      </c>
      <c r="D479" s="73">
        <v>2</v>
      </c>
      <c r="E479" s="71">
        <v>40</v>
      </c>
      <c r="F479" s="72" t="s">
        <v>782</v>
      </c>
      <c r="G479" s="69" t="s">
        <v>1667</v>
      </c>
      <c r="H479" s="67" t="s">
        <v>1668</v>
      </c>
    </row>
    <row r="480" spans="2:10" ht="15.5" x14ac:dyDescent="0.35">
      <c r="B480" s="73">
        <v>3</v>
      </c>
      <c r="C480" s="73">
        <v>19</v>
      </c>
      <c r="D480" s="73">
        <v>2</v>
      </c>
      <c r="E480" s="71">
        <v>40</v>
      </c>
      <c r="F480" s="72" t="s">
        <v>783</v>
      </c>
      <c r="G480" s="69" t="s">
        <v>1669</v>
      </c>
      <c r="H480" s="67" t="s">
        <v>1670</v>
      </c>
    </row>
    <row r="481" spans="2:8" ht="15.5" x14ac:dyDescent="0.35">
      <c r="B481" s="73">
        <v>3</v>
      </c>
      <c r="C481" s="73">
        <v>19</v>
      </c>
      <c r="D481" s="73">
        <v>2</v>
      </c>
      <c r="E481" s="71">
        <v>40</v>
      </c>
      <c r="F481" s="72" t="s">
        <v>784</v>
      </c>
      <c r="G481" s="69" t="s">
        <v>1671</v>
      </c>
      <c r="H481" s="67" t="s">
        <v>1672</v>
      </c>
    </row>
    <row r="482" spans="2:8" ht="15.5" x14ac:dyDescent="0.35">
      <c r="B482" s="73">
        <v>3</v>
      </c>
      <c r="C482" s="73">
        <v>19</v>
      </c>
      <c r="D482" s="73">
        <v>2</v>
      </c>
      <c r="E482" s="71">
        <v>40</v>
      </c>
      <c r="F482" s="72" t="s">
        <v>785</v>
      </c>
      <c r="G482" s="69" t="s">
        <v>1673</v>
      </c>
      <c r="H482" s="67" t="s">
        <v>1674</v>
      </c>
    </row>
    <row r="483" spans="2:8" ht="15.5" x14ac:dyDescent="0.35">
      <c r="B483" s="73"/>
      <c r="C483" s="73"/>
      <c r="D483" s="73"/>
      <c r="E483" s="70" t="s">
        <v>1675</v>
      </c>
      <c r="F483" s="73"/>
      <c r="G483" s="69"/>
      <c r="H483" s="67"/>
    </row>
    <row r="484" spans="2:8" ht="15.5" x14ac:dyDescent="0.35">
      <c r="B484" s="73">
        <v>3</v>
      </c>
      <c r="C484" s="73">
        <v>19</v>
      </c>
      <c r="D484" s="73">
        <v>3</v>
      </c>
      <c r="E484" s="71">
        <v>41</v>
      </c>
      <c r="F484" s="83" t="s">
        <v>771</v>
      </c>
      <c r="G484" s="69" t="s">
        <v>1676</v>
      </c>
      <c r="H484" s="67" t="s">
        <v>1677</v>
      </c>
    </row>
    <row r="485" spans="2:8" ht="15.5" x14ac:dyDescent="0.35">
      <c r="B485" s="73">
        <v>3</v>
      </c>
      <c r="C485" s="73">
        <v>19</v>
      </c>
      <c r="D485" s="73">
        <v>3</v>
      </c>
      <c r="E485" s="71">
        <v>41</v>
      </c>
      <c r="F485" s="83" t="s">
        <v>774</v>
      </c>
      <c r="G485" s="69" t="s">
        <v>1678</v>
      </c>
      <c r="H485" s="67" t="s">
        <v>1679</v>
      </c>
    </row>
    <row r="486" spans="2:8" ht="15.5" x14ac:dyDescent="0.35">
      <c r="B486" s="73">
        <v>3</v>
      </c>
      <c r="C486" s="73">
        <v>19</v>
      </c>
      <c r="D486" s="73">
        <v>3</v>
      </c>
      <c r="E486" s="71">
        <v>41</v>
      </c>
      <c r="F486" s="83" t="s">
        <v>776</v>
      </c>
      <c r="G486" s="69" t="s">
        <v>1680</v>
      </c>
      <c r="H486" s="67" t="s">
        <v>1681</v>
      </c>
    </row>
    <row r="487" spans="2:8" ht="15.5" x14ac:dyDescent="0.35">
      <c r="B487" s="73">
        <v>3</v>
      </c>
      <c r="C487" s="73">
        <v>19</v>
      </c>
      <c r="D487" s="73">
        <v>3</v>
      </c>
      <c r="E487" s="71">
        <v>41</v>
      </c>
      <c r="F487" s="83" t="s">
        <v>777</v>
      </c>
      <c r="G487" s="69" t="s">
        <v>1682</v>
      </c>
      <c r="H487" s="67" t="s">
        <v>1683</v>
      </c>
    </row>
    <row r="488" spans="2:8" ht="15.5" x14ac:dyDescent="0.35">
      <c r="B488" s="73">
        <v>3</v>
      </c>
      <c r="C488" s="73">
        <v>19</v>
      </c>
      <c r="D488" s="73">
        <v>3</v>
      </c>
      <c r="E488" s="71">
        <v>41</v>
      </c>
      <c r="F488" s="83" t="s">
        <v>778</v>
      </c>
      <c r="G488" s="69" t="s">
        <v>1684</v>
      </c>
      <c r="H488" s="67" t="s">
        <v>1685</v>
      </c>
    </row>
    <row r="489" spans="2:8" ht="15.5" x14ac:dyDescent="0.35">
      <c r="B489" s="73">
        <v>3</v>
      </c>
      <c r="C489" s="73">
        <v>19</v>
      </c>
      <c r="D489" s="73">
        <v>3</v>
      </c>
      <c r="E489" s="71">
        <v>41</v>
      </c>
      <c r="F489" s="83" t="s">
        <v>781</v>
      </c>
      <c r="G489" s="69" t="s">
        <v>1686</v>
      </c>
      <c r="H489" s="67" t="s">
        <v>1687</v>
      </c>
    </row>
    <row r="490" spans="2:8" ht="15.5" x14ac:dyDescent="0.35">
      <c r="B490" s="73">
        <v>3</v>
      </c>
      <c r="C490" s="73">
        <v>19</v>
      </c>
      <c r="D490" s="73">
        <v>3</v>
      </c>
      <c r="E490" s="71">
        <v>41</v>
      </c>
      <c r="F490" s="83" t="s">
        <v>782</v>
      </c>
      <c r="G490" s="69" t="s">
        <v>1688</v>
      </c>
      <c r="H490" s="67" t="s">
        <v>1689</v>
      </c>
    </row>
    <row r="491" spans="2:8" ht="15.5" x14ac:dyDescent="0.35">
      <c r="B491" s="73">
        <v>3</v>
      </c>
      <c r="C491" s="73">
        <v>19</v>
      </c>
      <c r="D491" s="73">
        <v>3</v>
      </c>
      <c r="E491" s="71">
        <v>41</v>
      </c>
      <c r="F491" s="83" t="s">
        <v>783</v>
      </c>
      <c r="G491" s="69" t="s">
        <v>1690</v>
      </c>
      <c r="H491" s="67" t="s">
        <v>1691</v>
      </c>
    </row>
    <row r="492" spans="2:8" ht="15.5" x14ac:dyDescent="0.35">
      <c r="B492" s="73">
        <v>3</v>
      </c>
      <c r="C492" s="73">
        <v>19</v>
      </c>
      <c r="D492" s="73">
        <v>3</v>
      </c>
      <c r="E492" s="71">
        <v>41</v>
      </c>
      <c r="F492" s="83" t="s">
        <v>784</v>
      </c>
      <c r="G492" s="69" t="s">
        <v>1370</v>
      </c>
      <c r="H492" s="67" t="s">
        <v>1692</v>
      </c>
    </row>
    <row r="493" spans="2:8" ht="15.5" x14ac:dyDescent="0.35">
      <c r="B493" s="73">
        <v>3</v>
      </c>
      <c r="C493" s="73">
        <v>19</v>
      </c>
      <c r="D493" s="73">
        <v>3</v>
      </c>
      <c r="E493" s="71">
        <v>41</v>
      </c>
      <c r="F493" s="83" t="s">
        <v>785</v>
      </c>
      <c r="G493" s="69" t="s">
        <v>1693</v>
      </c>
      <c r="H493" s="67" t="s">
        <v>1694</v>
      </c>
    </row>
    <row r="494" spans="2:8" ht="15.5" x14ac:dyDescent="0.35">
      <c r="B494" s="73">
        <v>3</v>
      </c>
      <c r="C494" s="73">
        <v>19</v>
      </c>
      <c r="D494" s="73">
        <v>3</v>
      </c>
      <c r="E494" s="71">
        <v>41</v>
      </c>
      <c r="F494" s="83" t="s">
        <v>772</v>
      </c>
      <c r="G494" s="69" t="s">
        <v>1695</v>
      </c>
      <c r="H494" s="67" t="s">
        <v>1696</v>
      </c>
    </row>
    <row r="495" spans="2:8" ht="15.5" x14ac:dyDescent="0.35">
      <c r="B495" s="73"/>
      <c r="C495" s="73"/>
      <c r="D495" s="74"/>
      <c r="E495" s="70" t="s">
        <v>1697</v>
      </c>
      <c r="F495" s="71"/>
      <c r="G495" s="69"/>
      <c r="H495" s="67"/>
    </row>
    <row r="496" spans="2:8" ht="15.5" x14ac:dyDescent="0.35">
      <c r="B496" s="73">
        <v>3</v>
      </c>
      <c r="C496" s="73">
        <v>19</v>
      </c>
      <c r="D496" s="74">
        <v>1</v>
      </c>
      <c r="E496" s="71">
        <v>42</v>
      </c>
      <c r="F496" s="72" t="s">
        <v>771</v>
      </c>
      <c r="G496" s="69" t="s">
        <v>1698</v>
      </c>
      <c r="H496" s="67" t="s">
        <v>1699</v>
      </c>
    </row>
    <row r="497" spans="2:8" ht="15.5" x14ac:dyDescent="0.35">
      <c r="B497" s="73">
        <v>3</v>
      </c>
      <c r="C497" s="73">
        <v>19</v>
      </c>
      <c r="D497" s="74">
        <v>1</v>
      </c>
      <c r="E497" s="71">
        <v>42</v>
      </c>
      <c r="F497" s="72" t="s">
        <v>774</v>
      </c>
      <c r="G497" s="69" t="s">
        <v>1700</v>
      </c>
      <c r="H497" s="67" t="s">
        <v>1701</v>
      </c>
    </row>
    <row r="498" spans="2:8" ht="15.5" x14ac:dyDescent="0.35">
      <c r="B498" s="73">
        <v>3</v>
      </c>
      <c r="C498" s="73">
        <v>19</v>
      </c>
      <c r="D498" s="74">
        <v>1</v>
      </c>
      <c r="E498" s="71">
        <v>42</v>
      </c>
      <c r="F498" s="72" t="s">
        <v>776</v>
      </c>
      <c r="G498" s="69" t="s">
        <v>1116</v>
      </c>
      <c r="H498" s="67" t="s">
        <v>1702</v>
      </c>
    </row>
    <row r="499" spans="2:8" ht="15.5" x14ac:dyDescent="0.35">
      <c r="B499" s="73">
        <v>3</v>
      </c>
      <c r="C499" s="73">
        <v>19</v>
      </c>
      <c r="D499" s="74">
        <v>1</v>
      </c>
      <c r="E499" s="71">
        <v>42</v>
      </c>
      <c r="F499" s="72" t="s">
        <v>777</v>
      </c>
      <c r="G499" s="69" t="s">
        <v>1703</v>
      </c>
      <c r="H499" s="67" t="s">
        <v>1704</v>
      </c>
    </row>
    <row r="500" spans="2:8" ht="15.5" x14ac:dyDescent="0.35">
      <c r="B500" s="73">
        <v>3</v>
      </c>
      <c r="C500" s="73">
        <v>19</v>
      </c>
      <c r="D500" s="74">
        <v>1</v>
      </c>
      <c r="E500" s="71">
        <v>42</v>
      </c>
      <c r="F500" s="72" t="s">
        <v>778</v>
      </c>
      <c r="G500" s="69" t="s">
        <v>1705</v>
      </c>
      <c r="H500" s="67" t="s">
        <v>1706</v>
      </c>
    </row>
    <row r="501" spans="2:8" ht="15.5" x14ac:dyDescent="0.35">
      <c r="B501" s="73">
        <v>3</v>
      </c>
      <c r="C501" s="73">
        <v>19</v>
      </c>
      <c r="D501" s="74">
        <v>1</v>
      </c>
      <c r="E501" s="71">
        <v>42</v>
      </c>
      <c r="F501" s="72" t="s">
        <v>781</v>
      </c>
      <c r="G501" s="69" t="s">
        <v>1707</v>
      </c>
      <c r="H501" s="67" t="s">
        <v>1708</v>
      </c>
    </row>
    <row r="502" spans="2:8" ht="15.5" x14ac:dyDescent="0.35">
      <c r="B502" s="73">
        <v>3</v>
      </c>
      <c r="C502" s="73">
        <v>19</v>
      </c>
      <c r="D502" s="74">
        <v>1</v>
      </c>
      <c r="E502" s="71">
        <v>42</v>
      </c>
      <c r="F502" s="72" t="s">
        <v>782</v>
      </c>
      <c r="G502" s="69" t="s">
        <v>1709</v>
      </c>
      <c r="H502" s="67" t="s">
        <v>1710</v>
      </c>
    </row>
    <row r="503" spans="2:8" ht="15.5" x14ac:dyDescent="0.35">
      <c r="B503" s="73">
        <v>3</v>
      </c>
      <c r="C503" s="73">
        <v>19</v>
      </c>
      <c r="D503" s="74">
        <v>1</v>
      </c>
      <c r="E503" s="71">
        <v>42</v>
      </c>
      <c r="F503" s="72" t="s">
        <v>783</v>
      </c>
      <c r="G503" s="69" t="s">
        <v>1711</v>
      </c>
      <c r="H503" s="67" t="s">
        <v>1712</v>
      </c>
    </row>
    <row r="504" spans="2:8" ht="15.5" x14ac:dyDescent="0.35">
      <c r="B504" s="73">
        <v>3</v>
      </c>
      <c r="C504" s="73">
        <v>19</v>
      </c>
      <c r="D504" s="74">
        <v>1</v>
      </c>
      <c r="E504" s="71">
        <v>42</v>
      </c>
      <c r="F504" s="72" t="s">
        <v>784</v>
      </c>
      <c r="G504" s="69" t="s">
        <v>1713</v>
      </c>
      <c r="H504" s="67" t="s">
        <v>1714</v>
      </c>
    </row>
    <row r="505" spans="2:8" ht="15.5" x14ac:dyDescent="0.35">
      <c r="B505" s="73">
        <v>3</v>
      </c>
      <c r="C505" s="73">
        <v>19</v>
      </c>
      <c r="D505" s="74">
        <v>1</v>
      </c>
      <c r="E505" s="71">
        <v>42</v>
      </c>
      <c r="F505" s="72" t="s">
        <v>785</v>
      </c>
      <c r="G505" s="69" t="s">
        <v>1715</v>
      </c>
      <c r="H505" s="67" t="s">
        <v>1716</v>
      </c>
    </row>
    <row r="506" spans="2:8" ht="15.5" x14ac:dyDescent="0.35">
      <c r="B506" s="73">
        <v>3</v>
      </c>
      <c r="C506" s="73">
        <v>19</v>
      </c>
      <c r="D506" s="74">
        <v>1</v>
      </c>
      <c r="E506" s="71">
        <v>42</v>
      </c>
      <c r="F506" s="72" t="s">
        <v>772</v>
      </c>
      <c r="G506" s="69" t="s">
        <v>1717</v>
      </c>
      <c r="H506" s="67" t="s">
        <v>1718</v>
      </c>
    </row>
    <row r="507" spans="2:8" ht="15.5" x14ac:dyDescent="0.35">
      <c r="B507" s="73"/>
      <c r="C507" s="73"/>
      <c r="D507" s="74"/>
      <c r="E507" s="70" t="s">
        <v>1719</v>
      </c>
      <c r="F507" s="71"/>
      <c r="G507" s="69"/>
      <c r="H507" s="67"/>
    </row>
    <row r="508" spans="2:8" ht="15.5" x14ac:dyDescent="0.35">
      <c r="B508" s="73">
        <v>3</v>
      </c>
      <c r="C508" s="73">
        <v>19</v>
      </c>
      <c r="D508" s="74">
        <v>1</v>
      </c>
      <c r="E508" s="73">
        <v>43</v>
      </c>
      <c r="F508" s="72" t="s">
        <v>771</v>
      </c>
      <c r="G508" s="69" t="s">
        <v>1720</v>
      </c>
      <c r="H508" s="67" t="s">
        <v>1721</v>
      </c>
    </row>
    <row r="509" spans="2:8" ht="15.5" x14ac:dyDescent="0.35">
      <c r="B509" s="73">
        <v>3</v>
      </c>
      <c r="C509" s="73">
        <v>19</v>
      </c>
      <c r="D509" s="74">
        <v>1</v>
      </c>
      <c r="E509" s="73">
        <v>43</v>
      </c>
      <c r="F509" s="72" t="s">
        <v>774</v>
      </c>
      <c r="G509" s="69" t="s">
        <v>1722</v>
      </c>
      <c r="H509" s="67" t="s">
        <v>1723</v>
      </c>
    </row>
    <row r="510" spans="2:8" ht="15.5" x14ac:dyDescent="0.35">
      <c r="B510" s="73">
        <v>3</v>
      </c>
      <c r="C510" s="73">
        <v>19</v>
      </c>
      <c r="D510" s="74">
        <v>1</v>
      </c>
      <c r="E510" s="73">
        <v>43</v>
      </c>
      <c r="F510" s="72" t="s">
        <v>776</v>
      </c>
      <c r="G510" s="69" t="s">
        <v>1724</v>
      </c>
      <c r="H510" s="67" t="s">
        <v>1725</v>
      </c>
    </row>
    <row r="511" spans="2:8" ht="15.5" x14ac:dyDescent="0.35">
      <c r="B511" s="73">
        <v>3</v>
      </c>
      <c r="C511" s="73">
        <v>19</v>
      </c>
      <c r="D511" s="74">
        <v>1</v>
      </c>
      <c r="E511" s="73">
        <v>43</v>
      </c>
      <c r="F511" s="72" t="s">
        <v>777</v>
      </c>
      <c r="G511" s="69" t="s">
        <v>1726</v>
      </c>
      <c r="H511" s="67" t="s">
        <v>1727</v>
      </c>
    </row>
    <row r="512" spans="2:8" ht="15.5" x14ac:dyDescent="0.35">
      <c r="B512" s="73">
        <v>3</v>
      </c>
      <c r="C512" s="73">
        <v>19</v>
      </c>
      <c r="D512" s="74">
        <v>1</v>
      </c>
      <c r="E512" s="73">
        <v>43</v>
      </c>
      <c r="F512" s="72" t="s">
        <v>778</v>
      </c>
      <c r="G512" s="69" t="s">
        <v>1728</v>
      </c>
      <c r="H512" s="67" t="s">
        <v>1729</v>
      </c>
    </row>
    <row r="513" spans="2:8" ht="15.5" x14ac:dyDescent="0.35">
      <c r="B513" s="73">
        <v>3</v>
      </c>
      <c r="C513" s="73">
        <v>19</v>
      </c>
      <c r="D513" s="74">
        <v>1</v>
      </c>
      <c r="E513" s="73">
        <v>43</v>
      </c>
      <c r="F513" s="72" t="s">
        <v>781</v>
      </c>
      <c r="G513" s="69" t="s">
        <v>1730</v>
      </c>
      <c r="H513" s="67" t="s">
        <v>1731</v>
      </c>
    </row>
    <row r="514" spans="2:8" ht="15.5" x14ac:dyDescent="0.35">
      <c r="B514" s="73">
        <v>3</v>
      </c>
      <c r="C514" s="73">
        <v>19</v>
      </c>
      <c r="D514" s="74">
        <v>1</v>
      </c>
      <c r="E514" s="73">
        <v>43</v>
      </c>
      <c r="F514" s="72" t="s">
        <v>782</v>
      </c>
      <c r="G514" s="69" t="s">
        <v>1732</v>
      </c>
      <c r="H514" s="67" t="s">
        <v>1733</v>
      </c>
    </row>
    <row r="515" spans="2:8" ht="15.5" x14ac:dyDescent="0.35">
      <c r="B515" s="73">
        <v>3</v>
      </c>
      <c r="C515" s="73">
        <v>19</v>
      </c>
      <c r="D515" s="74">
        <v>1</v>
      </c>
      <c r="E515" s="73">
        <v>43</v>
      </c>
      <c r="F515" s="72" t="s">
        <v>783</v>
      </c>
      <c r="G515" s="69" t="s">
        <v>1734</v>
      </c>
      <c r="H515" s="67" t="s">
        <v>1735</v>
      </c>
    </row>
    <row r="516" spans="2:8" ht="15.5" x14ac:dyDescent="0.35">
      <c r="B516" s="73">
        <v>3</v>
      </c>
      <c r="C516" s="73">
        <v>19</v>
      </c>
      <c r="D516" s="74">
        <v>1</v>
      </c>
      <c r="E516" s="73">
        <v>43</v>
      </c>
      <c r="F516" s="72" t="s">
        <v>784</v>
      </c>
      <c r="G516" s="69" t="s">
        <v>1736</v>
      </c>
      <c r="H516" s="67" t="s">
        <v>1737</v>
      </c>
    </row>
    <row r="517" spans="2:8" ht="15.5" x14ac:dyDescent="0.35">
      <c r="B517" s="73">
        <v>3</v>
      </c>
      <c r="C517" s="73">
        <v>19</v>
      </c>
      <c r="D517" s="74">
        <v>1</v>
      </c>
      <c r="E517" s="73">
        <v>43</v>
      </c>
      <c r="F517" s="72" t="s">
        <v>785</v>
      </c>
      <c r="G517" s="69" t="s">
        <v>1738</v>
      </c>
      <c r="H517" s="67" t="s">
        <v>1739</v>
      </c>
    </row>
    <row r="518" spans="2:8" ht="15.5" x14ac:dyDescent="0.35">
      <c r="B518" s="73">
        <v>3</v>
      </c>
      <c r="C518" s="73">
        <v>19</v>
      </c>
      <c r="D518" s="74">
        <v>1</v>
      </c>
      <c r="E518" s="73">
        <v>43</v>
      </c>
      <c r="F518" s="72" t="s">
        <v>772</v>
      </c>
      <c r="G518" s="69" t="s">
        <v>1740</v>
      </c>
      <c r="H518" s="67" t="s">
        <v>1741</v>
      </c>
    </row>
    <row r="519" spans="2:8" ht="15.5" x14ac:dyDescent="0.35">
      <c r="B519" s="73">
        <v>3</v>
      </c>
      <c r="C519" s="73">
        <v>19</v>
      </c>
      <c r="D519" s="74">
        <v>1</v>
      </c>
      <c r="E519" s="73">
        <v>43</v>
      </c>
      <c r="F519" s="72" t="s">
        <v>773</v>
      </c>
      <c r="G519" s="69" t="s">
        <v>1742</v>
      </c>
      <c r="H519" s="67" t="s">
        <v>1743</v>
      </c>
    </row>
    <row r="520" spans="2:8" ht="15.5" x14ac:dyDescent="0.35">
      <c r="B520" s="73">
        <v>3</v>
      </c>
      <c r="C520" s="73">
        <v>19</v>
      </c>
      <c r="D520" s="74">
        <v>1</v>
      </c>
      <c r="E520" s="73">
        <v>43</v>
      </c>
      <c r="F520" s="72" t="s">
        <v>779</v>
      </c>
      <c r="G520" s="69" t="s">
        <v>1744</v>
      </c>
      <c r="H520" s="67" t="s">
        <v>1745</v>
      </c>
    </row>
    <row r="521" spans="2:8" ht="15.5" x14ac:dyDescent="0.35">
      <c r="B521" s="73">
        <v>3</v>
      </c>
      <c r="C521" s="73">
        <v>19</v>
      </c>
      <c r="D521" s="74">
        <v>1</v>
      </c>
      <c r="E521" s="73">
        <v>43</v>
      </c>
      <c r="F521" s="72" t="s">
        <v>780</v>
      </c>
      <c r="G521" s="69" t="s">
        <v>1746</v>
      </c>
      <c r="H521" s="67" t="s">
        <v>1747</v>
      </c>
    </row>
    <row r="522" spans="2:8" ht="15.5" x14ac:dyDescent="0.35">
      <c r="B522" s="73">
        <v>3</v>
      </c>
      <c r="C522" s="73">
        <v>19</v>
      </c>
      <c r="D522" s="74">
        <v>1</v>
      </c>
      <c r="E522" s="73">
        <v>43</v>
      </c>
      <c r="F522" s="72" t="s">
        <v>775</v>
      </c>
      <c r="G522" s="69" t="s">
        <v>1748</v>
      </c>
      <c r="H522" s="67" t="s">
        <v>1749</v>
      </c>
    </row>
    <row r="523" spans="2:8" ht="15.5" x14ac:dyDescent="0.35">
      <c r="B523" s="73"/>
      <c r="C523" s="73"/>
      <c r="D523" s="73"/>
      <c r="E523" s="70" t="s">
        <v>1750</v>
      </c>
      <c r="F523" s="73"/>
      <c r="G523" s="69"/>
      <c r="H523" s="67"/>
    </row>
    <row r="524" spans="2:8" ht="15.5" x14ac:dyDescent="0.35">
      <c r="B524" s="73">
        <v>3</v>
      </c>
      <c r="C524" s="73">
        <v>19</v>
      </c>
      <c r="D524" s="73">
        <v>3</v>
      </c>
      <c r="E524" s="73">
        <v>44</v>
      </c>
      <c r="F524" s="83" t="s">
        <v>771</v>
      </c>
      <c r="G524" s="69" t="s">
        <v>1751</v>
      </c>
      <c r="H524" s="67" t="s">
        <v>1752</v>
      </c>
    </row>
    <row r="525" spans="2:8" ht="15.5" x14ac:dyDescent="0.35">
      <c r="B525" s="73">
        <v>3</v>
      </c>
      <c r="C525" s="73">
        <v>19</v>
      </c>
      <c r="D525" s="73">
        <v>3</v>
      </c>
      <c r="E525" s="73">
        <v>44</v>
      </c>
      <c r="F525" s="83" t="s">
        <v>774</v>
      </c>
      <c r="G525" s="69" t="s">
        <v>1753</v>
      </c>
      <c r="H525" s="67" t="s">
        <v>1754</v>
      </c>
    </row>
    <row r="526" spans="2:8" ht="15.5" x14ac:dyDescent="0.35">
      <c r="B526" s="73">
        <v>3</v>
      </c>
      <c r="C526" s="73">
        <v>19</v>
      </c>
      <c r="D526" s="73">
        <v>3</v>
      </c>
      <c r="E526" s="73">
        <v>44</v>
      </c>
      <c r="F526" s="83" t="s">
        <v>776</v>
      </c>
      <c r="G526" s="69" t="s">
        <v>1755</v>
      </c>
      <c r="H526" s="67" t="s">
        <v>1756</v>
      </c>
    </row>
    <row r="527" spans="2:8" ht="15.5" x14ac:dyDescent="0.35">
      <c r="B527" s="73">
        <v>3</v>
      </c>
      <c r="C527" s="73">
        <v>19</v>
      </c>
      <c r="D527" s="73">
        <v>3</v>
      </c>
      <c r="E527" s="73">
        <v>44</v>
      </c>
      <c r="F527" s="83" t="s">
        <v>777</v>
      </c>
      <c r="G527" s="69" t="s">
        <v>1757</v>
      </c>
      <c r="H527" s="67" t="s">
        <v>1758</v>
      </c>
    </row>
    <row r="528" spans="2:8" ht="15.5" x14ac:dyDescent="0.35">
      <c r="B528" s="73">
        <v>3</v>
      </c>
      <c r="C528" s="73">
        <v>19</v>
      </c>
      <c r="D528" s="73">
        <v>3</v>
      </c>
      <c r="E528" s="73">
        <v>44</v>
      </c>
      <c r="F528" s="83" t="s">
        <v>778</v>
      </c>
      <c r="G528" s="69" t="s">
        <v>1759</v>
      </c>
      <c r="H528" s="67" t="s">
        <v>1760</v>
      </c>
    </row>
    <row r="529" spans="2:8" ht="15.5" x14ac:dyDescent="0.35">
      <c r="B529" s="73">
        <v>3</v>
      </c>
      <c r="C529" s="73">
        <v>19</v>
      </c>
      <c r="D529" s="73">
        <v>3</v>
      </c>
      <c r="E529" s="73">
        <v>44</v>
      </c>
      <c r="F529" s="83" t="s">
        <v>781</v>
      </c>
      <c r="G529" s="69" t="s">
        <v>1761</v>
      </c>
      <c r="H529" s="67" t="s">
        <v>1762</v>
      </c>
    </row>
    <row r="530" spans="2:8" ht="15.5" x14ac:dyDescent="0.35">
      <c r="B530" s="73">
        <v>3</v>
      </c>
      <c r="C530" s="73">
        <v>19</v>
      </c>
      <c r="D530" s="73">
        <v>3</v>
      </c>
      <c r="E530" s="73">
        <v>44</v>
      </c>
      <c r="F530" s="83" t="s">
        <v>782</v>
      </c>
      <c r="G530" s="69" t="s">
        <v>1763</v>
      </c>
      <c r="H530" s="67" t="s">
        <v>1764</v>
      </c>
    </row>
    <row r="531" spans="2:8" ht="15.5" x14ac:dyDescent="0.35">
      <c r="B531" s="73">
        <v>3</v>
      </c>
      <c r="C531" s="73">
        <v>19</v>
      </c>
      <c r="D531" s="73">
        <v>3</v>
      </c>
      <c r="E531" s="73">
        <v>44</v>
      </c>
      <c r="F531" s="83" t="s">
        <v>783</v>
      </c>
      <c r="G531" s="69" t="s">
        <v>1690</v>
      </c>
      <c r="H531" s="67" t="s">
        <v>1765</v>
      </c>
    </row>
    <row r="532" spans="2:8" ht="15.5" x14ac:dyDescent="0.35">
      <c r="B532" s="73">
        <v>3</v>
      </c>
      <c r="C532" s="73">
        <v>19</v>
      </c>
      <c r="D532" s="73">
        <v>3</v>
      </c>
      <c r="E532" s="73">
        <v>44</v>
      </c>
      <c r="F532" s="83" t="s">
        <v>784</v>
      </c>
      <c r="G532" s="69" t="s">
        <v>1766</v>
      </c>
      <c r="H532" s="67" t="s">
        <v>1767</v>
      </c>
    </row>
    <row r="533" spans="2:8" ht="15.5" x14ac:dyDescent="0.35">
      <c r="B533" s="73">
        <v>3</v>
      </c>
      <c r="C533" s="73">
        <v>19</v>
      </c>
      <c r="D533" s="73">
        <v>3</v>
      </c>
      <c r="E533" s="73">
        <v>44</v>
      </c>
      <c r="F533" s="83" t="s">
        <v>785</v>
      </c>
      <c r="G533" s="69" t="s">
        <v>1768</v>
      </c>
      <c r="H533" s="67" t="s">
        <v>1769</v>
      </c>
    </row>
  </sheetData>
  <mergeCells count="1">
    <mergeCell ref="F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2C3F-745C-4231-972C-0B76E284D314}">
  <dimension ref="A18:N31"/>
  <sheetViews>
    <sheetView topLeftCell="A16" zoomScale="85" zoomScaleNormal="85" workbookViewId="0">
      <selection activeCell="C42" sqref="C42"/>
    </sheetView>
  </sheetViews>
  <sheetFormatPr defaultRowHeight="14.5" x14ac:dyDescent="0.35"/>
  <cols>
    <col min="13" max="13" width="9.1796875" customWidth="1"/>
  </cols>
  <sheetData>
    <row r="18" spans="1:14" ht="15" customHeight="1" x14ac:dyDescent="0.35">
      <c r="A18" s="1389" t="s">
        <v>1795</v>
      </c>
      <c r="B18" s="1389"/>
      <c r="C18" s="1389"/>
      <c r="D18" s="1389"/>
      <c r="E18" s="1389"/>
      <c r="F18" s="1389"/>
      <c r="G18" s="1389"/>
      <c r="H18" s="1389"/>
      <c r="I18" s="1389"/>
      <c r="J18" s="1389"/>
      <c r="K18" s="1389"/>
      <c r="L18" s="1389"/>
      <c r="M18" s="1389"/>
      <c r="N18" s="1389"/>
    </row>
    <row r="19" spans="1:14" ht="15" customHeight="1" x14ac:dyDescent="0.35">
      <c r="A19" s="1389"/>
      <c r="B19" s="1389"/>
      <c r="C19" s="1389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</row>
    <row r="20" spans="1:14" ht="15" customHeight="1" x14ac:dyDescent="0.35">
      <c r="A20" s="1389"/>
      <c r="B20" s="1389"/>
      <c r="C20" s="1389"/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</row>
    <row r="23" spans="1:14" ht="15" customHeight="1" x14ac:dyDescent="0.35">
      <c r="A23" s="1390" t="s">
        <v>1780</v>
      </c>
      <c r="B23" s="1390"/>
      <c r="C23" s="1390"/>
      <c r="D23" s="1390"/>
      <c r="E23" s="1390"/>
      <c r="F23" s="1390"/>
      <c r="G23" s="1390"/>
      <c r="H23" s="1390"/>
      <c r="I23" s="1390"/>
      <c r="J23" s="1390"/>
      <c r="K23" s="1390"/>
      <c r="L23" s="1390"/>
      <c r="M23" s="1390"/>
      <c r="N23" s="1390"/>
    </row>
    <row r="24" spans="1:14" ht="15" customHeight="1" x14ac:dyDescent="0.35">
      <c r="A24" s="1390"/>
      <c r="B24" s="1390"/>
      <c r="C24" s="1390"/>
      <c r="D24" s="1390"/>
      <c r="E24" s="1390"/>
      <c r="F24" s="1390"/>
      <c r="G24" s="1390"/>
      <c r="H24" s="1390"/>
      <c r="I24" s="1390"/>
      <c r="J24" s="1390"/>
      <c r="K24" s="1390"/>
      <c r="L24" s="1390"/>
      <c r="M24" s="1390"/>
      <c r="N24" s="1390"/>
    </row>
    <row r="25" spans="1:14" ht="15" customHeight="1" x14ac:dyDescent="0.35">
      <c r="A25" s="1390"/>
      <c r="B25" s="1390"/>
      <c r="C25" s="1390"/>
      <c r="D25" s="1390"/>
      <c r="E25" s="1390"/>
      <c r="F25" s="1390"/>
      <c r="G25" s="1390"/>
      <c r="H25" s="1390"/>
      <c r="I25" s="1390"/>
      <c r="J25" s="1390"/>
      <c r="K25" s="1390"/>
      <c r="L25" s="1390"/>
      <c r="M25" s="1390"/>
      <c r="N25" s="1390"/>
    </row>
    <row r="27" spans="1:14" ht="45" x14ac:dyDescent="1.3">
      <c r="A27" s="1391" t="s">
        <v>2454</v>
      </c>
      <c r="B27" s="1391"/>
      <c r="C27" s="1391"/>
      <c r="D27" s="1391"/>
      <c r="E27" s="1391"/>
      <c r="F27" s="1391"/>
      <c r="G27" s="1391"/>
      <c r="H27" s="1391"/>
      <c r="I27" s="1391"/>
      <c r="J27" s="1391"/>
      <c r="K27" s="1391"/>
      <c r="L27" s="1391"/>
      <c r="M27" s="1391"/>
      <c r="N27" s="1391"/>
    </row>
    <row r="28" spans="1:14" ht="23.5" x14ac:dyDescent="0.55000000000000004">
      <c r="A28" s="1392"/>
      <c r="B28" s="1392"/>
      <c r="C28" s="1392"/>
      <c r="D28" s="1392"/>
      <c r="E28" s="1392"/>
      <c r="F28" s="1392"/>
      <c r="G28" s="1392"/>
      <c r="H28" s="1392"/>
      <c r="I28" s="1392"/>
      <c r="J28" s="1392"/>
      <c r="K28" s="1392"/>
      <c r="L28" s="1392"/>
      <c r="M28" s="1392"/>
      <c r="N28" s="1392"/>
    </row>
    <row r="29" spans="1:14" ht="15" customHeight="1" x14ac:dyDescent="0.35">
      <c r="A29" s="1393">
        <v>2025</v>
      </c>
      <c r="B29" s="1393"/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</row>
    <row r="30" spans="1:14" ht="15" customHeight="1" x14ac:dyDescent="0.35">
      <c r="A30" s="1393"/>
      <c r="B30" s="1393"/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</row>
    <row r="31" spans="1:14" ht="15" customHeight="1" x14ac:dyDescent="0.35">
      <c r="A31" s="1393"/>
      <c r="B31" s="1393"/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</row>
  </sheetData>
  <mergeCells count="5">
    <mergeCell ref="A18:N20"/>
    <mergeCell ref="A23:N25"/>
    <mergeCell ref="A27:N27"/>
    <mergeCell ref="A28:N28"/>
    <mergeCell ref="A29:N31"/>
  </mergeCells>
  <pageMargins left="0.7" right="0.7" top="0.75" bottom="0.75" header="0.3" footer="0.3"/>
  <pageSetup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E09D1-08B6-4DEA-8609-567342F8E198}">
  <dimension ref="A1:L39"/>
  <sheetViews>
    <sheetView topLeftCell="A19" workbookViewId="0">
      <selection activeCell="A39" sqref="A39:C39"/>
    </sheetView>
  </sheetViews>
  <sheetFormatPr defaultRowHeight="14.5" x14ac:dyDescent="0.35"/>
  <cols>
    <col min="1" max="1" width="4.54296875" customWidth="1"/>
    <col min="2" max="2" width="27.54296875" customWidth="1"/>
    <col min="4" max="4" width="15.453125" customWidth="1"/>
    <col min="5" max="5" width="13.1796875" customWidth="1"/>
    <col min="6" max="6" width="11.1796875" customWidth="1"/>
    <col min="7" max="7" width="11.81640625" customWidth="1"/>
    <col min="8" max="8" width="9.7265625" bestFit="1" customWidth="1"/>
    <col min="9" max="9" width="10.26953125" bestFit="1" customWidth="1"/>
    <col min="10" max="10" width="12" customWidth="1"/>
  </cols>
  <sheetData>
    <row r="1" spans="1:12" ht="22" x14ac:dyDescent="0.65">
      <c r="A1" s="1406" t="s">
        <v>1795</v>
      </c>
      <c r="B1" s="1406"/>
      <c r="C1" s="1406"/>
      <c r="D1" s="1406"/>
      <c r="E1" s="1406"/>
      <c r="F1" s="1406"/>
      <c r="G1" s="1406"/>
      <c r="H1" s="1406"/>
      <c r="I1" s="1406"/>
      <c r="J1" s="1406"/>
      <c r="K1" s="510"/>
      <c r="L1" s="510"/>
    </row>
    <row r="2" spans="1:12" ht="15.5" x14ac:dyDescent="0.35">
      <c r="A2" s="1407" t="s">
        <v>2367</v>
      </c>
      <c r="B2" s="1407"/>
      <c r="C2" s="1407"/>
      <c r="D2" s="1407"/>
      <c r="E2" s="1407"/>
      <c r="F2" s="1407"/>
      <c r="G2" s="1407"/>
      <c r="H2" s="1407"/>
      <c r="I2" s="1407"/>
      <c r="J2" s="1407"/>
      <c r="K2" s="511"/>
      <c r="L2" s="511"/>
    </row>
    <row r="3" spans="1:12" ht="18" x14ac:dyDescent="0.4">
      <c r="A3" s="1359" t="s">
        <v>485</v>
      </c>
      <c r="B3" s="1359"/>
      <c r="C3" s="1359"/>
      <c r="D3" s="1359"/>
      <c r="E3" s="1359"/>
      <c r="F3" s="1359"/>
      <c r="G3" s="1359"/>
      <c r="H3" s="1359"/>
      <c r="I3" s="1359"/>
      <c r="J3" s="1359"/>
      <c r="K3" s="138"/>
      <c r="L3" s="138"/>
    </row>
    <row r="4" spans="1:12" ht="16" thickBot="1" x14ac:dyDescent="0.4">
      <c r="A4" s="1394" t="s">
        <v>2368</v>
      </c>
      <c r="B4" s="1394"/>
      <c r="C4" s="512"/>
      <c r="D4" s="512"/>
      <c r="E4" s="512"/>
      <c r="F4" s="512"/>
      <c r="G4" s="512"/>
    </row>
    <row r="5" spans="1:12" ht="15" thickBot="1" x14ac:dyDescent="0.4">
      <c r="A5" s="513" t="s">
        <v>2252</v>
      </c>
      <c r="B5" s="514" t="s">
        <v>1848</v>
      </c>
      <c r="C5" s="514">
        <v>2024</v>
      </c>
      <c r="D5" s="514" t="s">
        <v>2176</v>
      </c>
      <c r="E5" s="514" t="s">
        <v>2369</v>
      </c>
      <c r="F5" s="514" t="s">
        <v>2370</v>
      </c>
      <c r="G5" s="514" t="s">
        <v>2371</v>
      </c>
      <c r="H5" s="514" t="s">
        <v>2255</v>
      </c>
      <c r="I5" s="514" t="s">
        <v>2372</v>
      </c>
      <c r="J5" s="515" t="s">
        <v>2373</v>
      </c>
    </row>
    <row r="6" spans="1:12" ht="15" thickBot="1" x14ac:dyDescent="0.4">
      <c r="A6" s="516">
        <v>1</v>
      </c>
      <c r="B6" s="517" t="s">
        <v>2384</v>
      </c>
      <c r="C6" s="518" t="s">
        <v>2389</v>
      </c>
      <c r="D6" s="519">
        <v>464880</v>
      </c>
      <c r="E6" s="520">
        <f>D6*35%</f>
        <v>162708</v>
      </c>
      <c r="F6" s="520">
        <f>D6*20%</f>
        <v>92976</v>
      </c>
      <c r="G6" s="520">
        <v>7560</v>
      </c>
      <c r="H6" s="520">
        <f>D6*5%</f>
        <v>23244</v>
      </c>
      <c r="I6" s="520">
        <f>D6*5%+24000</f>
        <v>47244</v>
      </c>
      <c r="J6" s="521">
        <f>SUM(E6:I6)</f>
        <v>333732</v>
      </c>
    </row>
    <row r="7" spans="1:12" ht="15" thickBot="1" x14ac:dyDescent="0.4">
      <c r="A7" s="1408" t="s">
        <v>2388</v>
      </c>
      <c r="B7" s="1409"/>
      <c r="C7" s="1409"/>
      <c r="D7" s="522">
        <f t="shared" ref="D7:J7" si="0">SUM(D6:D6)</f>
        <v>464880</v>
      </c>
      <c r="E7" s="522">
        <f t="shared" si="0"/>
        <v>162708</v>
      </c>
      <c r="F7" s="522">
        <f t="shared" si="0"/>
        <v>92976</v>
      </c>
      <c r="G7" s="522">
        <f t="shared" si="0"/>
        <v>7560</v>
      </c>
      <c r="H7" s="522">
        <f t="shared" si="0"/>
        <v>23244</v>
      </c>
      <c r="I7" s="522">
        <f t="shared" si="0"/>
        <v>47244</v>
      </c>
      <c r="J7" s="522">
        <f t="shared" si="0"/>
        <v>333732</v>
      </c>
    </row>
    <row r="8" spans="1:12" x14ac:dyDescent="0.35">
      <c r="A8" s="523">
        <v>2</v>
      </c>
      <c r="B8" s="524" t="s">
        <v>2385</v>
      </c>
      <c r="C8" s="525" t="s">
        <v>2390</v>
      </c>
      <c r="D8" s="526">
        <v>613309</v>
      </c>
      <c r="E8" s="520">
        <f>D8*35%</f>
        <v>214658.15</v>
      </c>
      <c r="F8" s="520">
        <f>D8*20%</f>
        <v>122661.8</v>
      </c>
      <c r="G8" s="526">
        <v>8640</v>
      </c>
      <c r="H8" s="520">
        <f>D8*5%</f>
        <v>30665.45</v>
      </c>
      <c r="I8" s="520">
        <f>D8*5%+24000</f>
        <v>54665.45</v>
      </c>
      <c r="J8" s="521">
        <f>SUM(E8:I8)</f>
        <v>431290.85000000003</v>
      </c>
    </row>
    <row r="9" spans="1:12" x14ac:dyDescent="0.35">
      <c r="A9" s="547">
        <v>3</v>
      </c>
      <c r="B9" s="548" t="s">
        <v>2386</v>
      </c>
      <c r="C9" s="550" t="s">
        <v>2391</v>
      </c>
      <c r="D9" s="554">
        <v>631487</v>
      </c>
      <c r="E9" s="555">
        <f>D9*35%</f>
        <v>221020.44999999998</v>
      </c>
      <c r="F9" s="555">
        <f>D9*20%</f>
        <v>126297.40000000001</v>
      </c>
      <c r="G9" s="554">
        <v>8640</v>
      </c>
      <c r="H9" s="555">
        <f>D9*5%</f>
        <v>31574.350000000002</v>
      </c>
      <c r="I9" s="555">
        <f>D9*5%+24000</f>
        <v>55574.350000000006</v>
      </c>
      <c r="J9" s="556">
        <f>SUM(E9:I9)</f>
        <v>443106.54999999993</v>
      </c>
    </row>
    <row r="10" spans="1:12" ht="15" thickBot="1" x14ac:dyDescent="0.4">
      <c r="A10" s="527">
        <v>4</v>
      </c>
      <c r="B10" s="528" t="s">
        <v>2387</v>
      </c>
      <c r="C10" s="529" t="s">
        <v>2243</v>
      </c>
      <c r="D10" s="530">
        <v>871787</v>
      </c>
      <c r="E10" s="557">
        <f>D10*35%</f>
        <v>305125.44999999995</v>
      </c>
      <c r="F10" s="557">
        <f>D10*20%</f>
        <v>174357.40000000002</v>
      </c>
      <c r="G10" s="530">
        <v>8640</v>
      </c>
      <c r="H10" s="557">
        <f>D10*5%</f>
        <v>43589.350000000006</v>
      </c>
      <c r="I10" s="557">
        <f>D10*5%+24000</f>
        <v>67589.350000000006</v>
      </c>
      <c r="J10" s="558">
        <f>SUM(E10:I10)</f>
        <v>599301.54999999993</v>
      </c>
    </row>
    <row r="11" spans="1:12" ht="15" thickBot="1" x14ac:dyDescent="0.4">
      <c r="A11" s="1395" t="s">
        <v>2375</v>
      </c>
      <c r="B11" s="1396"/>
      <c r="C11" s="1396"/>
      <c r="D11" s="531">
        <f t="shared" ref="D11:J11" si="1">SUM(D8:D10)</f>
        <v>2116583</v>
      </c>
      <c r="E11" s="531">
        <f t="shared" si="1"/>
        <v>740804.04999999993</v>
      </c>
      <c r="F11" s="531">
        <f t="shared" si="1"/>
        <v>423316.60000000003</v>
      </c>
      <c r="G11" s="531">
        <f t="shared" si="1"/>
        <v>25920</v>
      </c>
      <c r="H11" s="531">
        <f t="shared" si="1"/>
        <v>105829.15000000001</v>
      </c>
      <c r="I11" s="531">
        <f t="shared" si="1"/>
        <v>177829.15000000002</v>
      </c>
      <c r="J11" s="531">
        <f t="shared" si="1"/>
        <v>1473698.9499999997</v>
      </c>
    </row>
    <row r="13" spans="1:12" s="532" customFormat="1" ht="16" thickBot="1" x14ac:dyDescent="0.4">
      <c r="A13" s="1394" t="s">
        <v>2376</v>
      </c>
      <c r="B13" s="1394"/>
      <c r="C13" s="512"/>
      <c r="D13" s="512"/>
      <c r="E13" s="512"/>
      <c r="F13" s="512"/>
      <c r="G13" s="512"/>
    </row>
    <row r="14" spans="1:12" s="532" customFormat="1" ht="13.5" thickBot="1" x14ac:dyDescent="0.35">
      <c r="A14" s="533" t="s">
        <v>2252</v>
      </c>
      <c r="B14" s="534" t="s">
        <v>1848</v>
      </c>
      <c r="C14" s="534">
        <v>2024</v>
      </c>
      <c r="D14" s="534" t="s">
        <v>2377</v>
      </c>
      <c r="E14" s="534" t="s">
        <v>1853</v>
      </c>
      <c r="F14" s="534" t="s">
        <v>1854</v>
      </c>
      <c r="G14" s="559" t="s">
        <v>2392</v>
      </c>
      <c r="H14" s="565"/>
    </row>
    <row r="15" spans="1:12" s="532" customFormat="1" ht="13.5" thickBot="1" x14ac:dyDescent="0.35">
      <c r="A15" s="535">
        <v>1</v>
      </c>
      <c r="B15" s="432" t="s">
        <v>2393</v>
      </c>
      <c r="C15" s="536" t="s">
        <v>2314</v>
      </c>
      <c r="D15" s="537">
        <v>253307</v>
      </c>
      <c r="E15" s="537">
        <v>56400</v>
      </c>
      <c r="F15" s="537">
        <v>21371</v>
      </c>
      <c r="G15" s="560">
        <v>35051</v>
      </c>
      <c r="H15" s="560">
        <f>SUM(E15:G15)</f>
        <v>112822</v>
      </c>
    </row>
    <row r="16" spans="1:12" s="532" customFormat="1" ht="13.5" thickBot="1" x14ac:dyDescent="0.35">
      <c r="A16" s="538">
        <v>2</v>
      </c>
      <c r="B16" s="416" t="s">
        <v>2394</v>
      </c>
      <c r="C16" s="536" t="s">
        <v>2314</v>
      </c>
      <c r="D16" s="537">
        <v>253307</v>
      </c>
      <c r="E16" s="537">
        <v>56400</v>
      </c>
      <c r="F16" s="537">
        <v>21371</v>
      </c>
      <c r="G16" s="560">
        <v>35051</v>
      </c>
      <c r="H16" s="560">
        <f>SUM(E16:G16)</f>
        <v>112822</v>
      </c>
    </row>
    <row r="17" spans="1:8" s="532" customFormat="1" ht="13.5" thickBot="1" x14ac:dyDescent="0.35">
      <c r="A17" s="538">
        <v>3</v>
      </c>
      <c r="B17" s="416" t="s">
        <v>2395</v>
      </c>
      <c r="C17" s="536" t="s">
        <v>2314</v>
      </c>
      <c r="D17" s="537">
        <v>253307</v>
      </c>
      <c r="E17" s="537">
        <v>56400</v>
      </c>
      <c r="F17" s="537">
        <v>21371</v>
      </c>
      <c r="G17" s="560">
        <v>35051</v>
      </c>
      <c r="H17" s="560">
        <f>SUM(E17:G17)</f>
        <v>112822</v>
      </c>
    </row>
    <row r="18" spans="1:8" s="532" customFormat="1" ht="13.5" thickBot="1" x14ac:dyDescent="0.35">
      <c r="A18" s="538">
        <v>4</v>
      </c>
      <c r="B18" s="416" t="s">
        <v>2396</v>
      </c>
      <c r="C18" s="536" t="s">
        <v>2314</v>
      </c>
      <c r="D18" s="537">
        <v>253307</v>
      </c>
      <c r="E18" s="537">
        <v>56400</v>
      </c>
      <c r="F18" s="537">
        <v>21371</v>
      </c>
      <c r="G18" s="560">
        <v>35051</v>
      </c>
      <c r="H18" s="560">
        <f>SUM(E18:G18)</f>
        <v>112822</v>
      </c>
    </row>
    <row r="19" spans="1:8" s="532" customFormat="1" ht="13.5" thickBot="1" x14ac:dyDescent="0.35">
      <c r="A19" s="538">
        <v>5</v>
      </c>
      <c r="B19" s="416" t="s">
        <v>2397</v>
      </c>
      <c r="C19" s="536" t="s">
        <v>2314</v>
      </c>
      <c r="D19" s="537">
        <v>253307</v>
      </c>
      <c r="E19" s="537">
        <v>56400</v>
      </c>
      <c r="F19" s="537">
        <v>21371</v>
      </c>
      <c r="G19" s="560">
        <v>35051</v>
      </c>
      <c r="H19" s="560">
        <f>SUM(E19:G19)</f>
        <v>112822</v>
      </c>
    </row>
    <row r="20" spans="1:8" s="532" customFormat="1" ht="15.75" customHeight="1" thickBot="1" x14ac:dyDescent="0.3">
      <c r="A20" s="1400" t="s">
        <v>2374</v>
      </c>
      <c r="B20" s="1401"/>
      <c r="C20" s="1402"/>
      <c r="D20" s="542">
        <f>SUM(D15:D19)</f>
        <v>1266535</v>
      </c>
      <c r="E20" s="542">
        <f>SUM(E15:E19)</f>
        <v>282000</v>
      </c>
      <c r="F20" s="542">
        <f>SUM(F15:F19)</f>
        <v>106855</v>
      </c>
      <c r="G20" s="542">
        <f>SUM(G15:G19)</f>
        <v>175255</v>
      </c>
      <c r="H20" s="542">
        <f>SUM(H15:H19)</f>
        <v>564110</v>
      </c>
    </row>
    <row r="21" spans="1:8" s="532" customFormat="1" ht="15.75" customHeight="1" thickBot="1" x14ac:dyDescent="0.3">
      <c r="A21" s="543">
        <v>6</v>
      </c>
      <c r="B21" s="544" t="s">
        <v>2398</v>
      </c>
      <c r="C21" s="545" t="s">
        <v>2400</v>
      </c>
      <c r="D21" s="546">
        <v>917790</v>
      </c>
      <c r="E21" s="546">
        <v>56400</v>
      </c>
      <c r="F21" s="546">
        <v>51012</v>
      </c>
      <c r="G21" s="563">
        <v>79535</v>
      </c>
      <c r="H21" s="560">
        <f>F21+G21</f>
        <v>130547</v>
      </c>
    </row>
    <row r="22" spans="1:8" s="532" customFormat="1" ht="13.5" thickBot="1" x14ac:dyDescent="0.3">
      <c r="A22" s="552">
        <v>7</v>
      </c>
      <c r="B22" s="553" t="s">
        <v>2399</v>
      </c>
      <c r="C22" s="566" t="s">
        <v>2401</v>
      </c>
      <c r="D22" s="541">
        <v>1000627</v>
      </c>
      <c r="E22" s="541">
        <v>56400</v>
      </c>
      <c r="F22" s="541">
        <v>51012</v>
      </c>
      <c r="G22" s="562">
        <v>86724</v>
      </c>
      <c r="H22" s="567">
        <f>F22+G22</f>
        <v>137736</v>
      </c>
    </row>
    <row r="23" spans="1:8" s="532" customFormat="1" ht="15.75" customHeight="1" thickBot="1" x14ac:dyDescent="0.3">
      <c r="A23" s="1403" t="s">
        <v>2378</v>
      </c>
      <c r="B23" s="1404"/>
      <c r="C23" s="1405"/>
      <c r="D23" s="551">
        <f>SUM(D21:D22)</f>
        <v>1918417</v>
      </c>
      <c r="E23" s="551">
        <f>SUM(E21:E22)</f>
        <v>112800</v>
      </c>
      <c r="F23" s="551">
        <f>SUM(F21:F22)</f>
        <v>102024</v>
      </c>
      <c r="G23" s="551">
        <f>SUM(G21:G22)</f>
        <v>166259</v>
      </c>
      <c r="H23" s="551">
        <f>SUM(H21:H22)</f>
        <v>268283</v>
      </c>
    </row>
    <row r="24" spans="1:8" s="532" customFormat="1" ht="13.5" thickBot="1" x14ac:dyDescent="0.3">
      <c r="A24" s="523">
        <v>8</v>
      </c>
      <c r="B24" s="524" t="s">
        <v>2379</v>
      </c>
      <c r="C24" s="525" t="s">
        <v>2402</v>
      </c>
      <c r="D24" s="537">
        <v>1752006</v>
      </c>
      <c r="E24" s="537">
        <v>50688</v>
      </c>
      <c r="F24" s="537">
        <v>153170</v>
      </c>
      <c r="G24" s="560">
        <v>174144</v>
      </c>
      <c r="H24" s="560">
        <f>F24+G24</f>
        <v>327314</v>
      </c>
    </row>
    <row r="25" spans="1:8" s="532" customFormat="1" ht="13.5" thickBot="1" x14ac:dyDescent="0.3">
      <c r="A25" s="547">
        <v>9</v>
      </c>
      <c r="B25" s="548" t="s">
        <v>2380</v>
      </c>
      <c r="C25" s="550" t="s">
        <v>2403</v>
      </c>
      <c r="D25" s="540">
        <v>1876549</v>
      </c>
      <c r="E25" s="540">
        <v>50688</v>
      </c>
      <c r="F25" s="540">
        <v>161355</v>
      </c>
      <c r="G25" s="561">
        <v>191610</v>
      </c>
      <c r="H25" s="560">
        <f>F25+G25</f>
        <v>352965</v>
      </c>
    </row>
    <row r="26" spans="1:8" s="532" customFormat="1" ht="13.5" thickBot="1" x14ac:dyDescent="0.3">
      <c r="A26" s="547">
        <v>10</v>
      </c>
      <c r="B26" s="548" t="s">
        <v>2381</v>
      </c>
      <c r="C26" s="550" t="s">
        <v>2404</v>
      </c>
      <c r="D26" s="540">
        <v>2228921</v>
      </c>
      <c r="E26" s="540">
        <v>50298</v>
      </c>
      <c r="F26" s="540">
        <v>195092</v>
      </c>
      <c r="G26" s="561">
        <v>202539</v>
      </c>
      <c r="H26" s="560">
        <f>F26+G26</f>
        <v>397631</v>
      </c>
    </row>
    <row r="27" spans="1:8" s="532" customFormat="1" ht="13.5" thickBot="1" x14ac:dyDescent="0.3">
      <c r="A27" s="527">
        <v>11</v>
      </c>
      <c r="B27" s="528" t="s">
        <v>2382</v>
      </c>
      <c r="C27" s="529" t="s">
        <v>2354</v>
      </c>
      <c r="D27" s="549">
        <v>2815307</v>
      </c>
      <c r="E27" s="549">
        <v>49125</v>
      </c>
      <c r="F27" s="549">
        <v>242122</v>
      </c>
      <c r="G27" s="564">
        <v>230273</v>
      </c>
      <c r="H27" s="560">
        <f>F27+G27</f>
        <v>472395</v>
      </c>
    </row>
    <row r="28" spans="1:8" s="532" customFormat="1" ht="15.75" customHeight="1" thickBot="1" x14ac:dyDescent="0.3">
      <c r="A28" s="1395" t="s">
        <v>2375</v>
      </c>
      <c r="B28" s="1396"/>
      <c r="C28" s="1397"/>
      <c r="D28" s="551">
        <f>SUM(D24:D27)</f>
        <v>8672783</v>
      </c>
      <c r="E28" s="551">
        <f>SUM(E24:E27)</f>
        <v>200799</v>
      </c>
      <c r="F28" s="551">
        <f>SUM(F24:F27)</f>
        <v>751739</v>
      </c>
      <c r="G28" s="551">
        <f>SUM(G24:G27)</f>
        <v>798566</v>
      </c>
      <c r="H28" s="551">
        <f>SUM(H24:H27)</f>
        <v>1550305</v>
      </c>
    </row>
    <row r="30" spans="1:8" ht="16" thickBot="1" x14ac:dyDescent="0.4">
      <c r="A30" s="1394" t="s">
        <v>2383</v>
      </c>
      <c r="B30" s="1394"/>
      <c r="C30" s="512"/>
      <c r="D30" s="512"/>
      <c r="E30" s="512"/>
      <c r="F30" s="512"/>
      <c r="G30" s="512"/>
    </row>
    <row r="31" spans="1:8" s="467" customFormat="1" ht="13.5" thickBot="1" x14ac:dyDescent="0.35">
      <c r="A31" s="533" t="s">
        <v>2252</v>
      </c>
      <c r="B31" s="534" t="s">
        <v>1848</v>
      </c>
      <c r="C31" s="534">
        <v>2024</v>
      </c>
      <c r="D31" s="534" t="s">
        <v>2377</v>
      </c>
      <c r="E31" s="534" t="s">
        <v>1853</v>
      </c>
      <c r="F31" s="534" t="s">
        <v>2414</v>
      </c>
      <c r="G31" s="559" t="s">
        <v>1854</v>
      </c>
      <c r="H31" s="559" t="s">
        <v>293</v>
      </c>
    </row>
    <row r="32" spans="1:8" s="467" customFormat="1" ht="13.5" thickBot="1" x14ac:dyDescent="0.35">
      <c r="A32" s="478">
        <v>1</v>
      </c>
      <c r="B32" s="479" t="s">
        <v>2405</v>
      </c>
      <c r="C32" s="536" t="s">
        <v>2361</v>
      </c>
      <c r="D32" s="549">
        <v>342314</v>
      </c>
      <c r="E32" s="549">
        <v>52128</v>
      </c>
      <c r="F32" s="549">
        <v>28770</v>
      </c>
      <c r="G32" s="564">
        <v>47749</v>
      </c>
      <c r="H32" s="577">
        <f>SUM(E32:G32)</f>
        <v>128647</v>
      </c>
    </row>
    <row r="33" spans="1:8" s="467" customFormat="1" ht="13.5" thickBot="1" x14ac:dyDescent="0.35">
      <c r="A33" s="572">
        <v>2</v>
      </c>
      <c r="B33" s="507" t="s">
        <v>2406</v>
      </c>
      <c r="C33" s="539" t="s">
        <v>2318</v>
      </c>
      <c r="D33" s="549">
        <v>542243</v>
      </c>
      <c r="E33" s="549">
        <v>51012</v>
      </c>
      <c r="F33" s="549">
        <v>45541</v>
      </c>
      <c r="G33" s="564">
        <v>62638</v>
      </c>
      <c r="H33" s="577">
        <f>SUM(E33:G33)</f>
        <v>159191</v>
      </c>
    </row>
    <row r="34" spans="1:8" s="467" customFormat="1" ht="13.5" thickBot="1" x14ac:dyDescent="0.35">
      <c r="A34" s="574">
        <v>3</v>
      </c>
      <c r="B34" s="575" t="s">
        <v>2407</v>
      </c>
      <c r="C34" s="576" t="s">
        <v>2318</v>
      </c>
      <c r="D34" s="549">
        <v>542243</v>
      </c>
      <c r="E34" s="549">
        <v>51012</v>
      </c>
      <c r="F34" s="549">
        <v>45541</v>
      </c>
      <c r="G34" s="564">
        <v>62638</v>
      </c>
      <c r="H34" s="577">
        <f>SUM(E34:G34)</f>
        <v>159191</v>
      </c>
    </row>
    <row r="35" spans="1:8" s="467" customFormat="1" ht="13.5" thickBot="1" x14ac:dyDescent="0.35">
      <c r="A35" s="1398" t="s">
        <v>2169</v>
      </c>
      <c r="B35" s="1399"/>
      <c r="C35" s="568"/>
      <c r="D35" s="578">
        <f>SUM(D32:D34)</f>
        <v>1426800</v>
      </c>
      <c r="E35" s="578">
        <f>SUM(E32:E34)</f>
        <v>154152</v>
      </c>
      <c r="F35" s="578">
        <f>SUM(F32:F34)</f>
        <v>119852</v>
      </c>
      <c r="G35" s="578">
        <f>SUM(G32:G34)</f>
        <v>173025</v>
      </c>
      <c r="H35" s="578">
        <f>SUM(H32:H34)</f>
        <v>447029</v>
      </c>
    </row>
    <row r="36" spans="1:8" s="467" customFormat="1" ht="13.5" thickBot="1" x14ac:dyDescent="0.35">
      <c r="A36" s="478">
        <v>4</v>
      </c>
      <c r="B36" s="479" t="s">
        <v>2408</v>
      </c>
      <c r="C36" s="571" t="s">
        <v>2400</v>
      </c>
      <c r="D36" s="549">
        <v>917790</v>
      </c>
      <c r="E36" s="549">
        <v>56400</v>
      </c>
      <c r="F36" s="549">
        <v>89199</v>
      </c>
      <c r="G36" s="564">
        <v>79539</v>
      </c>
      <c r="H36" s="577">
        <f>SUM(E36:G36)</f>
        <v>225138</v>
      </c>
    </row>
    <row r="37" spans="1:8" s="467" customFormat="1" ht="13.5" thickBot="1" x14ac:dyDescent="0.35">
      <c r="A37" s="572">
        <v>5</v>
      </c>
      <c r="B37" s="507" t="s">
        <v>2409</v>
      </c>
      <c r="C37" s="570" t="s">
        <v>2411</v>
      </c>
      <c r="D37" s="549">
        <v>1194579</v>
      </c>
      <c r="E37" s="549">
        <v>56400</v>
      </c>
      <c r="F37" s="549">
        <v>102300</v>
      </c>
      <c r="G37" s="564">
        <v>117429</v>
      </c>
      <c r="H37" s="577">
        <f>SUM(E37:G37)</f>
        <v>276129</v>
      </c>
    </row>
    <row r="38" spans="1:8" ht="15" thickBot="1" x14ac:dyDescent="0.4">
      <c r="A38" s="527">
        <v>6</v>
      </c>
      <c r="B38" s="573" t="s">
        <v>2410</v>
      </c>
      <c r="C38" s="529" t="s">
        <v>2412</v>
      </c>
      <c r="D38" s="549">
        <v>1385053</v>
      </c>
      <c r="E38" s="549">
        <v>56400</v>
      </c>
      <c r="F38" s="549">
        <v>125775</v>
      </c>
      <c r="G38" s="564">
        <v>120608</v>
      </c>
      <c r="H38" s="577">
        <f>SUM(E38:G38)</f>
        <v>302783</v>
      </c>
    </row>
    <row r="39" spans="1:8" ht="15.75" customHeight="1" thickBot="1" x14ac:dyDescent="0.4">
      <c r="A39" s="1395" t="s">
        <v>2378</v>
      </c>
      <c r="B39" s="1396"/>
      <c r="C39" s="1397"/>
      <c r="D39" s="569">
        <f>SUM(D36:D38)</f>
        <v>3497422</v>
      </c>
      <c r="E39" s="569">
        <f>SUM(E36:E38)</f>
        <v>169200</v>
      </c>
      <c r="F39" s="569">
        <f>SUM(F36:F38)</f>
        <v>317274</v>
      </c>
      <c r="G39" s="569">
        <f>SUM(G36:G38)</f>
        <v>317576</v>
      </c>
      <c r="H39" s="569">
        <f>SUM(H36:H38)</f>
        <v>804050</v>
      </c>
    </row>
  </sheetData>
  <mergeCells count="13">
    <mergeCell ref="A1:J1"/>
    <mergeCell ref="A2:J2"/>
    <mergeCell ref="A3:J3"/>
    <mergeCell ref="A4:B4"/>
    <mergeCell ref="A7:C7"/>
    <mergeCell ref="A30:B30"/>
    <mergeCell ref="A39:C39"/>
    <mergeCell ref="A35:B35"/>
    <mergeCell ref="A11:C11"/>
    <mergeCell ref="A13:B13"/>
    <mergeCell ref="A20:C20"/>
    <mergeCell ref="A23:C23"/>
    <mergeCell ref="A28:C2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Summary</vt:lpstr>
      <vt:lpstr>Revenue</vt:lpstr>
      <vt:lpstr>Capital</vt:lpstr>
      <vt:lpstr>Recurrent</vt:lpstr>
      <vt:lpstr>SCALE</vt:lpstr>
      <vt:lpstr>NROLL</vt:lpstr>
      <vt:lpstr>geo</vt:lpstr>
      <vt:lpstr>COVER</vt:lpstr>
      <vt:lpstr>WESH</vt:lpstr>
      <vt:lpstr>AGRIC</vt:lpstr>
      <vt:lpstr>PHC</vt:lpstr>
      <vt:lpstr>PERSONNEL MNGT</vt:lpstr>
      <vt:lpstr>CM,COUN,SECT</vt:lpstr>
      <vt:lpstr>Summary!Print_Area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Hud Adam Ali</cp:lastModifiedBy>
  <cp:lastPrinted>2024-10-29T10:38:29Z</cp:lastPrinted>
  <dcterms:created xsi:type="dcterms:W3CDTF">2015-12-04T09:41:09Z</dcterms:created>
  <dcterms:modified xsi:type="dcterms:W3CDTF">2025-03-31T11:38:46Z</dcterms:modified>
</cp:coreProperties>
</file>