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bookViews>
    <workbookView xWindow="-120" yWindow="-120" windowWidth="20730" windowHeight="11310"/>
  </bookViews>
  <sheets>
    <sheet name="SUMMARY" sheetId="1" r:id="rId1"/>
    <sheet name="REVENUE" sheetId="2" r:id="rId2"/>
    <sheet name="RECURRENT" sheetId="3" r:id="rId3"/>
    <sheet name="CAPITAL" sheetId="5" r:id="rId4"/>
    <sheet name="SCALE" sheetId="10" r:id="rId5"/>
    <sheet name="NROLL" sheetId="11" r:id="rId6"/>
    <sheet name="COVER" sheetId="12" r:id="rId7"/>
  </sheets>
  <externalReferences>
    <externalReference r:id="rId8"/>
    <externalReference r:id="rId9"/>
  </externalReferences>
  <definedNames>
    <definedName name="_xlnm.Print_Area" localSheetId="3">CAPITAL!$A$1:$I$179</definedName>
    <definedName name="_xlnm.Print_Area" localSheetId="2">RECURRENT!$A$1:$I$2101</definedName>
    <definedName name="_xlnm.Print_Area" localSheetId="0">SUMMARY!$A$1:$H$54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56" i="11" l="1"/>
  <c r="F956" i="11" s="1"/>
  <c r="H956" i="11"/>
  <c r="I956" i="11"/>
  <c r="K956" i="11"/>
  <c r="L956" i="11"/>
  <c r="M956" i="11"/>
  <c r="E957" i="11"/>
  <c r="F957" i="11" s="1"/>
  <c r="G957" i="11"/>
  <c r="H957" i="11"/>
  <c r="I957" i="11"/>
  <c r="K957" i="11"/>
  <c r="L957" i="11"/>
  <c r="M957" i="11"/>
  <c r="E958" i="11"/>
  <c r="F958" i="11"/>
  <c r="G958" i="11"/>
  <c r="H958" i="11"/>
  <c r="I958" i="11"/>
  <c r="J958" i="11"/>
  <c r="K958" i="11"/>
  <c r="L958" i="11"/>
  <c r="M958" i="11"/>
  <c r="E959" i="11"/>
  <c r="F959" i="11" s="1"/>
  <c r="I959" i="11"/>
  <c r="K959" i="11"/>
  <c r="L959" i="11"/>
  <c r="M959" i="11"/>
  <c r="E960" i="11"/>
  <c r="F960" i="11" s="1"/>
  <c r="H960" i="11"/>
  <c r="I960" i="11"/>
  <c r="K960" i="11"/>
  <c r="L960" i="11"/>
  <c r="M960" i="11"/>
  <c r="E961" i="11"/>
  <c r="H961" i="11" s="1"/>
  <c r="G961" i="11"/>
  <c r="I961" i="11"/>
  <c r="K961" i="11"/>
  <c r="L961" i="11"/>
  <c r="M961" i="11"/>
  <c r="E962" i="11"/>
  <c r="F962" i="11"/>
  <c r="G962" i="11"/>
  <c r="H962" i="11"/>
  <c r="I962" i="11"/>
  <c r="J962" i="11"/>
  <c r="K962" i="11"/>
  <c r="L962" i="11"/>
  <c r="M962" i="11"/>
  <c r="E963" i="11"/>
  <c r="F963" i="11" s="1"/>
  <c r="I963" i="11"/>
  <c r="K963" i="11"/>
  <c r="L963" i="11"/>
  <c r="M963" i="11"/>
  <c r="E964" i="11"/>
  <c r="G964" i="11" s="1"/>
  <c r="F964" i="11"/>
  <c r="H964" i="11"/>
  <c r="I964" i="11"/>
  <c r="J964" i="11"/>
  <c r="K964" i="11"/>
  <c r="L964" i="11"/>
  <c r="M964" i="11"/>
  <c r="E981" i="11"/>
  <c r="F981" i="11" s="1"/>
  <c r="I981" i="11"/>
  <c r="K981" i="11"/>
  <c r="L981" i="11"/>
  <c r="M981" i="11"/>
  <c r="E982" i="11"/>
  <c r="F982" i="11" s="1"/>
  <c r="I982" i="11"/>
  <c r="K982" i="11"/>
  <c r="L982" i="11"/>
  <c r="M982" i="11"/>
  <c r="E983" i="11"/>
  <c r="F983" i="11" s="1"/>
  <c r="I983" i="11"/>
  <c r="K983" i="11"/>
  <c r="L983" i="11"/>
  <c r="M983" i="11"/>
  <c r="H981" i="11" l="1"/>
  <c r="H963" i="11"/>
  <c r="J961" i="11"/>
  <c r="F961" i="11"/>
  <c r="G960" i="11"/>
  <c r="H959" i="11"/>
  <c r="J957" i="11"/>
  <c r="G956" i="11"/>
  <c r="H982" i="11"/>
  <c r="G963" i="11"/>
  <c r="J960" i="11"/>
  <c r="G959" i="11"/>
  <c r="J956" i="11"/>
  <c r="G982" i="11"/>
  <c r="J963" i="11"/>
  <c r="J959" i="11"/>
  <c r="J982" i="11"/>
  <c r="G981" i="11"/>
  <c r="J981" i="11"/>
  <c r="G983" i="11"/>
  <c r="H983" i="11"/>
  <c r="J983" i="11"/>
  <c r="E314" i="2"/>
  <c r="E309" i="2"/>
  <c r="E304" i="2"/>
  <c r="E300" i="2"/>
  <c r="E295" i="2"/>
  <c r="E287" i="2"/>
  <c r="E277" i="2"/>
  <c r="E269" i="2"/>
  <c r="E263" i="2"/>
  <c r="E220" i="2"/>
  <c r="E195" i="2"/>
  <c r="E186" i="2"/>
  <c r="E118" i="2"/>
  <c r="E30" i="2"/>
  <c r="E24" i="2"/>
  <c r="E16" i="2"/>
  <c r="E18" i="2" s="1"/>
  <c r="E315" i="2" s="1"/>
  <c r="H51" i="3"/>
  <c r="F51" i="3"/>
  <c r="I178" i="5"/>
  <c r="N970" i="11"/>
  <c r="T989" i="11"/>
  <c r="R989" i="11"/>
  <c r="Q989" i="11"/>
  <c r="P989" i="11"/>
  <c r="O989" i="11"/>
  <c r="N989" i="11"/>
  <c r="E989" i="11"/>
  <c r="I1873" i="3" s="1"/>
  <c r="M988" i="11"/>
  <c r="M989" i="11" s="1"/>
  <c r="L988" i="11"/>
  <c r="L989" i="11" s="1"/>
  <c r="K988" i="11"/>
  <c r="K989" i="11" s="1"/>
  <c r="J988" i="11"/>
  <c r="J989" i="11" s="1"/>
  <c r="I1900" i="3" s="1"/>
  <c r="I988" i="11"/>
  <c r="I989" i="11" s="1"/>
  <c r="I1881" i="3" s="1"/>
  <c r="H988" i="11"/>
  <c r="H989" i="11" s="1"/>
  <c r="I1882" i="3" s="1"/>
  <c r="G988" i="11"/>
  <c r="G989" i="11" s="1"/>
  <c r="I1880" i="3" s="1"/>
  <c r="F988" i="11"/>
  <c r="F989" i="11" s="1"/>
  <c r="I1879" i="3" s="1"/>
  <c r="T987" i="11"/>
  <c r="R987" i="11"/>
  <c r="Q987" i="11"/>
  <c r="P987" i="11"/>
  <c r="O987" i="11"/>
  <c r="N987" i="11"/>
  <c r="M986" i="11"/>
  <c r="M987" i="11" s="1"/>
  <c r="L986" i="11"/>
  <c r="L987" i="11" s="1"/>
  <c r="K986" i="11"/>
  <c r="K987" i="11" s="1"/>
  <c r="I986" i="11"/>
  <c r="I987" i="11" s="1"/>
  <c r="E986" i="11"/>
  <c r="G986" i="11" s="1"/>
  <c r="G987" i="11" s="1"/>
  <c r="T985" i="11"/>
  <c r="R985" i="11"/>
  <c r="Q985" i="11"/>
  <c r="P985" i="11"/>
  <c r="O985" i="11"/>
  <c r="N985" i="11"/>
  <c r="M984" i="11"/>
  <c r="M985" i="11" s="1"/>
  <c r="L984" i="11"/>
  <c r="L985" i="11" s="1"/>
  <c r="K984" i="11"/>
  <c r="K985" i="11" s="1"/>
  <c r="I984" i="11"/>
  <c r="I985" i="11" s="1"/>
  <c r="I1897" i="3" s="1"/>
  <c r="E984" i="11"/>
  <c r="G984" i="11" s="1"/>
  <c r="G985" i="11" s="1"/>
  <c r="E970" i="11"/>
  <c r="I1767" i="3" s="1"/>
  <c r="N967" i="11"/>
  <c r="O967" i="11"/>
  <c r="P967" i="11"/>
  <c r="Q967" i="11"/>
  <c r="R967" i="11"/>
  <c r="S967" i="11"/>
  <c r="T967" i="11"/>
  <c r="N965" i="11"/>
  <c r="O965" i="11"/>
  <c r="P965" i="11"/>
  <c r="Q965" i="11"/>
  <c r="R965" i="11"/>
  <c r="S965" i="11"/>
  <c r="T965" i="11"/>
  <c r="T978" i="11"/>
  <c r="R978" i="11"/>
  <c r="Q978" i="11"/>
  <c r="P978" i="11"/>
  <c r="O978" i="11"/>
  <c r="N978" i="11"/>
  <c r="E978" i="11"/>
  <c r="I1825" i="3" s="1"/>
  <c r="M977" i="11"/>
  <c r="M978" i="11" s="1"/>
  <c r="L977" i="11"/>
  <c r="L978" i="11" s="1"/>
  <c r="K977" i="11"/>
  <c r="K978" i="11" s="1"/>
  <c r="J977" i="11"/>
  <c r="J978" i="11" s="1"/>
  <c r="I977" i="11"/>
  <c r="I978" i="11" s="1"/>
  <c r="H977" i="11"/>
  <c r="H978" i="11" s="1"/>
  <c r="G977" i="11"/>
  <c r="G978" i="11" s="1"/>
  <c r="I1775" i="3" s="1"/>
  <c r="F977" i="11"/>
  <c r="F978" i="11" s="1"/>
  <c r="I1774" i="3" s="1"/>
  <c r="T976" i="11"/>
  <c r="R976" i="11"/>
  <c r="Q976" i="11"/>
  <c r="P976" i="11"/>
  <c r="O976" i="11"/>
  <c r="N976" i="11"/>
  <c r="M975" i="11"/>
  <c r="M976" i="11" s="1"/>
  <c r="L975" i="11"/>
  <c r="L976" i="11" s="1"/>
  <c r="K975" i="11"/>
  <c r="K976" i="11" s="1"/>
  <c r="I975" i="11"/>
  <c r="I976" i="11" s="1"/>
  <c r="E975" i="11"/>
  <c r="G975" i="11" s="1"/>
  <c r="G976" i="11" s="1"/>
  <c r="T974" i="11"/>
  <c r="R974" i="11"/>
  <c r="Q974" i="11"/>
  <c r="P974" i="11"/>
  <c r="O974" i="11"/>
  <c r="N974" i="11"/>
  <c r="M973" i="11"/>
  <c r="M974" i="11" s="1"/>
  <c r="L973" i="11"/>
  <c r="L974" i="11" s="1"/>
  <c r="K973" i="11"/>
  <c r="K974" i="11" s="1"/>
  <c r="I973" i="11"/>
  <c r="I974" i="11" s="1"/>
  <c r="E973" i="11"/>
  <c r="G973" i="11" s="1"/>
  <c r="G974" i="11" s="1"/>
  <c r="T970" i="11"/>
  <c r="R970" i="11"/>
  <c r="Q970" i="11"/>
  <c r="P970" i="11"/>
  <c r="O970" i="11"/>
  <c r="M969" i="11"/>
  <c r="M970" i="11" s="1"/>
  <c r="I1837" i="3" s="1"/>
  <c r="L970" i="11"/>
  <c r="K970" i="11"/>
  <c r="I1779" i="3" s="1"/>
  <c r="J969" i="11"/>
  <c r="J970" i="11" s="1"/>
  <c r="I1836" i="3" s="1"/>
  <c r="I969" i="11"/>
  <c r="I970" i="11" s="1"/>
  <c r="I1776" i="3" s="1"/>
  <c r="H969" i="11"/>
  <c r="H970" i="11" s="1"/>
  <c r="I1777" i="3" s="1"/>
  <c r="G969" i="11"/>
  <c r="G970" i="11" s="1"/>
  <c r="I1832" i="3" s="1"/>
  <c r="F969" i="11"/>
  <c r="F970" i="11" s="1"/>
  <c r="I1831" i="3" s="1"/>
  <c r="M966" i="11"/>
  <c r="M967" i="11" s="1"/>
  <c r="L966" i="11"/>
  <c r="L967" i="11" s="1"/>
  <c r="K966" i="11"/>
  <c r="K967" i="11" s="1"/>
  <c r="I966" i="11"/>
  <c r="I967" i="11" s="1"/>
  <c r="I1843" i="3" s="1"/>
  <c r="E966" i="11"/>
  <c r="G966" i="11" s="1"/>
  <c r="G967" i="11" s="1"/>
  <c r="I1842" i="3" s="1"/>
  <c r="N950" i="11"/>
  <c r="O950" i="11"/>
  <c r="P950" i="11"/>
  <c r="Q950" i="11"/>
  <c r="R950" i="11"/>
  <c r="S950" i="11"/>
  <c r="T950" i="11"/>
  <c r="M949" i="11"/>
  <c r="L949" i="11"/>
  <c r="K949" i="11"/>
  <c r="I949" i="11"/>
  <c r="E949" i="11"/>
  <c r="H949" i="11" s="1"/>
  <c r="M948" i="11"/>
  <c r="L948" i="11"/>
  <c r="K948" i="11"/>
  <c r="I948" i="11"/>
  <c r="E948" i="11"/>
  <c r="H948" i="11" s="1"/>
  <c r="M947" i="11"/>
  <c r="L947" i="11"/>
  <c r="K947" i="11"/>
  <c r="I947" i="11"/>
  <c r="E947" i="11"/>
  <c r="H947" i="11" s="1"/>
  <c r="M946" i="11"/>
  <c r="L946" i="11"/>
  <c r="K946" i="11"/>
  <c r="I946" i="11"/>
  <c r="E946" i="11"/>
  <c r="H946" i="11" s="1"/>
  <c r="M945" i="11"/>
  <c r="L945" i="11"/>
  <c r="K945" i="11"/>
  <c r="I945" i="11"/>
  <c r="E945" i="11"/>
  <c r="H945" i="11" s="1"/>
  <c r="M944" i="11"/>
  <c r="L944" i="11"/>
  <c r="K944" i="11"/>
  <c r="I944" i="11"/>
  <c r="E944" i="11"/>
  <c r="H944" i="11" s="1"/>
  <c r="N943" i="11"/>
  <c r="O943" i="11"/>
  <c r="P943" i="11"/>
  <c r="Q943" i="11"/>
  <c r="R943" i="11"/>
  <c r="S943" i="11"/>
  <c r="T943" i="11"/>
  <c r="O643" i="11"/>
  <c r="O647" i="11"/>
  <c r="E643" i="11"/>
  <c r="N599" i="11"/>
  <c r="O599" i="11"/>
  <c r="P599" i="11"/>
  <c r="Q599" i="11"/>
  <c r="R599" i="11"/>
  <c r="T599" i="11"/>
  <c r="I1106" i="3"/>
  <c r="O587" i="11"/>
  <c r="P587" i="11"/>
  <c r="Q587" i="11"/>
  <c r="I1070" i="3" s="1"/>
  <c r="R587" i="11"/>
  <c r="S587" i="11"/>
  <c r="T587" i="11"/>
  <c r="N587" i="11"/>
  <c r="I1067" i="3" s="1"/>
  <c r="O557" i="11"/>
  <c r="I1075" i="3" s="1"/>
  <c r="P557" i="11"/>
  <c r="I1073" i="3" s="1"/>
  <c r="Q557" i="11"/>
  <c r="R557" i="11"/>
  <c r="S557" i="11"/>
  <c r="T557" i="11"/>
  <c r="N557" i="11"/>
  <c r="I1074" i="3" s="1"/>
  <c r="E557" i="11"/>
  <c r="I1061" i="3" s="1"/>
  <c r="E587" i="11"/>
  <c r="I1060" i="3" s="1"/>
  <c r="I1068" i="3"/>
  <c r="I1066" i="3"/>
  <c r="I1829" i="3" l="1"/>
  <c r="I1876" i="3"/>
  <c r="I1771" i="3"/>
  <c r="I1782" i="3"/>
  <c r="I1833" i="3"/>
  <c r="I1834" i="3"/>
  <c r="I1785" i="3"/>
  <c r="I1883" i="3"/>
  <c r="I1781" i="3"/>
  <c r="I1787" i="3"/>
  <c r="I1896" i="3"/>
  <c r="I1839" i="3"/>
  <c r="H984" i="11"/>
  <c r="H985" i="11" s="1"/>
  <c r="I1898" i="3" s="1"/>
  <c r="L965" i="11"/>
  <c r="K965" i="11"/>
  <c r="M965" i="11"/>
  <c r="I965" i="11"/>
  <c r="E965" i="11"/>
  <c r="I1769" i="3" s="1"/>
  <c r="H986" i="11"/>
  <c r="H987" i="11" s="1"/>
  <c r="F984" i="11"/>
  <c r="J984" i="11"/>
  <c r="J985" i="11" s="1"/>
  <c r="E985" i="11"/>
  <c r="I1875" i="3" s="1"/>
  <c r="F986" i="11"/>
  <c r="F987" i="11" s="1"/>
  <c r="J986" i="11"/>
  <c r="J987" i="11" s="1"/>
  <c r="E987" i="11"/>
  <c r="H950" i="11"/>
  <c r="I1718" i="3" s="1"/>
  <c r="L950" i="11"/>
  <c r="M950" i="11"/>
  <c r="I950" i="11"/>
  <c r="I1717" i="3" s="1"/>
  <c r="K950" i="11"/>
  <c r="E950" i="11"/>
  <c r="I1703" i="3" s="1"/>
  <c r="H966" i="11"/>
  <c r="H967" i="11" s="1"/>
  <c r="H973" i="11"/>
  <c r="H974" i="11" s="1"/>
  <c r="H975" i="11"/>
  <c r="H976" i="11" s="1"/>
  <c r="F973" i="11"/>
  <c r="F974" i="11" s="1"/>
  <c r="J973" i="11"/>
  <c r="J974" i="11" s="1"/>
  <c r="E974" i="11"/>
  <c r="I1827" i="3" s="1"/>
  <c r="F975" i="11"/>
  <c r="F976" i="11" s="1"/>
  <c r="J975" i="11"/>
  <c r="J976" i="11" s="1"/>
  <c r="E976" i="11"/>
  <c r="I1826" i="3" s="1"/>
  <c r="F966" i="11"/>
  <c r="F967" i="11" s="1"/>
  <c r="J966" i="11"/>
  <c r="J967" i="11" s="1"/>
  <c r="E967" i="11"/>
  <c r="I1768" i="3" s="1"/>
  <c r="J945" i="11"/>
  <c r="J948" i="11"/>
  <c r="F944" i="11"/>
  <c r="F945" i="11"/>
  <c r="F947" i="11"/>
  <c r="F948" i="11"/>
  <c r="J944" i="11"/>
  <c r="J947" i="11"/>
  <c r="G944" i="11"/>
  <c r="G947" i="11"/>
  <c r="G948" i="11"/>
  <c r="F949" i="11"/>
  <c r="J949" i="11"/>
  <c r="G945" i="11"/>
  <c r="F946" i="11"/>
  <c r="J946" i="11"/>
  <c r="G949" i="11"/>
  <c r="G946" i="11"/>
  <c r="M942" i="11"/>
  <c r="L942" i="11"/>
  <c r="K942" i="11"/>
  <c r="I942" i="11"/>
  <c r="E942" i="11"/>
  <c r="H942" i="11" s="1"/>
  <c r="M941" i="11"/>
  <c r="L941" i="11"/>
  <c r="K941" i="11"/>
  <c r="I941" i="11"/>
  <c r="E941" i="11"/>
  <c r="M940" i="11"/>
  <c r="L940" i="11"/>
  <c r="K940" i="11"/>
  <c r="I940" i="11"/>
  <c r="E940" i="11"/>
  <c r="H940" i="11" s="1"/>
  <c r="M939" i="11"/>
  <c r="L939" i="11"/>
  <c r="K939" i="11"/>
  <c r="I939" i="11"/>
  <c r="E939" i="11"/>
  <c r="M938" i="11"/>
  <c r="L938" i="11"/>
  <c r="K938" i="11"/>
  <c r="I938" i="11"/>
  <c r="E938" i="11"/>
  <c r="H938" i="11" s="1"/>
  <c r="M937" i="11"/>
  <c r="L937" i="11"/>
  <c r="K937" i="11"/>
  <c r="I937" i="11"/>
  <c r="E937" i="11"/>
  <c r="M936" i="11"/>
  <c r="L936" i="11"/>
  <c r="K936" i="11"/>
  <c r="I936" i="11"/>
  <c r="E936" i="11"/>
  <c r="H936" i="11" s="1"/>
  <c r="M935" i="11"/>
  <c r="L935" i="11"/>
  <c r="K935" i="11"/>
  <c r="I935" i="11"/>
  <c r="E935" i="11"/>
  <c r="M934" i="11"/>
  <c r="L934" i="11"/>
  <c r="K934" i="11"/>
  <c r="I934" i="11"/>
  <c r="E934" i="11"/>
  <c r="H934" i="11" s="1"/>
  <c r="M933" i="11"/>
  <c r="L933" i="11"/>
  <c r="K933" i="11"/>
  <c r="I933" i="11"/>
  <c r="E933" i="11"/>
  <c r="M932" i="11"/>
  <c r="L932" i="11"/>
  <c r="K932" i="11"/>
  <c r="I932" i="11"/>
  <c r="E932" i="11"/>
  <c r="H932" i="11" s="1"/>
  <c r="M931" i="11"/>
  <c r="L931" i="11"/>
  <c r="K931" i="11"/>
  <c r="I931" i="11"/>
  <c r="E931" i="11"/>
  <c r="M930" i="11"/>
  <c r="L930" i="11"/>
  <c r="K930" i="11"/>
  <c r="I930" i="11"/>
  <c r="E930" i="11"/>
  <c r="H930" i="11" s="1"/>
  <c r="M929" i="11"/>
  <c r="L929" i="11"/>
  <c r="K929" i="11"/>
  <c r="I929" i="11"/>
  <c r="E929" i="11"/>
  <c r="M928" i="11"/>
  <c r="L928" i="11"/>
  <c r="K928" i="11"/>
  <c r="I928" i="11"/>
  <c r="E928" i="11"/>
  <c r="H928" i="11" s="1"/>
  <c r="M927" i="11"/>
  <c r="L927" i="11"/>
  <c r="K927" i="11"/>
  <c r="I927" i="11"/>
  <c r="E927" i="11"/>
  <c r="M926" i="11"/>
  <c r="L926" i="11"/>
  <c r="K926" i="11"/>
  <c r="I926" i="11"/>
  <c r="E926" i="11"/>
  <c r="H926" i="11" s="1"/>
  <c r="M925" i="11"/>
  <c r="L925" i="11"/>
  <c r="K925" i="11"/>
  <c r="I925" i="11"/>
  <c r="E925" i="11"/>
  <c r="I1846" i="3" l="1"/>
  <c r="I1789" i="3"/>
  <c r="I1844" i="3"/>
  <c r="I1786" i="3"/>
  <c r="F985" i="11"/>
  <c r="I1895" i="3"/>
  <c r="I1794" i="3"/>
  <c r="I1850" i="3"/>
  <c r="I1841" i="3"/>
  <c r="I1784" i="3"/>
  <c r="G965" i="11"/>
  <c r="F965" i="11"/>
  <c r="H965" i="11"/>
  <c r="J965" i="11"/>
  <c r="G950" i="11"/>
  <c r="I1716" i="3" s="1"/>
  <c r="J950" i="11"/>
  <c r="I1720" i="3" s="1"/>
  <c r="F950" i="11"/>
  <c r="I1715" i="3" s="1"/>
  <c r="G939" i="11"/>
  <c r="G929" i="11"/>
  <c r="G937" i="11"/>
  <c r="G935" i="11"/>
  <c r="G933" i="11"/>
  <c r="G941" i="11"/>
  <c r="G931" i="11"/>
  <c r="G927" i="11"/>
  <c r="G925" i="11"/>
  <c r="H925" i="11"/>
  <c r="F926" i="11"/>
  <c r="J926" i="11"/>
  <c r="H927" i="11"/>
  <c r="F928" i="11"/>
  <c r="J928" i="11"/>
  <c r="H929" i="11"/>
  <c r="F930" i="11"/>
  <c r="J930" i="11"/>
  <c r="H931" i="11"/>
  <c r="F932" i="11"/>
  <c r="J932" i="11"/>
  <c r="H933" i="11"/>
  <c r="F934" i="11"/>
  <c r="J934" i="11"/>
  <c r="H935" i="11"/>
  <c r="F936" i="11"/>
  <c r="J936" i="11"/>
  <c r="H937" i="11"/>
  <c r="F938" i="11"/>
  <c r="J938" i="11"/>
  <c r="H939" i="11"/>
  <c r="F940" i="11"/>
  <c r="J940" i="11"/>
  <c r="H941" i="11"/>
  <c r="F942" i="11"/>
  <c r="J942" i="11"/>
  <c r="G928" i="11"/>
  <c r="G930" i="11"/>
  <c r="G936" i="11"/>
  <c r="G938" i="11"/>
  <c r="G940" i="11"/>
  <c r="G942" i="11"/>
  <c r="G926" i="11"/>
  <c r="G932" i="11"/>
  <c r="G934" i="11"/>
  <c r="F925" i="11"/>
  <c r="J925" i="11"/>
  <c r="F927" i="11"/>
  <c r="J927" i="11"/>
  <c r="F929" i="11"/>
  <c r="J929" i="11"/>
  <c r="F931" i="11"/>
  <c r="J931" i="11"/>
  <c r="F933" i="11"/>
  <c r="J933" i="11"/>
  <c r="F935" i="11"/>
  <c r="J935" i="11"/>
  <c r="F937" i="11"/>
  <c r="J937" i="11"/>
  <c r="F939" i="11"/>
  <c r="J939" i="11"/>
  <c r="F941" i="11"/>
  <c r="J941" i="11"/>
  <c r="M924" i="11"/>
  <c r="L924" i="11"/>
  <c r="K924" i="11"/>
  <c r="I924" i="11"/>
  <c r="E924" i="11"/>
  <c r="M923" i="11"/>
  <c r="L923" i="11"/>
  <c r="K923" i="11"/>
  <c r="I923" i="11"/>
  <c r="E923" i="11"/>
  <c r="G923" i="11" s="1"/>
  <c r="M922" i="11"/>
  <c r="L922" i="11"/>
  <c r="K922" i="11"/>
  <c r="I922" i="11"/>
  <c r="E922" i="11"/>
  <c r="H922" i="11" s="1"/>
  <c r="M921" i="11"/>
  <c r="L921" i="11"/>
  <c r="K921" i="11"/>
  <c r="I921" i="11"/>
  <c r="E921" i="11"/>
  <c r="G921" i="11" s="1"/>
  <c r="M920" i="11"/>
  <c r="L920" i="11"/>
  <c r="K920" i="11"/>
  <c r="I920" i="11"/>
  <c r="E920" i="11"/>
  <c r="M919" i="11"/>
  <c r="L919" i="11"/>
  <c r="K919" i="11"/>
  <c r="I919" i="11"/>
  <c r="E919" i="11"/>
  <c r="M918" i="11"/>
  <c r="L918" i="11"/>
  <c r="K918" i="11"/>
  <c r="I918" i="11"/>
  <c r="E918" i="11"/>
  <c r="M917" i="11"/>
  <c r="L917" i="11"/>
  <c r="K917" i="11"/>
  <c r="I917" i="11"/>
  <c r="E917" i="11"/>
  <c r="H917" i="11" s="1"/>
  <c r="M916" i="11"/>
  <c r="L916" i="11"/>
  <c r="K916" i="11"/>
  <c r="I916" i="11"/>
  <c r="E916" i="11"/>
  <c r="M915" i="11"/>
  <c r="L915" i="11"/>
  <c r="K915" i="11"/>
  <c r="I915" i="11"/>
  <c r="E915" i="11"/>
  <c r="M914" i="11"/>
  <c r="L914" i="11"/>
  <c r="K914" i="11"/>
  <c r="I914" i="11"/>
  <c r="E914" i="11"/>
  <c r="M913" i="11"/>
  <c r="L913" i="11"/>
  <c r="K913" i="11"/>
  <c r="I913" i="11"/>
  <c r="E913" i="11"/>
  <c r="H913" i="11" s="1"/>
  <c r="M912" i="11"/>
  <c r="L912" i="11"/>
  <c r="K912" i="11"/>
  <c r="I912" i="11"/>
  <c r="E912" i="11"/>
  <c r="M911" i="11"/>
  <c r="L911" i="11"/>
  <c r="K911" i="11"/>
  <c r="I911" i="11"/>
  <c r="E911" i="11"/>
  <c r="M910" i="11"/>
  <c r="L910" i="11"/>
  <c r="K910" i="11"/>
  <c r="I910" i="11"/>
  <c r="E910" i="11"/>
  <c r="M909" i="11"/>
  <c r="L909" i="11"/>
  <c r="K909" i="11"/>
  <c r="I909" i="11"/>
  <c r="E909" i="11"/>
  <c r="H909" i="11" s="1"/>
  <c r="M908" i="11"/>
  <c r="L908" i="11"/>
  <c r="K908" i="11"/>
  <c r="I908" i="11"/>
  <c r="E908" i="11"/>
  <c r="M907" i="11"/>
  <c r="L907" i="11"/>
  <c r="K907" i="11"/>
  <c r="I907" i="11"/>
  <c r="E907" i="11"/>
  <c r="M906" i="11"/>
  <c r="L906" i="11"/>
  <c r="K906" i="11"/>
  <c r="I906" i="11"/>
  <c r="E906" i="11"/>
  <c r="M905" i="11"/>
  <c r="L905" i="11"/>
  <c r="K905" i="11"/>
  <c r="I905" i="11"/>
  <c r="E905" i="11"/>
  <c r="H905" i="11" s="1"/>
  <c r="M904" i="11"/>
  <c r="L904" i="11"/>
  <c r="K904" i="11"/>
  <c r="I904" i="11"/>
  <c r="E904" i="11"/>
  <c r="M903" i="11"/>
  <c r="L903" i="11"/>
  <c r="K903" i="11"/>
  <c r="I903" i="11"/>
  <c r="E903" i="11"/>
  <c r="M902" i="11"/>
  <c r="L902" i="11"/>
  <c r="K902" i="11"/>
  <c r="I902" i="11"/>
  <c r="E902" i="11"/>
  <c r="M901" i="11"/>
  <c r="L901" i="11"/>
  <c r="K901" i="11"/>
  <c r="I901" i="11"/>
  <c r="E901" i="11"/>
  <c r="H901" i="11" s="1"/>
  <c r="M900" i="11"/>
  <c r="L900" i="11"/>
  <c r="K900" i="11"/>
  <c r="I900" i="11"/>
  <c r="E900" i="11"/>
  <c r="M899" i="11"/>
  <c r="L899" i="11"/>
  <c r="K899" i="11"/>
  <c r="I899" i="11"/>
  <c r="E899" i="11"/>
  <c r="H899" i="11" s="1"/>
  <c r="M898" i="11"/>
  <c r="L898" i="11"/>
  <c r="K898" i="11"/>
  <c r="I898" i="11"/>
  <c r="E898" i="11"/>
  <c r="M897" i="11"/>
  <c r="L897" i="11"/>
  <c r="K897" i="11"/>
  <c r="I897" i="11"/>
  <c r="E897" i="11"/>
  <c r="H897" i="11" s="1"/>
  <c r="M896" i="11"/>
  <c r="L896" i="11"/>
  <c r="K896" i="11"/>
  <c r="I896" i="11"/>
  <c r="E896" i="11"/>
  <c r="M895" i="11"/>
  <c r="L895" i="11"/>
  <c r="K895" i="11"/>
  <c r="I895" i="11"/>
  <c r="E895" i="11"/>
  <c r="M894" i="11"/>
  <c r="L894" i="11"/>
  <c r="K894" i="11"/>
  <c r="I894" i="11"/>
  <c r="E894" i="11"/>
  <c r="M893" i="11"/>
  <c r="L893" i="11"/>
  <c r="K893" i="11"/>
  <c r="I893" i="11"/>
  <c r="E893" i="11"/>
  <c r="M892" i="11"/>
  <c r="L892" i="11"/>
  <c r="K892" i="11"/>
  <c r="I892" i="11"/>
  <c r="E892" i="11"/>
  <c r="M891" i="11"/>
  <c r="L891" i="11"/>
  <c r="K891" i="11"/>
  <c r="I891" i="11"/>
  <c r="E891" i="11"/>
  <c r="M890" i="11"/>
  <c r="L890" i="11"/>
  <c r="K890" i="11"/>
  <c r="I890" i="11"/>
  <c r="E890" i="11"/>
  <c r="M889" i="11"/>
  <c r="L889" i="11"/>
  <c r="K889" i="11"/>
  <c r="I889" i="11"/>
  <c r="E889" i="11"/>
  <c r="M888" i="11"/>
  <c r="L888" i="11"/>
  <c r="K888" i="11"/>
  <c r="I888" i="11"/>
  <c r="E888" i="11"/>
  <c r="M887" i="11"/>
  <c r="L887" i="11"/>
  <c r="K887" i="11"/>
  <c r="I887" i="11"/>
  <c r="E887" i="11"/>
  <c r="M886" i="11"/>
  <c r="L886" i="11"/>
  <c r="K886" i="11"/>
  <c r="I886" i="11"/>
  <c r="E886" i="11"/>
  <c r="M885" i="11"/>
  <c r="L885" i="11"/>
  <c r="K885" i="11"/>
  <c r="I885" i="11"/>
  <c r="E885" i="11"/>
  <c r="M884" i="11"/>
  <c r="L884" i="11"/>
  <c r="K884" i="11"/>
  <c r="I884" i="11"/>
  <c r="E884" i="11"/>
  <c r="M883" i="11"/>
  <c r="L883" i="11"/>
  <c r="K883" i="11"/>
  <c r="I883" i="11"/>
  <c r="E883" i="11"/>
  <c r="M882" i="11"/>
  <c r="L882" i="11"/>
  <c r="K882" i="11"/>
  <c r="I882" i="11"/>
  <c r="E882" i="11"/>
  <c r="M881" i="11"/>
  <c r="L881" i="11"/>
  <c r="K881" i="11"/>
  <c r="I881" i="11"/>
  <c r="E881" i="11"/>
  <c r="H881" i="11" s="1"/>
  <c r="M880" i="11"/>
  <c r="L880" i="11"/>
  <c r="K880" i="11"/>
  <c r="I880" i="11"/>
  <c r="E880" i="11"/>
  <c r="H880" i="11" s="1"/>
  <c r="M879" i="11"/>
  <c r="L879" i="11"/>
  <c r="K879" i="11"/>
  <c r="I879" i="11"/>
  <c r="E879" i="11"/>
  <c r="H879" i="11" s="1"/>
  <c r="M878" i="11"/>
  <c r="L878" i="11"/>
  <c r="K878" i="11"/>
  <c r="I878" i="11"/>
  <c r="E878" i="11"/>
  <c r="M877" i="11"/>
  <c r="L877" i="11"/>
  <c r="K877" i="11"/>
  <c r="I877" i="11"/>
  <c r="E877" i="11"/>
  <c r="H877" i="11" s="1"/>
  <c r="M876" i="11"/>
  <c r="L876" i="11"/>
  <c r="K876" i="11"/>
  <c r="I876" i="11"/>
  <c r="E876" i="11"/>
  <c r="H876" i="11" s="1"/>
  <c r="M875" i="11"/>
  <c r="L875" i="11"/>
  <c r="K875" i="11"/>
  <c r="I875" i="11"/>
  <c r="E875" i="11"/>
  <c r="M874" i="11"/>
  <c r="L874" i="11"/>
  <c r="K874" i="11"/>
  <c r="I874" i="11"/>
  <c r="E874" i="11"/>
  <c r="H874" i="11" s="1"/>
  <c r="M873" i="11"/>
  <c r="L873" i="11"/>
  <c r="K873" i="11"/>
  <c r="I873" i="11"/>
  <c r="E873" i="11"/>
  <c r="H873" i="11" s="1"/>
  <c r="M872" i="11"/>
  <c r="L872" i="11"/>
  <c r="K872" i="11"/>
  <c r="I872" i="11"/>
  <c r="E872" i="11"/>
  <c r="H872" i="11" s="1"/>
  <c r="M871" i="11"/>
  <c r="L871" i="11"/>
  <c r="K871" i="11"/>
  <c r="I871" i="11"/>
  <c r="E871" i="11"/>
  <c r="H871" i="11" s="1"/>
  <c r="M870" i="11"/>
  <c r="L870" i="11"/>
  <c r="K870" i="11"/>
  <c r="I870" i="11"/>
  <c r="E870" i="11"/>
  <c r="M869" i="11"/>
  <c r="L869" i="11"/>
  <c r="K869" i="11"/>
  <c r="I869" i="11"/>
  <c r="E869" i="11"/>
  <c r="H869" i="11" s="1"/>
  <c r="M868" i="11"/>
  <c r="L868" i="11"/>
  <c r="K868" i="11"/>
  <c r="I868" i="11"/>
  <c r="E868" i="11"/>
  <c r="H868" i="11" s="1"/>
  <c r="M867" i="11"/>
  <c r="L867" i="11"/>
  <c r="K867" i="11"/>
  <c r="I867" i="11"/>
  <c r="E867" i="11"/>
  <c r="M866" i="11"/>
  <c r="L866" i="11"/>
  <c r="K866" i="11"/>
  <c r="I866" i="11"/>
  <c r="E866" i="11"/>
  <c r="M865" i="11"/>
  <c r="L865" i="11"/>
  <c r="K865" i="11"/>
  <c r="I865" i="11"/>
  <c r="E865" i="11"/>
  <c r="H865" i="11" s="1"/>
  <c r="M864" i="11"/>
  <c r="L864" i="11"/>
  <c r="K864" i="11"/>
  <c r="I864" i="11"/>
  <c r="E864" i="11"/>
  <c r="M863" i="11"/>
  <c r="L863" i="11"/>
  <c r="K863" i="11"/>
  <c r="I863" i="11"/>
  <c r="E863" i="11"/>
  <c r="H863" i="11" s="1"/>
  <c r="M862" i="11"/>
  <c r="L862" i="11"/>
  <c r="K862" i="11"/>
  <c r="I862" i="11"/>
  <c r="E862" i="11"/>
  <c r="M861" i="11"/>
  <c r="L861" i="11"/>
  <c r="K861" i="11"/>
  <c r="I861" i="11"/>
  <c r="E861" i="11"/>
  <c r="H861" i="11" s="1"/>
  <c r="M860" i="11"/>
  <c r="L860" i="11"/>
  <c r="K860" i="11"/>
  <c r="I860" i="11"/>
  <c r="E860" i="11"/>
  <c r="M859" i="11"/>
  <c r="L859" i="11"/>
  <c r="K859" i="11"/>
  <c r="I859" i="11"/>
  <c r="E859" i="11"/>
  <c r="M858" i="11"/>
  <c r="L858" i="11"/>
  <c r="K858" i="11"/>
  <c r="I858" i="11"/>
  <c r="E858" i="11"/>
  <c r="M857" i="11"/>
  <c r="L857" i="11"/>
  <c r="K857" i="11"/>
  <c r="I857" i="11"/>
  <c r="E857" i="11"/>
  <c r="H857" i="11" s="1"/>
  <c r="M856" i="11"/>
  <c r="L856" i="11"/>
  <c r="K856" i="11"/>
  <c r="I856" i="11"/>
  <c r="E856" i="11"/>
  <c r="M855" i="11"/>
  <c r="L855" i="11"/>
  <c r="K855" i="11"/>
  <c r="I855" i="11"/>
  <c r="E855" i="11"/>
  <c r="H855" i="11" s="1"/>
  <c r="M854" i="11"/>
  <c r="L854" i="11"/>
  <c r="K854" i="11"/>
  <c r="I854" i="11"/>
  <c r="E854" i="11"/>
  <c r="M853" i="11"/>
  <c r="L853" i="11"/>
  <c r="K853" i="11"/>
  <c r="I853" i="11"/>
  <c r="E853" i="11"/>
  <c r="H853" i="11" s="1"/>
  <c r="M852" i="11"/>
  <c r="L852" i="11"/>
  <c r="K852" i="11"/>
  <c r="I852" i="11"/>
  <c r="E852" i="11"/>
  <c r="M851" i="11"/>
  <c r="L851" i="11"/>
  <c r="K851" i="11"/>
  <c r="I851" i="11"/>
  <c r="E851" i="11"/>
  <c r="M850" i="11"/>
  <c r="L850" i="11"/>
  <c r="K850" i="11"/>
  <c r="I850" i="11"/>
  <c r="E850" i="11"/>
  <c r="M849" i="11"/>
  <c r="L849" i="11"/>
  <c r="K849" i="11"/>
  <c r="I849" i="11"/>
  <c r="E849" i="11"/>
  <c r="M848" i="11"/>
  <c r="L848" i="11"/>
  <c r="K848" i="11"/>
  <c r="I848" i="11"/>
  <c r="E848" i="11"/>
  <c r="M847" i="11"/>
  <c r="L847" i="11"/>
  <c r="K847" i="11"/>
  <c r="I847" i="11"/>
  <c r="E847" i="11"/>
  <c r="M846" i="11"/>
  <c r="L846" i="11"/>
  <c r="K846" i="11"/>
  <c r="I846" i="11"/>
  <c r="E846" i="11"/>
  <c r="M845" i="11"/>
  <c r="L845" i="11"/>
  <c r="K845" i="11"/>
  <c r="I845" i="11"/>
  <c r="E845" i="11"/>
  <c r="M844" i="11"/>
  <c r="L844" i="11"/>
  <c r="K844" i="11"/>
  <c r="I844" i="11"/>
  <c r="E844" i="11"/>
  <c r="M843" i="11"/>
  <c r="L843" i="11"/>
  <c r="K843" i="11"/>
  <c r="I843" i="11"/>
  <c r="E843" i="11"/>
  <c r="M842" i="11"/>
  <c r="L842" i="11"/>
  <c r="K842" i="11"/>
  <c r="I842" i="11"/>
  <c r="E842" i="11"/>
  <c r="M841" i="11"/>
  <c r="L841" i="11"/>
  <c r="K841" i="11"/>
  <c r="I841" i="11"/>
  <c r="E841" i="11"/>
  <c r="F841" i="11" s="1"/>
  <c r="M840" i="11"/>
  <c r="L840" i="11"/>
  <c r="K840" i="11"/>
  <c r="I840" i="11"/>
  <c r="E840" i="11"/>
  <c r="M839" i="11"/>
  <c r="L839" i="11"/>
  <c r="K839" i="11"/>
  <c r="I839" i="11"/>
  <c r="E839" i="11"/>
  <c r="H839" i="11" s="1"/>
  <c r="M838" i="11"/>
  <c r="L838" i="11"/>
  <c r="K838" i="11"/>
  <c r="I838" i="11"/>
  <c r="E838" i="11"/>
  <c r="H838" i="11" s="1"/>
  <c r="M837" i="11"/>
  <c r="L837" i="11"/>
  <c r="K837" i="11"/>
  <c r="I837" i="11"/>
  <c r="E837" i="11"/>
  <c r="H837" i="11" s="1"/>
  <c r="M836" i="11"/>
  <c r="L836" i="11"/>
  <c r="K836" i="11"/>
  <c r="I836" i="11"/>
  <c r="E836" i="11"/>
  <c r="H836" i="11" s="1"/>
  <c r="M835" i="11"/>
  <c r="L835" i="11"/>
  <c r="K835" i="11"/>
  <c r="I835" i="11"/>
  <c r="E835" i="11"/>
  <c r="H835" i="11" s="1"/>
  <c r="M834" i="11"/>
  <c r="L834" i="11"/>
  <c r="K834" i="11"/>
  <c r="I834" i="11"/>
  <c r="E834" i="11"/>
  <c r="H834" i="11" s="1"/>
  <c r="M833" i="11"/>
  <c r="L833" i="11"/>
  <c r="K833" i="11"/>
  <c r="I833" i="11"/>
  <c r="E833" i="11"/>
  <c r="H833" i="11" s="1"/>
  <c r="M832" i="11"/>
  <c r="L832" i="11"/>
  <c r="K832" i="11"/>
  <c r="I832" i="11"/>
  <c r="E832" i="11"/>
  <c r="H832" i="11" s="1"/>
  <c r="M831" i="11"/>
  <c r="L831" i="11"/>
  <c r="K831" i="11"/>
  <c r="I831" i="11"/>
  <c r="E831" i="11"/>
  <c r="H831" i="11" s="1"/>
  <c r="M830" i="11"/>
  <c r="L830" i="11"/>
  <c r="K830" i="11"/>
  <c r="I830" i="11"/>
  <c r="E830" i="11"/>
  <c r="H830" i="11" s="1"/>
  <c r="M829" i="11"/>
  <c r="L829" i="11"/>
  <c r="K829" i="11"/>
  <c r="I829" i="11"/>
  <c r="E829" i="11"/>
  <c r="H829" i="11" s="1"/>
  <c r="M828" i="11"/>
  <c r="L828" i="11"/>
  <c r="K828" i="11"/>
  <c r="I828" i="11"/>
  <c r="E828" i="11"/>
  <c r="H828" i="11" s="1"/>
  <c r="M827" i="11"/>
  <c r="L827" i="11"/>
  <c r="K827" i="11"/>
  <c r="I827" i="11"/>
  <c r="E827" i="11"/>
  <c r="H827" i="11" s="1"/>
  <c r="M826" i="11"/>
  <c r="L826" i="11"/>
  <c r="K826" i="11"/>
  <c r="I826" i="11"/>
  <c r="E826" i="11"/>
  <c r="H826" i="11" s="1"/>
  <c r="M825" i="11"/>
  <c r="L825" i="11"/>
  <c r="K825" i="11"/>
  <c r="I825" i="11"/>
  <c r="E825" i="11"/>
  <c r="H825" i="11" s="1"/>
  <c r="M824" i="11"/>
  <c r="L824" i="11"/>
  <c r="K824" i="11"/>
  <c r="I824" i="11"/>
  <c r="E824" i="11"/>
  <c r="H824" i="11" s="1"/>
  <c r="M823" i="11"/>
  <c r="L823" i="11"/>
  <c r="K823" i="11"/>
  <c r="I823" i="11"/>
  <c r="E823" i="11"/>
  <c r="H823" i="11" s="1"/>
  <c r="M822" i="11"/>
  <c r="L822" i="11"/>
  <c r="K822" i="11"/>
  <c r="I822" i="11"/>
  <c r="E822" i="11"/>
  <c r="H822" i="11" s="1"/>
  <c r="M821" i="11"/>
  <c r="L821" i="11"/>
  <c r="K821" i="11"/>
  <c r="I821" i="11"/>
  <c r="E821" i="11"/>
  <c r="H821" i="11" s="1"/>
  <c r="M820" i="11"/>
  <c r="L820" i="11"/>
  <c r="K820" i="11"/>
  <c r="I820" i="11"/>
  <c r="E820" i="11"/>
  <c r="H820" i="11" s="1"/>
  <c r="M819" i="11"/>
  <c r="L819" i="11"/>
  <c r="K819" i="11"/>
  <c r="I819" i="11"/>
  <c r="E819" i="11"/>
  <c r="H819" i="11" s="1"/>
  <c r="M818" i="11"/>
  <c r="L818" i="11"/>
  <c r="K818" i="11"/>
  <c r="I818" i="11"/>
  <c r="E818" i="11"/>
  <c r="H818" i="11" s="1"/>
  <c r="M817" i="11"/>
  <c r="L817" i="11"/>
  <c r="K817" i="11"/>
  <c r="I817" i="11"/>
  <c r="E817" i="11"/>
  <c r="H817" i="11" s="1"/>
  <c r="M816" i="11"/>
  <c r="L816" i="11"/>
  <c r="K816" i="11"/>
  <c r="I816" i="11"/>
  <c r="E816" i="11"/>
  <c r="H816" i="11" s="1"/>
  <c r="M815" i="11"/>
  <c r="L815" i="11"/>
  <c r="K815" i="11"/>
  <c r="I815" i="11"/>
  <c r="E815" i="11"/>
  <c r="H815" i="11" s="1"/>
  <c r="M814" i="11"/>
  <c r="L814" i="11"/>
  <c r="K814" i="11"/>
  <c r="I814" i="11"/>
  <c r="E814" i="11"/>
  <c r="H814" i="11" s="1"/>
  <c r="M813" i="11"/>
  <c r="L813" i="11"/>
  <c r="K813" i="11"/>
  <c r="I813" i="11"/>
  <c r="E813" i="11"/>
  <c r="H813" i="11" s="1"/>
  <c r="M812" i="11"/>
  <c r="L812" i="11"/>
  <c r="K812" i="11"/>
  <c r="I812" i="11"/>
  <c r="E812" i="11"/>
  <c r="H812" i="11" s="1"/>
  <c r="M811" i="11"/>
  <c r="L811" i="11"/>
  <c r="K811" i="11"/>
  <c r="I811" i="11"/>
  <c r="E811" i="11"/>
  <c r="H811" i="11" s="1"/>
  <c r="M810" i="11"/>
  <c r="L810" i="11"/>
  <c r="K810" i="11"/>
  <c r="I810" i="11"/>
  <c r="E810" i="11"/>
  <c r="H810" i="11" s="1"/>
  <c r="M809" i="11"/>
  <c r="L809" i="11"/>
  <c r="K809" i="11"/>
  <c r="I809" i="11"/>
  <c r="E809" i="11"/>
  <c r="H809" i="11" s="1"/>
  <c r="M808" i="11"/>
  <c r="L808" i="11"/>
  <c r="K808" i="11"/>
  <c r="I808" i="11"/>
  <c r="E808" i="11"/>
  <c r="H808" i="11" s="1"/>
  <c r="M807" i="11"/>
  <c r="L807" i="11"/>
  <c r="K807" i="11"/>
  <c r="I807" i="11"/>
  <c r="E807" i="11"/>
  <c r="H807" i="11" s="1"/>
  <c r="M806" i="11"/>
  <c r="L806" i="11"/>
  <c r="K806" i="11"/>
  <c r="I806" i="11"/>
  <c r="E806" i="11"/>
  <c r="H806" i="11" s="1"/>
  <c r="M805" i="11"/>
  <c r="L805" i="11"/>
  <c r="K805" i="11"/>
  <c r="I805" i="11"/>
  <c r="E805" i="11"/>
  <c r="H805" i="11" s="1"/>
  <c r="M804" i="11"/>
  <c r="L804" i="11"/>
  <c r="K804" i="11"/>
  <c r="I804" i="11"/>
  <c r="E804" i="11"/>
  <c r="H804" i="11" s="1"/>
  <c r="M803" i="11"/>
  <c r="L803" i="11"/>
  <c r="K803" i="11"/>
  <c r="I803" i="11"/>
  <c r="E803" i="11"/>
  <c r="H803" i="11" s="1"/>
  <c r="M802" i="11"/>
  <c r="L802" i="11"/>
  <c r="K802" i="11"/>
  <c r="I802" i="11"/>
  <c r="E802" i="11"/>
  <c r="H802" i="11" s="1"/>
  <c r="M801" i="11"/>
  <c r="L801" i="11"/>
  <c r="K801" i="11"/>
  <c r="I801" i="11"/>
  <c r="E801" i="11"/>
  <c r="H801" i="11" s="1"/>
  <c r="M800" i="11"/>
  <c r="L800" i="11"/>
  <c r="K800" i="11"/>
  <c r="I800" i="11"/>
  <c r="E800" i="11"/>
  <c r="H800" i="11" s="1"/>
  <c r="M799" i="11"/>
  <c r="L799" i="11"/>
  <c r="K799" i="11"/>
  <c r="I799" i="11"/>
  <c r="E799" i="11"/>
  <c r="H799" i="11" s="1"/>
  <c r="M798" i="11"/>
  <c r="L798" i="11"/>
  <c r="K798" i="11"/>
  <c r="I798" i="11"/>
  <c r="E798" i="11"/>
  <c r="H798" i="11" s="1"/>
  <c r="M797" i="11"/>
  <c r="L797" i="11"/>
  <c r="K797" i="11"/>
  <c r="I797" i="11"/>
  <c r="E797" i="11"/>
  <c r="H797" i="11" s="1"/>
  <c r="M796" i="11"/>
  <c r="L796" i="11"/>
  <c r="K796" i="11"/>
  <c r="I796" i="11"/>
  <c r="E796" i="11"/>
  <c r="H796" i="11" s="1"/>
  <c r="M795" i="11"/>
  <c r="L795" i="11"/>
  <c r="K795" i="11"/>
  <c r="I795" i="11"/>
  <c r="E795" i="11"/>
  <c r="H795" i="11" s="1"/>
  <c r="M794" i="11"/>
  <c r="L794" i="11"/>
  <c r="K794" i="11"/>
  <c r="I794" i="11"/>
  <c r="E794" i="11"/>
  <c r="H794" i="11" s="1"/>
  <c r="M793" i="11"/>
  <c r="L793" i="11"/>
  <c r="K793" i="11"/>
  <c r="I793" i="11"/>
  <c r="E793" i="11"/>
  <c r="H793" i="11" s="1"/>
  <c r="M792" i="11"/>
  <c r="L792" i="11"/>
  <c r="K792" i="11"/>
  <c r="I792" i="11"/>
  <c r="E792" i="11"/>
  <c r="M791" i="11"/>
  <c r="L791" i="11"/>
  <c r="K791" i="11"/>
  <c r="I791" i="11"/>
  <c r="E791" i="11"/>
  <c r="G791" i="11" s="1"/>
  <c r="M790" i="11"/>
  <c r="L790" i="11"/>
  <c r="K790" i="11"/>
  <c r="I790" i="11"/>
  <c r="E790" i="11"/>
  <c r="M789" i="11"/>
  <c r="L789" i="11"/>
  <c r="K789" i="11"/>
  <c r="I789" i="11"/>
  <c r="E789" i="11"/>
  <c r="G789" i="11" s="1"/>
  <c r="M788" i="11"/>
  <c r="L788" i="11"/>
  <c r="K788" i="11"/>
  <c r="I788" i="11"/>
  <c r="E788" i="11"/>
  <c r="M787" i="11"/>
  <c r="L787" i="11"/>
  <c r="K787" i="11"/>
  <c r="I787" i="11"/>
  <c r="E787" i="11"/>
  <c r="G787" i="11" s="1"/>
  <c r="M786" i="11"/>
  <c r="L786" i="11"/>
  <c r="K786" i="11"/>
  <c r="I786" i="11"/>
  <c r="E786" i="11"/>
  <c r="M785" i="11"/>
  <c r="L785" i="11"/>
  <c r="K785" i="11"/>
  <c r="I785" i="11"/>
  <c r="E785" i="11"/>
  <c r="G785" i="11" s="1"/>
  <c r="M784" i="11"/>
  <c r="L784" i="11"/>
  <c r="K784" i="11"/>
  <c r="I784" i="11"/>
  <c r="E784" i="11"/>
  <c r="M783" i="11"/>
  <c r="L783" i="11"/>
  <c r="K783" i="11"/>
  <c r="I783" i="11"/>
  <c r="E783" i="11"/>
  <c r="G783" i="11" s="1"/>
  <c r="M782" i="11"/>
  <c r="L782" i="11"/>
  <c r="K782" i="11"/>
  <c r="I782" i="11"/>
  <c r="E782" i="11"/>
  <c r="M781" i="11"/>
  <c r="L781" i="11"/>
  <c r="K781" i="11"/>
  <c r="I781" i="11"/>
  <c r="E781" i="11"/>
  <c r="G781" i="11" s="1"/>
  <c r="M780" i="11"/>
  <c r="L780" i="11"/>
  <c r="K780" i="11"/>
  <c r="I780" i="11"/>
  <c r="E780" i="11"/>
  <c r="M779" i="11"/>
  <c r="L779" i="11"/>
  <c r="K779" i="11"/>
  <c r="I779" i="11"/>
  <c r="E779" i="11"/>
  <c r="G779" i="11" s="1"/>
  <c r="M778" i="11"/>
  <c r="L778" i="11"/>
  <c r="K778" i="11"/>
  <c r="I778" i="11"/>
  <c r="E778" i="11"/>
  <c r="M777" i="11"/>
  <c r="L777" i="11"/>
  <c r="K777" i="11"/>
  <c r="I777" i="11"/>
  <c r="E777" i="11"/>
  <c r="G777" i="11" s="1"/>
  <c r="M776" i="11"/>
  <c r="L776" i="11"/>
  <c r="K776" i="11"/>
  <c r="I776" i="11"/>
  <c r="E776" i="11"/>
  <c r="H776" i="11" s="1"/>
  <c r="M775" i="11"/>
  <c r="L775" i="11"/>
  <c r="K775" i="11"/>
  <c r="I775" i="11"/>
  <c r="E775" i="11"/>
  <c r="H775" i="11" s="1"/>
  <c r="M774" i="11"/>
  <c r="L774" i="11"/>
  <c r="K774" i="11"/>
  <c r="I774" i="11"/>
  <c r="E774" i="11"/>
  <c r="F774" i="11" s="1"/>
  <c r="M773" i="11"/>
  <c r="L773" i="11"/>
  <c r="K773" i="11"/>
  <c r="I773" i="11"/>
  <c r="E773" i="11"/>
  <c r="G773" i="11" s="1"/>
  <c r="M772" i="11"/>
  <c r="L772" i="11"/>
  <c r="K772" i="11"/>
  <c r="I772" i="11"/>
  <c r="E772" i="11"/>
  <c r="H772" i="11" s="1"/>
  <c r="M771" i="11"/>
  <c r="L771" i="11"/>
  <c r="K771" i="11"/>
  <c r="I771" i="11"/>
  <c r="E771" i="11"/>
  <c r="H771" i="11" s="1"/>
  <c r="M770" i="11"/>
  <c r="L770" i="11"/>
  <c r="K770" i="11"/>
  <c r="I770" i="11"/>
  <c r="E770" i="11"/>
  <c r="M769" i="11"/>
  <c r="L769" i="11"/>
  <c r="K769" i="11"/>
  <c r="I769" i="11"/>
  <c r="E769" i="11"/>
  <c r="G769" i="11" s="1"/>
  <c r="M768" i="11"/>
  <c r="L768" i="11"/>
  <c r="K768" i="11"/>
  <c r="I768" i="11"/>
  <c r="E768" i="11"/>
  <c r="H768" i="11" s="1"/>
  <c r="M767" i="11"/>
  <c r="L767" i="11"/>
  <c r="K767" i="11"/>
  <c r="I767" i="11"/>
  <c r="E767" i="11"/>
  <c r="H767" i="11" s="1"/>
  <c r="M766" i="11"/>
  <c r="L766" i="11"/>
  <c r="K766" i="11"/>
  <c r="I766" i="11"/>
  <c r="E766" i="11"/>
  <c r="F766" i="11" s="1"/>
  <c r="M765" i="11"/>
  <c r="L765" i="11"/>
  <c r="K765" i="11"/>
  <c r="I765" i="11"/>
  <c r="E765" i="11"/>
  <c r="H765" i="11" s="1"/>
  <c r="M764" i="11"/>
  <c r="L764" i="11"/>
  <c r="K764" i="11"/>
  <c r="I764" i="11"/>
  <c r="E764" i="11"/>
  <c r="H764" i="11" s="1"/>
  <c r="M763" i="11"/>
  <c r="L763" i="11"/>
  <c r="K763" i="11"/>
  <c r="I763" i="11"/>
  <c r="E763" i="11"/>
  <c r="G763" i="11" s="1"/>
  <c r="M762" i="11"/>
  <c r="L762" i="11"/>
  <c r="K762" i="11"/>
  <c r="I762" i="11"/>
  <c r="E762" i="11"/>
  <c r="H762" i="11" s="1"/>
  <c r="M761" i="11"/>
  <c r="L761" i="11"/>
  <c r="K761" i="11"/>
  <c r="I761" i="11"/>
  <c r="E761" i="11"/>
  <c r="G761" i="11" s="1"/>
  <c r="M760" i="11"/>
  <c r="L760" i="11"/>
  <c r="K760" i="11"/>
  <c r="I760" i="11"/>
  <c r="E760" i="11"/>
  <c r="H760" i="11" s="1"/>
  <c r="M759" i="11"/>
  <c r="L759" i="11"/>
  <c r="K759" i="11"/>
  <c r="I759" i="11"/>
  <c r="E759" i="11"/>
  <c r="G759" i="11" s="1"/>
  <c r="M758" i="11"/>
  <c r="L758" i="11"/>
  <c r="K758" i="11"/>
  <c r="I758" i="11"/>
  <c r="E758" i="11"/>
  <c r="H758" i="11" s="1"/>
  <c r="M757" i="11"/>
  <c r="L757" i="11"/>
  <c r="K757" i="11"/>
  <c r="I757" i="11"/>
  <c r="E757" i="11"/>
  <c r="H757" i="11" s="1"/>
  <c r="M756" i="11"/>
  <c r="L756" i="11"/>
  <c r="K756" i="11"/>
  <c r="I756" i="11"/>
  <c r="E756" i="11"/>
  <c r="H756" i="11" s="1"/>
  <c r="M755" i="11"/>
  <c r="L755" i="11"/>
  <c r="K755" i="11"/>
  <c r="I755" i="11"/>
  <c r="E755" i="11"/>
  <c r="G755" i="11" s="1"/>
  <c r="M754" i="11"/>
  <c r="L754" i="11"/>
  <c r="K754" i="11"/>
  <c r="I754" i="11"/>
  <c r="E754" i="11"/>
  <c r="H754" i="11" s="1"/>
  <c r="M753" i="11"/>
  <c r="L753" i="11"/>
  <c r="K753" i="11"/>
  <c r="I753" i="11"/>
  <c r="E753" i="11"/>
  <c r="H753" i="11" s="1"/>
  <c r="M752" i="11"/>
  <c r="L752" i="11"/>
  <c r="K752" i="11"/>
  <c r="I752" i="11"/>
  <c r="E752" i="11"/>
  <c r="H752" i="11" s="1"/>
  <c r="M751" i="11"/>
  <c r="L751" i="11"/>
  <c r="K751" i="11"/>
  <c r="I751" i="11"/>
  <c r="E751" i="11"/>
  <c r="G751" i="11" s="1"/>
  <c r="M750" i="11"/>
  <c r="L750" i="11"/>
  <c r="K750" i="11"/>
  <c r="I750" i="11"/>
  <c r="E750" i="11"/>
  <c r="H750" i="11" s="1"/>
  <c r="M749" i="11"/>
  <c r="L749" i="11"/>
  <c r="K749" i="11"/>
  <c r="I749" i="11"/>
  <c r="E749" i="11"/>
  <c r="H749" i="11" s="1"/>
  <c r="M748" i="11"/>
  <c r="L748" i="11"/>
  <c r="K748" i="11"/>
  <c r="I748" i="11"/>
  <c r="E748" i="11"/>
  <c r="H748" i="11" s="1"/>
  <c r="M747" i="11"/>
  <c r="L747" i="11"/>
  <c r="K747" i="11"/>
  <c r="I747" i="11"/>
  <c r="E747" i="11"/>
  <c r="G747" i="11" s="1"/>
  <c r="M746" i="11"/>
  <c r="L746" i="11"/>
  <c r="K746" i="11"/>
  <c r="I746" i="11"/>
  <c r="E746" i="11"/>
  <c r="H746" i="11" s="1"/>
  <c r="M745" i="11"/>
  <c r="L745" i="11"/>
  <c r="K745" i="11"/>
  <c r="I745" i="11"/>
  <c r="E745" i="11"/>
  <c r="I1848" i="3" l="1"/>
  <c r="I1791" i="3"/>
  <c r="I1849" i="3"/>
  <c r="I1792" i="3"/>
  <c r="I1853" i="3"/>
  <c r="I1796" i="3"/>
  <c r="I1851" i="3"/>
  <c r="I1793" i="3"/>
  <c r="K943" i="11"/>
  <c r="L943" i="11"/>
  <c r="H745" i="11"/>
  <c r="E943" i="11"/>
  <c r="I1704" i="3" s="1"/>
  <c r="M943" i="11"/>
  <c r="I943" i="11"/>
  <c r="I1724" i="3" s="1"/>
  <c r="G894" i="11"/>
  <c r="F794" i="11"/>
  <c r="G884" i="11"/>
  <c r="G914" i="11"/>
  <c r="G746" i="11"/>
  <c r="F804" i="11"/>
  <c r="G906" i="11"/>
  <c r="G924" i="11"/>
  <c r="G879" i="11"/>
  <c r="G900" i="11"/>
  <c r="H759" i="11"/>
  <c r="F762" i="11"/>
  <c r="J865" i="11"/>
  <c r="F883" i="11"/>
  <c r="G840" i="11"/>
  <c r="F869" i="11"/>
  <c r="G872" i="11"/>
  <c r="F881" i="11"/>
  <c r="G886" i="11"/>
  <c r="G750" i="11"/>
  <c r="G771" i="11"/>
  <c r="G854" i="11"/>
  <c r="F857" i="11"/>
  <c r="F796" i="11"/>
  <c r="F845" i="11"/>
  <c r="G848" i="11"/>
  <c r="F877" i="11"/>
  <c r="H894" i="11"/>
  <c r="F812" i="11"/>
  <c r="F839" i="11"/>
  <c r="H844" i="11"/>
  <c r="G846" i="11"/>
  <c r="H864" i="11"/>
  <c r="G868" i="11"/>
  <c r="G877" i="11"/>
  <c r="H884" i="11"/>
  <c r="J893" i="11"/>
  <c r="G898" i="11"/>
  <c r="F922" i="11"/>
  <c r="F810" i="11"/>
  <c r="H842" i="11"/>
  <c r="F853" i="11"/>
  <c r="G858" i="11"/>
  <c r="H866" i="11"/>
  <c r="G871" i="11"/>
  <c r="F873" i="11"/>
  <c r="G876" i="11"/>
  <c r="G880" i="11"/>
  <c r="H882" i="11"/>
  <c r="J883" i="11"/>
  <c r="F802" i="11"/>
  <c r="G772" i="11"/>
  <c r="H769" i="11"/>
  <c r="G762" i="11"/>
  <c r="F746" i="11"/>
  <c r="H755" i="11"/>
  <c r="F758" i="11"/>
  <c r="H751" i="11"/>
  <c r="F754" i="11"/>
  <c r="G758" i="11"/>
  <c r="F768" i="11"/>
  <c r="F776" i="11"/>
  <c r="F800" i="11"/>
  <c r="F808" i="11"/>
  <c r="H846" i="11"/>
  <c r="H848" i="11"/>
  <c r="J853" i="11"/>
  <c r="H858" i="11"/>
  <c r="F861" i="11"/>
  <c r="G862" i="11"/>
  <c r="G869" i="11"/>
  <c r="G888" i="11"/>
  <c r="F891" i="11"/>
  <c r="G892" i="11"/>
  <c r="J897" i="11"/>
  <c r="G902" i="11"/>
  <c r="G918" i="11"/>
  <c r="H921" i="11"/>
  <c r="J922" i="11"/>
  <c r="H747" i="11"/>
  <c r="F750" i="11"/>
  <c r="G754" i="11"/>
  <c r="H763" i="11"/>
  <c r="G768" i="11"/>
  <c r="F772" i="11"/>
  <c r="G776" i="11"/>
  <c r="F798" i="11"/>
  <c r="F806" i="11"/>
  <c r="F825" i="11"/>
  <c r="F827" i="11"/>
  <c r="F829" i="11"/>
  <c r="F831" i="11"/>
  <c r="F833" i="11"/>
  <c r="F835" i="11"/>
  <c r="F837" i="11"/>
  <c r="J845" i="11"/>
  <c r="H856" i="11"/>
  <c r="J857" i="11"/>
  <c r="F865" i="11"/>
  <c r="G866" i="11"/>
  <c r="J861" i="11"/>
  <c r="J891" i="11"/>
  <c r="F897" i="11"/>
  <c r="G910" i="11"/>
  <c r="F815" i="11"/>
  <c r="F817" i="11"/>
  <c r="F819" i="11"/>
  <c r="F821" i="11"/>
  <c r="F823" i="11"/>
  <c r="H870" i="11"/>
  <c r="G870" i="11"/>
  <c r="H919" i="11"/>
  <c r="J919" i="11"/>
  <c r="F919" i="11"/>
  <c r="G749" i="11"/>
  <c r="G757" i="11"/>
  <c r="H850" i="11"/>
  <c r="G850" i="11"/>
  <c r="H904" i="11"/>
  <c r="G904" i="11"/>
  <c r="J904" i="11"/>
  <c r="F904" i="11"/>
  <c r="H920" i="11"/>
  <c r="G920" i="11"/>
  <c r="J920" i="11"/>
  <c r="F920" i="11"/>
  <c r="J849" i="11"/>
  <c r="F849" i="11"/>
  <c r="H859" i="11"/>
  <c r="J859" i="11"/>
  <c r="F859" i="11"/>
  <c r="H875" i="11"/>
  <c r="G875" i="11"/>
  <c r="F875" i="11"/>
  <c r="H916" i="11"/>
  <c r="G916" i="11"/>
  <c r="J916" i="11"/>
  <c r="F916" i="11"/>
  <c r="G745" i="11"/>
  <c r="G753" i="11"/>
  <c r="G765" i="11"/>
  <c r="H770" i="11"/>
  <c r="G770" i="11"/>
  <c r="H890" i="11"/>
  <c r="G890" i="11"/>
  <c r="F752" i="11"/>
  <c r="F756" i="11"/>
  <c r="F760" i="11"/>
  <c r="H761" i="11"/>
  <c r="F764" i="11"/>
  <c r="F770" i="11"/>
  <c r="H773" i="11"/>
  <c r="H867" i="11"/>
  <c r="G867" i="11"/>
  <c r="F867" i="11"/>
  <c r="H878" i="11"/>
  <c r="G878" i="11"/>
  <c r="J885" i="11"/>
  <c r="H895" i="11"/>
  <c r="J895" i="11"/>
  <c r="F895" i="11"/>
  <c r="H908" i="11"/>
  <c r="G908" i="11"/>
  <c r="J908" i="11"/>
  <c r="F908" i="11"/>
  <c r="H911" i="11"/>
  <c r="J911" i="11"/>
  <c r="F911" i="11"/>
  <c r="H903" i="11"/>
  <c r="J903" i="11"/>
  <c r="F903" i="11"/>
  <c r="H860" i="11"/>
  <c r="G860" i="11"/>
  <c r="H907" i="11"/>
  <c r="J907" i="11"/>
  <c r="F907" i="11"/>
  <c r="F748" i="11"/>
  <c r="G767" i="11"/>
  <c r="G775" i="11"/>
  <c r="G748" i="11"/>
  <c r="G752" i="11"/>
  <c r="G756" i="11"/>
  <c r="G760" i="11"/>
  <c r="G764" i="11"/>
  <c r="H766" i="11"/>
  <c r="G766" i="11"/>
  <c r="H774" i="11"/>
  <c r="G774" i="11"/>
  <c r="H852" i="11"/>
  <c r="G852" i="11"/>
  <c r="H896" i="11"/>
  <c r="G896" i="11"/>
  <c r="H912" i="11"/>
  <c r="G912" i="11"/>
  <c r="J912" i="11"/>
  <c r="F912" i="11"/>
  <c r="H915" i="11"/>
  <c r="J915" i="11"/>
  <c r="F915" i="11"/>
  <c r="H840" i="11"/>
  <c r="J841" i="11"/>
  <c r="H854" i="11"/>
  <c r="J855" i="11"/>
  <c r="H862" i="11"/>
  <c r="J863" i="11"/>
  <c r="G873" i="11"/>
  <c r="G881" i="11"/>
  <c r="H886" i="11"/>
  <c r="H888" i="11"/>
  <c r="H892" i="11"/>
  <c r="H898" i="11"/>
  <c r="J899" i="11"/>
  <c r="H900" i="11"/>
  <c r="J901" i="11"/>
  <c r="H902" i="11"/>
  <c r="J905" i="11"/>
  <c r="H906" i="11"/>
  <c r="J909" i="11"/>
  <c r="H910" i="11"/>
  <c r="J913" i="11"/>
  <c r="H914" i="11"/>
  <c r="J917" i="11"/>
  <c r="H918" i="11"/>
  <c r="G922" i="11"/>
  <c r="J923" i="11"/>
  <c r="H924" i="11"/>
  <c r="J921" i="11"/>
  <c r="F923" i="11"/>
  <c r="G842" i="11"/>
  <c r="G844" i="11"/>
  <c r="F855" i="11"/>
  <c r="G856" i="11"/>
  <c r="F863" i="11"/>
  <c r="G864" i="11"/>
  <c r="F871" i="11"/>
  <c r="G874" i="11"/>
  <c r="F879" i="11"/>
  <c r="G882" i="11"/>
  <c r="F889" i="11"/>
  <c r="F899" i="11"/>
  <c r="F900" i="11"/>
  <c r="F901" i="11"/>
  <c r="F902" i="11"/>
  <c r="J902" i="11"/>
  <c r="F905" i="11"/>
  <c r="F906" i="11"/>
  <c r="J906" i="11"/>
  <c r="F909" i="11"/>
  <c r="F910" i="11"/>
  <c r="J910" i="11"/>
  <c r="F913" i="11"/>
  <c r="F914" i="11"/>
  <c r="J914" i="11"/>
  <c r="F917" i="11"/>
  <c r="F918" i="11"/>
  <c r="J918" i="11"/>
  <c r="F921" i="11"/>
  <c r="H923" i="11"/>
  <c r="F924" i="11"/>
  <c r="J924" i="11"/>
  <c r="H778" i="11"/>
  <c r="J778" i="11"/>
  <c r="F778" i="11"/>
  <c r="H782" i="11"/>
  <c r="J782" i="11"/>
  <c r="F782" i="11"/>
  <c r="H784" i="11"/>
  <c r="J784" i="11"/>
  <c r="F784" i="11"/>
  <c r="H788" i="11"/>
  <c r="J788" i="11"/>
  <c r="F788" i="11"/>
  <c r="H790" i="11"/>
  <c r="J790" i="11"/>
  <c r="F790" i="11"/>
  <c r="H792" i="11"/>
  <c r="J792" i="11"/>
  <c r="F792" i="11"/>
  <c r="H843" i="11"/>
  <c r="G843" i="11"/>
  <c r="J843" i="11"/>
  <c r="F843" i="11"/>
  <c r="H780" i="11"/>
  <c r="J780" i="11"/>
  <c r="F780" i="11"/>
  <c r="H786" i="11"/>
  <c r="J786" i="11"/>
  <c r="F786" i="11"/>
  <c r="J746" i="11"/>
  <c r="J748" i="11"/>
  <c r="J750" i="11"/>
  <c r="J752" i="11"/>
  <c r="J754" i="11"/>
  <c r="J756" i="11"/>
  <c r="J758" i="11"/>
  <c r="J760" i="11"/>
  <c r="J762" i="11"/>
  <c r="J764" i="11"/>
  <c r="J766" i="11"/>
  <c r="J768" i="11"/>
  <c r="J770" i="11"/>
  <c r="J772" i="11"/>
  <c r="J774" i="11"/>
  <c r="J776" i="11"/>
  <c r="G778" i="11"/>
  <c r="G780" i="11"/>
  <c r="G782" i="11"/>
  <c r="G784" i="11"/>
  <c r="G786" i="11"/>
  <c r="G788" i="11"/>
  <c r="G790" i="11"/>
  <c r="G792" i="11"/>
  <c r="J745" i="11"/>
  <c r="F745" i="11"/>
  <c r="J747" i="11"/>
  <c r="F747" i="11"/>
  <c r="J749" i="11"/>
  <c r="F749" i="11"/>
  <c r="J751" i="11"/>
  <c r="F751" i="11"/>
  <c r="J753" i="11"/>
  <c r="F753" i="11"/>
  <c r="J755" i="11"/>
  <c r="F755" i="11"/>
  <c r="J757" i="11"/>
  <c r="F757" i="11"/>
  <c r="J759" i="11"/>
  <c r="F759" i="11"/>
  <c r="J761" i="11"/>
  <c r="F761" i="11"/>
  <c r="J763" i="11"/>
  <c r="F763" i="11"/>
  <c r="J765" i="11"/>
  <c r="F765" i="11"/>
  <c r="J767" i="11"/>
  <c r="F767" i="11"/>
  <c r="J769" i="11"/>
  <c r="F769" i="11"/>
  <c r="J771" i="11"/>
  <c r="F771" i="11"/>
  <c r="J773" i="11"/>
  <c r="F773" i="11"/>
  <c r="J775" i="11"/>
  <c r="F775" i="11"/>
  <c r="J777" i="11"/>
  <c r="F777" i="11"/>
  <c r="H777" i="11"/>
  <c r="J779" i="11"/>
  <c r="F779" i="11"/>
  <c r="H779" i="11"/>
  <c r="J781" i="11"/>
  <c r="F781" i="11"/>
  <c r="H781" i="11"/>
  <c r="J783" i="11"/>
  <c r="F783" i="11"/>
  <c r="H783" i="11"/>
  <c r="J785" i="11"/>
  <c r="F785" i="11"/>
  <c r="H785" i="11"/>
  <c r="J787" i="11"/>
  <c r="F787" i="11"/>
  <c r="H787" i="11"/>
  <c r="J789" i="11"/>
  <c r="F789" i="11"/>
  <c r="H789" i="11"/>
  <c r="J791" i="11"/>
  <c r="F791" i="11"/>
  <c r="H791" i="11"/>
  <c r="J793" i="11"/>
  <c r="F793" i="11"/>
  <c r="G793" i="11"/>
  <c r="J795" i="11"/>
  <c r="F795" i="11"/>
  <c r="G795" i="11"/>
  <c r="J797" i="11"/>
  <c r="F797" i="11"/>
  <c r="G797" i="11"/>
  <c r="J799" i="11"/>
  <c r="F799" i="11"/>
  <c r="G799" i="11"/>
  <c r="J801" i="11"/>
  <c r="F801" i="11"/>
  <c r="G801" i="11"/>
  <c r="J803" i="11"/>
  <c r="F803" i="11"/>
  <c r="G803" i="11"/>
  <c r="J805" i="11"/>
  <c r="F805" i="11"/>
  <c r="G805" i="11"/>
  <c r="J807" i="11"/>
  <c r="F807" i="11"/>
  <c r="G807" i="11"/>
  <c r="J809" i="11"/>
  <c r="F809" i="11"/>
  <c r="G809" i="11"/>
  <c r="J811" i="11"/>
  <c r="F811" i="11"/>
  <c r="G811" i="11"/>
  <c r="J813" i="11"/>
  <c r="F813" i="11"/>
  <c r="G813" i="11"/>
  <c r="J814" i="11"/>
  <c r="F814" i="11"/>
  <c r="G814" i="11"/>
  <c r="J816" i="11"/>
  <c r="F816" i="11"/>
  <c r="G816" i="11"/>
  <c r="H851" i="11"/>
  <c r="G851" i="11"/>
  <c r="J851" i="11"/>
  <c r="F851" i="11"/>
  <c r="J794" i="11"/>
  <c r="J796" i="11"/>
  <c r="J798" i="11"/>
  <c r="J800" i="11"/>
  <c r="J802" i="11"/>
  <c r="J804" i="11"/>
  <c r="J806" i="11"/>
  <c r="J808" i="11"/>
  <c r="J810" i="11"/>
  <c r="J812" i="11"/>
  <c r="J815" i="11"/>
  <c r="J817" i="11"/>
  <c r="J819" i="11"/>
  <c r="J821" i="11"/>
  <c r="J823" i="11"/>
  <c r="J825" i="11"/>
  <c r="J827" i="11"/>
  <c r="J829" i="11"/>
  <c r="J831" i="11"/>
  <c r="J833" i="11"/>
  <c r="J835" i="11"/>
  <c r="J837" i="11"/>
  <c r="J839" i="11"/>
  <c r="H841" i="11"/>
  <c r="G841" i="11"/>
  <c r="J847" i="11"/>
  <c r="H849" i="11"/>
  <c r="G849" i="11"/>
  <c r="J818" i="11"/>
  <c r="F818" i="11"/>
  <c r="J820" i="11"/>
  <c r="F820" i="11"/>
  <c r="J822" i="11"/>
  <c r="F822" i="11"/>
  <c r="J824" i="11"/>
  <c r="F824" i="11"/>
  <c r="J826" i="11"/>
  <c r="F826" i="11"/>
  <c r="J828" i="11"/>
  <c r="F828" i="11"/>
  <c r="J830" i="11"/>
  <c r="F830" i="11"/>
  <c r="J832" i="11"/>
  <c r="F832" i="11"/>
  <c r="J834" i="11"/>
  <c r="F834" i="11"/>
  <c r="J836" i="11"/>
  <c r="F836" i="11"/>
  <c r="J838" i="11"/>
  <c r="F838" i="11"/>
  <c r="H847" i="11"/>
  <c r="G847" i="11"/>
  <c r="H887" i="11"/>
  <c r="G887" i="11"/>
  <c r="J887" i="11"/>
  <c r="F887" i="11"/>
  <c r="G794" i="11"/>
  <c r="G796" i="11"/>
  <c r="G798" i="11"/>
  <c r="G800" i="11"/>
  <c r="G802" i="11"/>
  <c r="G804" i="11"/>
  <c r="G806" i="11"/>
  <c r="G808" i="11"/>
  <c r="G810" i="11"/>
  <c r="G812" i="11"/>
  <c r="G815" i="11"/>
  <c r="G817" i="11"/>
  <c r="G818" i="11"/>
  <c r="G819" i="11"/>
  <c r="G820" i="11"/>
  <c r="G821" i="11"/>
  <c r="G822" i="11"/>
  <c r="G823" i="11"/>
  <c r="G824" i="11"/>
  <c r="G825" i="11"/>
  <c r="G826" i="11"/>
  <c r="G827" i="11"/>
  <c r="G828" i="11"/>
  <c r="G829" i="11"/>
  <c r="G830" i="11"/>
  <c r="G831" i="11"/>
  <c r="G832" i="11"/>
  <c r="G833" i="11"/>
  <c r="G834" i="11"/>
  <c r="G835" i="11"/>
  <c r="G836" i="11"/>
  <c r="G837" i="11"/>
  <c r="G838" i="11"/>
  <c r="G839" i="11"/>
  <c r="H845" i="11"/>
  <c r="G845" i="11"/>
  <c r="F847" i="11"/>
  <c r="G853" i="11"/>
  <c r="G855" i="11"/>
  <c r="G857" i="11"/>
  <c r="G859" i="11"/>
  <c r="G861" i="11"/>
  <c r="G863" i="11"/>
  <c r="G865" i="11"/>
  <c r="H885" i="11"/>
  <c r="G885" i="11"/>
  <c r="H893" i="11"/>
  <c r="G893" i="11"/>
  <c r="F840" i="11"/>
  <c r="J840" i="11"/>
  <c r="F842" i="11"/>
  <c r="J842" i="11"/>
  <c r="F844" i="11"/>
  <c r="J844" i="11"/>
  <c r="F846" i="11"/>
  <c r="J846" i="11"/>
  <c r="F848" i="11"/>
  <c r="J848" i="11"/>
  <c r="F850" i="11"/>
  <c r="J850" i="11"/>
  <c r="F852" i="11"/>
  <c r="J852" i="11"/>
  <c r="F854" i="11"/>
  <c r="J854" i="11"/>
  <c r="F856" i="11"/>
  <c r="J856" i="11"/>
  <c r="F858" i="11"/>
  <c r="J858" i="11"/>
  <c r="F860" i="11"/>
  <c r="J860" i="11"/>
  <c r="F862" i="11"/>
  <c r="J862" i="11"/>
  <c r="F864" i="11"/>
  <c r="J864" i="11"/>
  <c r="F866" i="11"/>
  <c r="J866" i="11"/>
  <c r="J867" i="11"/>
  <c r="J869" i="11"/>
  <c r="J871" i="11"/>
  <c r="J873" i="11"/>
  <c r="J875" i="11"/>
  <c r="J877" i="11"/>
  <c r="J879" i="11"/>
  <c r="J881" i="11"/>
  <c r="H883" i="11"/>
  <c r="G883" i="11"/>
  <c r="F885" i="11"/>
  <c r="J889" i="11"/>
  <c r="H891" i="11"/>
  <c r="G891" i="11"/>
  <c r="F893" i="11"/>
  <c r="J868" i="11"/>
  <c r="F868" i="11"/>
  <c r="J870" i="11"/>
  <c r="F870" i="11"/>
  <c r="J872" i="11"/>
  <c r="F872" i="11"/>
  <c r="J874" i="11"/>
  <c r="F874" i="11"/>
  <c r="J876" i="11"/>
  <c r="F876" i="11"/>
  <c r="J878" i="11"/>
  <c r="F878" i="11"/>
  <c r="J880" i="11"/>
  <c r="F880" i="11"/>
  <c r="H889" i="11"/>
  <c r="G889" i="11"/>
  <c r="G895" i="11"/>
  <c r="G897" i="11"/>
  <c r="G899" i="11"/>
  <c r="G901" i="11"/>
  <c r="G903" i="11"/>
  <c r="G905" i="11"/>
  <c r="G907" i="11"/>
  <c r="G909" i="11"/>
  <c r="G911" i="11"/>
  <c r="G913" i="11"/>
  <c r="G915" i="11"/>
  <c r="G917" i="11"/>
  <c r="G919" i="11"/>
  <c r="F882" i="11"/>
  <c r="J882" i="11"/>
  <c r="F884" i="11"/>
  <c r="J884" i="11"/>
  <c r="F886" i="11"/>
  <c r="J886" i="11"/>
  <c r="F888" i="11"/>
  <c r="J888" i="11"/>
  <c r="F890" i="11"/>
  <c r="J890" i="11"/>
  <c r="F892" i="11"/>
  <c r="J892" i="11"/>
  <c r="F894" i="11"/>
  <c r="J894" i="11"/>
  <c r="F896" i="11"/>
  <c r="J896" i="11"/>
  <c r="F898" i="11"/>
  <c r="J898" i="11"/>
  <c r="J900" i="11"/>
  <c r="N730" i="11"/>
  <c r="O730" i="11"/>
  <c r="P730" i="11"/>
  <c r="Q730" i="11"/>
  <c r="R730" i="11"/>
  <c r="T730" i="11"/>
  <c r="T739" i="11"/>
  <c r="R739" i="11"/>
  <c r="Q739" i="11"/>
  <c r="P739" i="11"/>
  <c r="O739" i="11"/>
  <c r="N739" i="11"/>
  <c r="E739" i="11"/>
  <c r="T735" i="11"/>
  <c r="R735" i="11"/>
  <c r="Q735" i="11"/>
  <c r="P735" i="11"/>
  <c r="O735" i="11"/>
  <c r="N735" i="11"/>
  <c r="M734" i="11"/>
  <c r="L734" i="11"/>
  <c r="K734" i="11"/>
  <c r="I734" i="11"/>
  <c r="G734" i="11"/>
  <c r="M733" i="11"/>
  <c r="L733" i="11"/>
  <c r="K733" i="11"/>
  <c r="I733" i="11"/>
  <c r="E733" i="11"/>
  <c r="M732" i="11"/>
  <c r="L732" i="11"/>
  <c r="K732" i="11"/>
  <c r="I732" i="11"/>
  <c r="E732" i="11"/>
  <c r="G732" i="11" s="1"/>
  <c r="M731" i="11"/>
  <c r="L731" i="11"/>
  <c r="K731" i="11"/>
  <c r="I731" i="11"/>
  <c r="E731" i="11"/>
  <c r="H731" i="11" s="1"/>
  <c r="M729" i="11"/>
  <c r="L729" i="11"/>
  <c r="K729" i="11"/>
  <c r="I729" i="11"/>
  <c r="E729" i="11"/>
  <c r="H729" i="11" s="1"/>
  <c r="M728" i="11"/>
  <c r="L728" i="11"/>
  <c r="K728" i="11"/>
  <c r="I728" i="11"/>
  <c r="E728" i="11"/>
  <c r="G728" i="11" s="1"/>
  <c r="E725" i="11"/>
  <c r="I1516" i="3" s="1"/>
  <c r="M723" i="11"/>
  <c r="L723" i="11"/>
  <c r="K723" i="11"/>
  <c r="J723" i="11"/>
  <c r="I723" i="11"/>
  <c r="H723" i="11"/>
  <c r="G723" i="11"/>
  <c r="F723" i="11"/>
  <c r="M720" i="11"/>
  <c r="L720" i="11"/>
  <c r="K720" i="11"/>
  <c r="I720" i="11"/>
  <c r="E720" i="11"/>
  <c r="M719" i="11"/>
  <c r="L719" i="11"/>
  <c r="K719" i="11"/>
  <c r="I719" i="11"/>
  <c r="E719" i="11"/>
  <c r="H719" i="11" s="1"/>
  <c r="M718" i="11"/>
  <c r="L718" i="11"/>
  <c r="K718" i="11"/>
  <c r="I718" i="11"/>
  <c r="E718" i="11"/>
  <c r="M717" i="11"/>
  <c r="L717" i="11"/>
  <c r="K717" i="11"/>
  <c r="I717" i="11"/>
  <c r="E717" i="11"/>
  <c r="H717" i="11" s="1"/>
  <c r="M716" i="11"/>
  <c r="L716" i="11"/>
  <c r="K716" i="11"/>
  <c r="I716" i="11"/>
  <c r="E716" i="11"/>
  <c r="M715" i="11"/>
  <c r="L715" i="11"/>
  <c r="K715" i="11"/>
  <c r="I715" i="11"/>
  <c r="E715" i="11"/>
  <c r="H715" i="11" s="1"/>
  <c r="N714" i="11"/>
  <c r="O714" i="11"/>
  <c r="P714" i="11"/>
  <c r="Q714" i="11"/>
  <c r="R714" i="11"/>
  <c r="T714" i="11"/>
  <c r="M713" i="11"/>
  <c r="L713" i="11"/>
  <c r="K713" i="11"/>
  <c r="I713" i="11"/>
  <c r="E713" i="11"/>
  <c r="M712" i="11"/>
  <c r="L712" i="11"/>
  <c r="K712" i="11"/>
  <c r="I712" i="11"/>
  <c r="E712" i="11"/>
  <c r="H712" i="11" s="1"/>
  <c r="M711" i="11"/>
  <c r="L711" i="11"/>
  <c r="K711" i="11"/>
  <c r="I711" i="11"/>
  <c r="E711" i="11"/>
  <c r="M710" i="11"/>
  <c r="L710" i="11"/>
  <c r="K710" i="11"/>
  <c r="I710" i="11"/>
  <c r="E710" i="11"/>
  <c r="H710" i="11" s="1"/>
  <c r="M709" i="11"/>
  <c r="L709" i="11"/>
  <c r="K709" i="11"/>
  <c r="I709" i="11"/>
  <c r="E709" i="11"/>
  <c r="M708" i="11"/>
  <c r="L708" i="11"/>
  <c r="K708" i="11"/>
  <c r="I708" i="11"/>
  <c r="E708" i="11"/>
  <c r="H708" i="11" s="1"/>
  <c r="M707" i="11"/>
  <c r="L707" i="11"/>
  <c r="K707" i="11"/>
  <c r="I707" i="11"/>
  <c r="E707" i="11"/>
  <c r="M706" i="11"/>
  <c r="L706" i="11"/>
  <c r="K706" i="11"/>
  <c r="I706" i="11"/>
  <c r="E706" i="11"/>
  <c r="H706" i="11" s="1"/>
  <c r="T725" i="11"/>
  <c r="R725" i="11"/>
  <c r="Q725" i="11"/>
  <c r="P725" i="11"/>
  <c r="O725" i="11"/>
  <c r="N725" i="11"/>
  <c r="M724" i="11"/>
  <c r="L724" i="11"/>
  <c r="K724" i="11"/>
  <c r="J724" i="11"/>
  <c r="I724" i="11"/>
  <c r="H724" i="11"/>
  <c r="G724" i="11"/>
  <c r="F724" i="11"/>
  <c r="M722" i="11"/>
  <c r="L722" i="11"/>
  <c r="K722" i="11"/>
  <c r="J722" i="11"/>
  <c r="I722" i="11"/>
  <c r="H722" i="11"/>
  <c r="G722" i="11"/>
  <c r="F722" i="11"/>
  <c r="T721" i="11"/>
  <c r="R721" i="11"/>
  <c r="Q721" i="11"/>
  <c r="P721" i="11"/>
  <c r="O721" i="11"/>
  <c r="N721" i="11"/>
  <c r="E703" i="11"/>
  <c r="I1463" i="3" s="1"/>
  <c r="M702" i="11"/>
  <c r="L702" i="11"/>
  <c r="K702" i="11"/>
  <c r="J702" i="11"/>
  <c r="I702" i="11"/>
  <c r="H702" i="11"/>
  <c r="G702" i="11"/>
  <c r="F702" i="11"/>
  <c r="M701" i="11"/>
  <c r="L701" i="11"/>
  <c r="K701" i="11"/>
  <c r="J701" i="11"/>
  <c r="I701" i="11"/>
  <c r="H701" i="11"/>
  <c r="G701" i="11"/>
  <c r="F701" i="11"/>
  <c r="T703" i="11"/>
  <c r="R703" i="11"/>
  <c r="Q703" i="11"/>
  <c r="P703" i="11"/>
  <c r="O703" i="11"/>
  <c r="N703" i="11"/>
  <c r="T700" i="11"/>
  <c r="R700" i="11"/>
  <c r="Q700" i="11"/>
  <c r="P700" i="11"/>
  <c r="O700" i="11"/>
  <c r="N700" i="11"/>
  <c r="M699" i="11"/>
  <c r="L699" i="11"/>
  <c r="K699" i="11"/>
  <c r="I699" i="11"/>
  <c r="G699" i="11"/>
  <c r="M698" i="11"/>
  <c r="L698" i="11"/>
  <c r="K698" i="11"/>
  <c r="I698" i="11"/>
  <c r="H698" i="11"/>
  <c r="M697" i="11"/>
  <c r="L697" i="11"/>
  <c r="K697" i="11"/>
  <c r="I697" i="11"/>
  <c r="G697" i="11"/>
  <c r="M696" i="11"/>
  <c r="L696" i="11"/>
  <c r="K696" i="11"/>
  <c r="I696" i="11"/>
  <c r="H696" i="11"/>
  <c r="M695" i="11"/>
  <c r="L695" i="11"/>
  <c r="K695" i="11"/>
  <c r="I695" i="11"/>
  <c r="E695" i="11"/>
  <c r="G695" i="11" s="1"/>
  <c r="M694" i="11"/>
  <c r="L694" i="11"/>
  <c r="K694" i="11"/>
  <c r="I694" i="11"/>
  <c r="E694" i="11"/>
  <c r="T693" i="11"/>
  <c r="R693" i="11"/>
  <c r="Q693" i="11"/>
  <c r="P693" i="11"/>
  <c r="O693" i="11"/>
  <c r="N693" i="11"/>
  <c r="M692" i="11"/>
  <c r="M693" i="11" s="1"/>
  <c r="L692" i="11"/>
  <c r="L693" i="11" s="1"/>
  <c r="K692" i="11"/>
  <c r="I692" i="11"/>
  <c r="I693" i="11" s="1"/>
  <c r="I1485" i="3" s="1"/>
  <c r="E692" i="11"/>
  <c r="E693" i="11" s="1"/>
  <c r="I1465" i="3" s="1"/>
  <c r="M659" i="11"/>
  <c r="L659" i="11"/>
  <c r="K659" i="11"/>
  <c r="J659" i="11"/>
  <c r="I659" i="11"/>
  <c r="H659" i="11"/>
  <c r="G659" i="11"/>
  <c r="F659" i="11"/>
  <c r="N656" i="11"/>
  <c r="O656" i="11"/>
  <c r="P656" i="11"/>
  <c r="Q656" i="11"/>
  <c r="R656" i="11"/>
  <c r="T656" i="11"/>
  <c r="N685" i="11"/>
  <c r="O685" i="11"/>
  <c r="P685" i="11"/>
  <c r="Q685" i="11"/>
  <c r="R685" i="11"/>
  <c r="T685" i="11"/>
  <c r="M683" i="11"/>
  <c r="L683" i="11"/>
  <c r="K683" i="11"/>
  <c r="I683" i="11"/>
  <c r="E683" i="11"/>
  <c r="M682" i="11"/>
  <c r="L682" i="11"/>
  <c r="K682" i="11"/>
  <c r="I682" i="11"/>
  <c r="E682" i="11"/>
  <c r="H682" i="11" s="1"/>
  <c r="M681" i="11"/>
  <c r="L681" i="11"/>
  <c r="K681" i="11"/>
  <c r="I681" i="11"/>
  <c r="E681" i="11"/>
  <c r="M680" i="11"/>
  <c r="L680" i="11"/>
  <c r="K680" i="11"/>
  <c r="I680" i="11"/>
  <c r="E680" i="11"/>
  <c r="H680" i="11" s="1"/>
  <c r="M679" i="11"/>
  <c r="L679" i="11"/>
  <c r="K679" i="11"/>
  <c r="I679" i="11"/>
  <c r="E679" i="11"/>
  <c r="M678" i="11"/>
  <c r="L678" i="11"/>
  <c r="K678" i="11"/>
  <c r="I678" i="11"/>
  <c r="E678" i="11"/>
  <c r="H678" i="11" s="1"/>
  <c r="M677" i="11"/>
  <c r="L677" i="11"/>
  <c r="K677" i="11"/>
  <c r="I677" i="11"/>
  <c r="E677" i="11"/>
  <c r="M676" i="11"/>
  <c r="L676" i="11"/>
  <c r="K676" i="11"/>
  <c r="I676" i="11"/>
  <c r="E676" i="11"/>
  <c r="H676" i="11" s="1"/>
  <c r="M675" i="11"/>
  <c r="L675" i="11"/>
  <c r="K675" i="11"/>
  <c r="I675" i="11"/>
  <c r="E675" i="11"/>
  <c r="M674" i="11"/>
  <c r="L674" i="11"/>
  <c r="K674" i="11"/>
  <c r="I674" i="11"/>
  <c r="E674" i="11"/>
  <c r="H674" i="11" s="1"/>
  <c r="M673" i="11"/>
  <c r="L673" i="11"/>
  <c r="K673" i="11"/>
  <c r="I673" i="11"/>
  <c r="E673" i="11"/>
  <c r="N672" i="11"/>
  <c r="O672" i="11"/>
  <c r="P672" i="11"/>
  <c r="Q672" i="11"/>
  <c r="R672" i="11"/>
  <c r="T672" i="11"/>
  <c r="T688" i="11"/>
  <c r="R688" i="11"/>
  <c r="Q688" i="11"/>
  <c r="P688" i="11"/>
  <c r="O688" i="11"/>
  <c r="N688" i="11"/>
  <c r="E688" i="11"/>
  <c r="I1404" i="3" s="1"/>
  <c r="M687" i="11"/>
  <c r="M688" i="11" s="1"/>
  <c r="I1416" i="3" s="1"/>
  <c r="J687" i="11"/>
  <c r="J688" i="11" s="1"/>
  <c r="I1415" i="3" s="1"/>
  <c r="I687" i="11"/>
  <c r="I688" i="11" s="1"/>
  <c r="I1412" i="3" s="1"/>
  <c r="H687" i="11"/>
  <c r="G687" i="11"/>
  <c r="F687" i="11"/>
  <c r="F688" i="11" s="1"/>
  <c r="I1410" i="3" s="1"/>
  <c r="M684" i="11"/>
  <c r="L684" i="11"/>
  <c r="K684" i="11"/>
  <c r="I684" i="11"/>
  <c r="E684" i="11"/>
  <c r="H684" i="11" s="1"/>
  <c r="M671" i="11"/>
  <c r="L671" i="11"/>
  <c r="K671" i="11"/>
  <c r="I671" i="11"/>
  <c r="E671" i="11"/>
  <c r="M670" i="11"/>
  <c r="L670" i="11"/>
  <c r="K670" i="11"/>
  <c r="I670" i="11"/>
  <c r="E670" i="11"/>
  <c r="H670" i="11" s="1"/>
  <c r="M669" i="11"/>
  <c r="L669" i="11"/>
  <c r="K669" i="11"/>
  <c r="I669" i="11"/>
  <c r="E669" i="11"/>
  <c r="M668" i="11"/>
  <c r="L668" i="11"/>
  <c r="K668" i="11"/>
  <c r="I668" i="11"/>
  <c r="E668" i="11"/>
  <c r="F668" i="11" s="1"/>
  <c r="M667" i="11"/>
  <c r="L667" i="11"/>
  <c r="K667" i="11"/>
  <c r="I667" i="11"/>
  <c r="E667" i="11"/>
  <c r="M666" i="11"/>
  <c r="L666" i="11"/>
  <c r="K666" i="11"/>
  <c r="I666" i="11"/>
  <c r="E666" i="11"/>
  <c r="H666" i="11" s="1"/>
  <c r="M665" i="11"/>
  <c r="L665" i="11"/>
  <c r="K665" i="11"/>
  <c r="I665" i="11"/>
  <c r="E665" i="11"/>
  <c r="M664" i="11"/>
  <c r="L664" i="11"/>
  <c r="K664" i="11"/>
  <c r="I664" i="11"/>
  <c r="E664" i="11"/>
  <c r="H664" i="11" s="1"/>
  <c r="M663" i="11"/>
  <c r="L663" i="11"/>
  <c r="K663" i="11"/>
  <c r="I663" i="11"/>
  <c r="E663" i="11"/>
  <c r="T660" i="11"/>
  <c r="R660" i="11"/>
  <c r="Q660" i="11"/>
  <c r="P660" i="11"/>
  <c r="O660" i="11"/>
  <c r="N660" i="11"/>
  <c r="T658" i="11"/>
  <c r="R658" i="11"/>
  <c r="Q658" i="11"/>
  <c r="P658" i="11"/>
  <c r="O658" i="11"/>
  <c r="N658" i="11"/>
  <c r="M657" i="11"/>
  <c r="M658" i="11" s="1"/>
  <c r="L657" i="11"/>
  <c r="L658" i="11" s="1"/>
  <c r="K657" i="11"/>
  <c r="K658" i="11" s="1"/>
  <c r="I657" i="11"/>
  <c r="I658" i="11" s="1"/>
  <c r="I1370" i="3" s="1"/>
  <c r="E657" i="11"/>
  <c r="H657" i="11" s="1"/>
  <c r="H658" i="11" s="1"/>
  <c r="I1371" i="3" s="1"/>
  <c r="M655" i="11"/>
  <c r="M656" i="11" s="1"/>
  <c r="L655" i="11"/>
  <c r="L656" i="11" s="1"/>
  <c r="K655" i="11"/>
  <c r="K656" i="11" s="1"/>
  <c r="I655" i="11"/>
  <c r="I656" i="11" s="1"/>
  <c r="I1377" i="3" s="1"/>
  <c r="E655" i="11"/>
  <c r="I1245" i="3"/>
  <c r="F647" i="11"/>
  <c r="G647" i="11"/>
  <c r="H647" i="11"/>
  <c r="I647" i="11"/>
  <c r="J647" i="11"/>
  <c r="K647" i="11"/>
  <c r="L647" i="11"/>
  <c r="M647" i="11"/>
  <c r="N647" i="11"/>
  <c r="I1259" i="3" s="1"/>
  <c r="I1256" i="3"/>
  <c r="P647" i="11"/>
  <c r="I1257" i="3" s="1"/>
  <c r="Q647" i="11"/>
  <c r="I1258" i="3" s="1"/>
  <c r="R647" i="11"/>
  <c r="S647" i="11"/>
  <c r="T647" i="11"/>
  <c r="E647" i="11"/>
  <c r="I1244" i="3" s="1"/>
  <c r="T649" i="11"/>
  <c r="S649" i="11"/>
  <c r="R649" i="11"/>
  <c r="Q649" i="11"/>
  <c r="I1251" i="3" s="1"/>
  <c r="P649" i="11"/>
  <c r="O649" i="11"/>
  <c r="I1254" i="3" s="1"/>
  <c r="N649" i="11"/>
  <c r="I1252" i="3" s="1"/>
  <c r="M649" i="11"/>
  <c r="L649" i="11"/>
  <c r="K649" i="11"/>
  <c r="J649" i="11"/>
  <c r="I649" i="11"/>
  <c r="H649" i="11"/>
  <c r="G649" i="11"/>
  <c r="F649" i="11"/>
  <c r="E649" i="11"/>
  <c r="I1243" i="3" s="1"/>
  <c r="T643" i="11"/>
  <c r="R643" i="11"/>
  <c r="Q643" i="11"/>
  <c r="I1262" i="3" s="1"/>
  <c r="P643" i="11"/>
  <c r="I1261" i="3"/>
  <c r="N643" i="11"/>
  <c r="I1263" i="3" s="1"/>
  <c r="M642" i="11"/>
  <c r="L642" i="11"/>
  <c r="K642" i="11"/>
  <c r="M641" i="11"/>
  <c r="L641" i="11"/>
  <c r="K641" i="11"/>
  <c r="M640" i="11"/>
  <c r="L640" i="11"/>
  <c r="K640" i="11"/>
  <c r="M634" i="11"/>
  <c r="L634" i="11"/>
  <c r="K634" i="11"/>
  <c r="M633" i="11"/>
  <c r="L633" i="11"/>
  <c r="K633" i="11"/>
  <c r="M632" i="11"/>
  <c r="L632" i="11"/>
  <c r="K632" i="11"/>
  <c r="M631" i="11"/>
  <c r="L631" i="11"/>
  <c r="K631" i="11"/>
  <c r="M630" i="11"/>
  <c r="L630" i="11"/>
  <c r="K630" i="11"/>
  <c r="M629" i="11"/>
  <c r="L629" i="11"/>
  <c r="K629" i="11"/>
  <c r="I643" i="11"/>
  <c r="E605" i="11"/>
  <c r="I1132" i="3" s="1"/>
  <c r="N620" i="11"/>
  <c r="O620" i="11"/>
  <c r="P620" i="11"/>
  <c r="Q620" i="11"/>
  <c r="R620" i="11"/>
  <c r="T620" i="11"/>
  <c r="M617" i="11"/>
  <c r="L617" i="11"/>
  <c r="K617" i="11"/>
  <c r="I617" i="11"/>
  <c r="E617" i="11"/>
  <c r="S617" i="11" s="1"/>
  <c r="T626" i="11"/>
  <c r="R626" i="11"/>
  <c r="Q626" i="11"/>
  <c r="P626" i="11"/>
  <c r="O626" i="11"/>
  <c r="N626" i="11"/>
  <c r="E626" i="11"/>
  <c r="S626" i="11"/>
  <c r="M626" i="11"/>
  <c r="L626" i="11"/>
  <c r="K626" i="11"/>
  <c r="J626" i="11"/>
  <c r="I626" i="11"/>
  <c r="H626" i="11"/>
  <c r="G626" i="11"/>
  <c r="F626" i="11"/>
  <c r="T622" i="11"/>
  <c r="R622" i="11"/>
  <c r="Q622" i="11"/>
  <c r="P622" i="11"/>
  <c r="O622" i="11"/>
  <c r="N622" i="11"/>
  <c r="M621" i="11"/>
  <c r="M622" i="11" s="1"/>
  <c r="L621" i="11"/>
  <c r="L622" i="11" s="1"/>
  <c r="K621" i="11"/>
  <c r="K622" i="11" s="1"/>
  <c r="I621" i="11"/>
  <c r="I622" i="11" s="1"/>
  <c r="I1209" i="3" s="1"/>
  <c r="E621" i="11"/>
  <c r="H621" i="11" s="1"/>
  <c r="H622" i="11" s="1"/>
  <c r="I1210" i="3" s="1"/>
  <c r="M619" i="11"/>
  <c r="L619" i="11"/>
  <c r="K619" i="11"/>
  <c r="I619" i="11"/>
  <c r="E619" i="11"/>
  <c r="S619" i="11" s="1"/>
  <c r="M618" i="11"/>
  <c r="L618" i="11"/>
  <c r="K618" i="11"/>
  <c r="I618" i="11"/>
  <c r="E618" i="11"/>
  <c r="H618" i="11" s="1"/>
  <c r="M616" i="11"/>
  <c r="L616" i="11"/>
  <c r="K616" i="11"/>
  <c r="I616" i="11"/>
  <c r="E616" i="11"/>
  <c r="S616" i="11" s="1"/>
  <c r="M615" i="11"/>
  <c r="L615" i="11"/>
  <c r="K615" i="11"/>
  <c r="I615" i="11"/>
  <c r="E615" i="11"/>
  <c r="H615" i="11" s="1"/>
  <c r="M614" i="11"/>
  <c r="L614" i="11"/>
  <c r="K614" i="11"/>
  <c r="I614" i="11"/>
  <c r="E614" i="11"/>
  <c r="S614" i="11" s="1"/>
  <c r="M613" i="11"/>
  <c r="L613" i="11"/>
  <c r="K613" i="11"/>
  <c r="I613" i="11"/>
  <c r="E613" i="11"/>
  <c r="F613" i="11" s="1"/>
  <c r="M612" i="11"/>
  <c r="L612" i="11"/>
  <c r="K612" i="11"/>
  <c r="I612" i="11"/>
  <c r="E612" i="11"/>
  <c r="S612" i="11" s="1"/>
  <c r="M611" i="11"/>
  <c r="L611" i="11"/>
  <c r="K611" i="11"/>
  <c r="I611" i="11"/>
  <c r="E611" i="11"/>
  <c r="H611" i="11" s="1"/>
  <c r="M610" i="11"/>
  <c r="L610" i="11"/>
  <c r="K610" i="11"/>
  <c r="I610" i="11"/>
  <c r="E610" i="11"/>
  <c r="S610" i="11" s="1"/>
  <c r="M609" i="11"/>
  <c r="L609" i="11"/>
  <c r="K609" i="11"/>
  <c r="I609" i="11"/>
  <c r="E609" i="11"/>
  <c r="H609" i="11" s="1"/>
  <c r="M608" i="11"/>
  <c r="L608" i="11"/>
  <c r="K608" i="11"/>
  <c r="I608" i="11"/>
  <c r="E608" i="11"/>
  <c r="S608" i="11" s="1"/>
  <c r="N605" i="11"/>
  <c r="O605" i="11"/>
  <c r="P605" i="11"/>
  <c r="Q605" i="11"/>
  <c r="R605" i="11"/>
  <c r="T605" i="11"/>
  <c r="M604" i="11"/>
  <c r="K604" i="11"/>
  <c r="I604" i="11"/>
  <c r="S604" i="11"/>
  <c r="M603" i="11"/>
  <c r="L603" i="11"/>
  <c r="K603" i="11"/>
  <c r="I603" i="11"/>
  <c r="H603" i="11"/>
  <c r="M602" i="11"/>
  <c r="L602" i="11"/>
  <c r="K602" i="11"/>
  <c r="I602" i="11"/>
  <c r="S602" i="11"/>
  <c r="N601" i="11"/>
  <c r="O601" i="11"/>
  <c r="P601" i="11"/>
  <c r="Q601" i="11"/>
  <c r="R601" i="11"/>
  <c r="T601" i="11"/>
  <c r="I1136" i="3" s="1"/>
  <c r="M600" i="11"/>
  <c r="M601" i="11" s="1"/>
  <c r="L600" i="11"/>
  <c r="L601" i="11" s="1"/>
  <c r="K600" i="11"/>
  <c r="K601" i="11" s="1"/>
  <c r="I600" i="11"/>
  <c r="E600" i="11"/>
  <c r="S600" i="11" s="1"/>
  <c r="S601" i="11" s="1"/>
  <c r="M598" i="11"/>
  <c r="L598" i="11"/>
  <c r="K598" i="11"/>
  <c r="I598" i="11"/>
  <c r="E598" i="11"/>
  <c r="H598" i="11" s="1"/>
  <c r="M597" i="11"/>
  <c r="L597" i="11"/>
  <c r="K597" i="11"/>
  <c r="I597" i="11"/>
  <c r="E597" i="11"/>
  <c r="S597" i="11" s="1"/>
  <c r="M596" i="11"/>
  <c r="L596" i="11"/>
  <c r="K596" i="11"/>
  <c r="I596" i="11"/>
  <c r="E596" i="11"/>
  <c r="H596" i="11" s="1"/>
  <c r="M595" i="11"/>
  <c r="L595" i="11"/>
  <c r="K595" i="11"/>
  <c r="I595" i="11"/>
  <c r="E595" i="11"/>
  <c r="S595" i="11" s="1"/>
  <c r="M594" i="11"/>
  <c r="L594" i="11"/>
  <c r="K594" i="11"/>
  <c r="I594" i="11"/>
  <c r="E594" i="11"/>
  <c r="H594" i="11" s="1"/>
  <c r="M593" i="11"/>
  <c r="L593" i="11"/>
  <c r="K593" i="11"/>
  <c r="I593" i="11"/>
  <c r="E593" i="11"/>
  <c r="I1582" i="3" l="1"/>
  <c r="I599" i="11"/>
  <c r="I1157" i="3" s="1"/>
  <c r="G943" i="11"/>
  <c r="I1723" i="3" s="1"/>
  <c r="K599" i="11"/>
  <c r="I1467" i="3"/>
  <c r="F943" i="11"/>
  <c r="I1722" i="3" s="1"/>
  <c r="L599" i="11"/>
  <c r="J943" i="11"/>
  <c r="I1727" i="3" s="1"/>
  <c r="H943" i="11"/>
  <c r="I1725" i="3" s="1"/>
  <c r="S593" i="11"/>
  <c r="E599" i="11"/>
  <c r="I1134" i="3" s="1"/>
  <c r="M599" i="11"/>
  <c r="I601" i="11"/>
  <c r="I1150" i="3"/>
  <c r="I1520" i="3"/>
  <c r="I1356" i="3"/>
  <c r="K730" i="11"/>
  <c r="M725" i="11"/>
  <c r="I1528" i="3" s="1"/>
  <c r="I730" i="11"/>
  <c r="I1603" i="3" s="1"/>
  <c r="L730" i="11"/>
  <c r="J729" i="11"/>
  <c r="E735" i="11"/>
  <c r="I1579" i="3" s="1"/>
  <c r="M730" i="11"/>
  <c r="H739" i="11"/>
  <c r="L739" i="11"/>
  <c r="E730" i="11"/>
  <c r="I1580" i="3" s="1"/>
  <c r="F729" i="11"/>
  <c r="F731" i="11"/>
  <c r="I714" i="11"/>
  <c r="I1541" i="3" s="1"/>
  <c r="L714" i="11"/>
  <c r="G733" i="11"/>
  <c r="F732" i="11"/>
  <c r="H732" i="11"/>
  <c r="J731" i="11"/>
  <c r="I703" i="11"/>
  <c r="I1471" i="3" s="1"/>
  <c r="M703" i="11"/>
  <c r="K714" i="11"/>
  <c r="G718" i="11"/>
  <c r="G729" i="11"/>
  <c r="G730" i="11" s="1"/>
  <c r="I1602" i="3" s="1"/>
  <c r="G731" i="11"/>
  <c r="K735" i="11"/>
  <c r="J732" i="11"/>
  <c r="H733" i="11"/>
  <c r="F734" i="11"/>
  <c r="I739" i="11"/>
  <c r="M739" i="11"/>
  <c r="J734" i="11"/>
  <c r="L735" i="11"/>
  <c r="H734" i="11"/>
  <c r="F739" i="11"/>
  <c r="J739" i="11"/>
  <c r="S739" i="11"/>
  <c r="M714" i="11"/>
  <c r="I735" i="11"/>
  <c r="I1596" i="3" s="1"/>
  <c r="M735" i="11"/>
  <c r="F733" i="11"/>
  <c r="J733" i="11"/>
  <c r="G739" i="11"/>
  <c r="K739" i="11"/>
  <c r="H728" i="11"/>
  <c r="H730" i="11" s="1"/>
  <c r="I1604" i="3" s="1"/>
  <c r="F728" i="11"/>
  <c r="J728" i="11"/>
  <c r="G716" i="11"/>
  <c r="E714" i="11"/>
  <c r="I1518" i="3" s="1"/>
  <c r="G720" i="11"/>
  <c r="F715" i="11"/>
  <c r="J715" i="11"/>
  <c r="H716" i="11"/>
  <c r="F717" i="11"/>
  <c r="J717" i="11"/>
  <c r="H718" i="11"/>
  <c r="F719" i="11"/>
  <c r="J719" i="11"/>
  <c r="H720" i="11"/>
  <c r="G715" i="11"/>
  <c r="G717" i="11"/>
  <c r="G719" i="11"/>
  <c r="F716" i="11"/>
  <c r="J716" i="11"/>
  <c r="F718" i="11"/>
  <c r="J718" i="11"/>
  <c r="F720" i="11"/>
  <c r="J720" i="11"/>
  <c r="L721" i="11"/>
  <c r="I725" i="11"/>
  <c r="I1524" i="3" s="1"/>
  <c r="F703" i="11"/>
  <c r="I1469" i="3" s="1"/>
  <c r="G725" i="11"/>
  <c r="I1523" i="3" s="1"/>
  <c r="K725" i="11"/>
  <c r="I1530" i="3" s="1"/>
  <c r="G709" i="11"/>
  <c r="M721" i="11"/>
  <c r="F725" i="11"/>
  <c r="I1522" i="3" s="1"/>
  <c r="J725" i="11"/>
  <c r="I1527" i="3" s="1"/>
  <c r="G713" i="11"/>
  <c r="I721" i="11"/>
  <c r="I1534" i="3" s="1"/>
  <c r="K721" i="11"/>
  <c r="H725" i="11"/>
  <c r="I1525" i="3" s="1"/>
  <c r="L725" i="11"/>
  <c r="G711" i="11"/>
  <c r="G707" i="11"/>
  <c r="F706" i="11"/>
  <c r="J706" i="11"/>
  <c r="H707" i="11"/>
  <c r="F708" i="11"/>
  <c r="J708" i="11"/>
  <c r="H709" i="11"/>
  <c r="F710" i="11"/>
  <c r="J710" i="11"/>
  <c r="H711" i="11"/>
  <c r="F712" i="11"/>
  <c r="J712" i="11"/>
  <c r="H713" i="11"/>
  <c r="G706" i="11"/>
  <c r="G708" i="11"/>
  <c r="G712" i="11"/>
  <c r="G710" i="11"/>
  <c r="F707" i="11"/>
  <c r="J707" i="11"/>
  <c r="F709" i="11"/>
  <c r="J709" i="11"/>
  <c r="F711" i="11"/>
  <c r="J711" i="11"/>
  <c r="F713" i="11"/>
  <c r="J713" i="11"/>
  <c r="E700" i="11"/>
  <c r="I1464" i="3" s="1"/>
  <c r="J703" i="11"/>
  <c r="I1474" i="3" s="1"/>
  <c r="H703" i="11"/>
  <c r="I1472" i="3" s="1"/>
  <c r="L703" i="11"/>
  <c r="G703" i="11"/>
  <c r="I1470" i="3" s="1"/>
  <c r="K703" i="11"/>
  <c r="E721" i="11"/>
  <c r="I1517" i="3" s="1"/>
  <c r="H699" i="11"/>
  <c r="G698" i="11"/>
  <c r="F698" i="11"/>
  <c r="F696" i="11"/>
  <c r="J694" i="11"/>
  <c r="F694" i="11"/>
  <c r="K700" i="11"/>
  <c r="G696" i="11"/>
  <c r="H697" i="11"/>
  <c r="G694" i="11"/>
  <c r="L700" i="11"/>
  <c r="H695" i="11"/>
  <c r="J698" i="11"/>
  <c r="I700" i="11"/>
  <c r="I1478" i="3" s="1"/>
  <c r="M700" i="11"/>
  <c r="J696" i="11"/>
  <c r="H692" i="11"/>
  <c r="H693" i="11" s="1"/>
  <c r="I1486" i="3" s="1"/>
  <c r="K693" i="11"/>
  <c r="F692" i="11"/>
  <c r="J692" i="11"/>
  <c r="H694" i="11"/>
  <c r="F695" i="11"/>
  <c r="J695" i="11"/>
  <c r="F697" i="11"/>
  <c r="J697" i="11"/>
  <c r="F699" i="11"/>
  <c r="J699" i="11"/>
  <c r="G692" i="11"/>
  <c r="G693" i="11" s="1"/>
  <c r="I1484" i="3" s="1"/>
  <c r="E656" i="11"/>
  <c r="I1355" i="3" s="1"/>
  <c r="E658" i="11"/>
  <c r="I1354" i="3" s="1"/>
  <c r="K685" i="11"/>
  <c r="M685" i="11"/>
  <c r="L685" i="11"/>
  <c r="I685" i="11"/>
  <c r="I1422" i="3" s="1"/>
  <c r="E685" i="11"/>
  <c r="I1405" i="3" s="1"/>
  <c r="G683" i="11"/>
  <c r="F682" i="11"/>
  <c r="J682" i="11"/>
  <c r="H683" i="11"/>
  <c r="G682" i="11"/>
  <c r="F683" i="11"/>
  <c r="J683" i="11"/>
  <c r="H663" i="11"/>
  <c r="G679" i="11"/>
  <c r="G681" i="11"/>
  <c r="G677" i="11"/>
  <c r="G675" i="11"/>
  <c r="G673" i="11"/>
  <c r="H673" i="11"/>
  <c r="F674" i="11"/>
  <c r="J674" i="11"/>
  <c r="H675" i="11"/>
  <c r="F676" i="11"/>
  <c r="J676" i="11"/>
  <c r="H677" i="11"/>
  <c r="F678" i="11"/>
  <c r="J678" i="11"/>
  <c r="H679" i="11"/>
  <c r="F680" i="11"/>
  <c r="J680" i="11"/>
  <c r="H681" i="11"/>
  <c r="G674" i="11"/>
  <c r="G676" i="11"/>
  <c r="G678" i="11"/>
  <c r="G680" i="11"/>
  <c r="F673" i="11"/>
  <c r="J673" i="11"/>
  <c r="F675" i="11"/>
  <c r="J675" i="11"/>
  <c r="F677" i="11"/>
  <c r="J677" i="11"/>
  <c r="F679" i="11"/>
  <c r="J679" i="11"/>
  <c r="F681" i="11"/>
  <c r="J681" i="11"/>
  <c r="K672" i="11"/>
  <c r="I672" i="11"/>
  <c r="I1429" i="3" s="1"/>
  <c r="M672" i="11"/>
  <c r="L672" i="11"/>
  <c r="M660" i="11"/>
  <c r="J684" i="11"/>
  <c r="E672" i="11"/>
  <c r="G660" i="11"/>
  <c r="I1359" i="3" s="1"/>
  <c r="E660" i="11"/>
  <c r="I1353" i="3" s="1"/>
  <c r="I660" i="11"/>
  <c r="I1360" i="3" s="1"/>
  <c r="G688" i="11"/>
  <c r="I1411" i="3" s="1"/>
  <c r="K688" i="11"/>
  <c r="I1418" i="3" s="1"/>
  <c r="J664" i="11"/>
  <c r="H671" i="11"/>
  <c r="F684" i="11"/>
  <c r="H688" i="11"/>
  <c r="I1413" i="3" s="1"/>
  <c r="L688" i="11"/>
  <c r="G671" i="11"/>
  <c r="J670" i="11"/>
  <c r="F670" i="11"/>
  <c r="G669" i="11"/>
  <c r="H669" i="11"/>
  <c r="G667" i="11"/>
  <c r="H667" i="11"/>
  <c r="J668" i="11"/>
  <c r="F666" i="11"/>
  <c r="J666" i="11"/>
  <c r="G665" i="11"/>
  <c r="H665" i="11"/>
  <c r="F664" i="11"/>
  <c r="G663" i="11"/>
  <c r="H660" i="11"/>
  <c r="I1361" i="3" s="1"/>
  <c r="F660" i="11"/>
  <c r="I1358" i="3" s="1"/>
  <c r="J660" i="11"/>
  <c r="I1363" i="3" s="1"/>
  <c r="K660" i="11"/>
  <c r="L660" i="11"/>
  <c r="G664" i="11"/>
  <c r="G666" i="11"/>
  <c r="G668" i="11"/>
  <c r="G670" i="11"/>
  <c r="G684" i="11"/>
  <c r="F663" i="11"/>
  <c r="J663" i="11"/>
  <c r="F665" i="11"/>
  <c r="J665" i="11"/>
  <c r="F667" i="11"/>
  <c r="J667" i="11"/>
  <c r="H668" i="11"/>
  <c r="F669" i="11"/>
  <c r="J669" i="11"/>
  <c r="F671" i="11"/>
  <c r="J671" i="11"/>
  <c r="J657" i="11"/>
  <c r="J658" i="11" s="1"/>
  <c r="I1373" i="3" s="1"/>
  <c r="F657" i="11"/>
  <c r="F658" i="11" s="1"/>
  <c r="I1368" i="3" s="1"/>
  <c r="H655" i="11"/>
  <c r="H656" i="11" s="1"/>
  <c r="I1378" i="3" s="1"/>
  <c r="G655" i="11"/>
  <c r="G656" i="11" s="1"/>
  <c r="I1376" i="3" s="1"/>
  <c r="G657" i="11"/>
  <c r="G658" i="11" s="1"/>
  <c r="I1369" i="3" s="1"/>
  <c r="F655" i="11"/>
  <c r="F656" i="11" s="1"/>
  <c r="I1375" i="3" s="1"/>
  <c r="J655" i="11"/>
  <c r="J656" i="11" s="1"/>
  <c r="I1380" i="3" s="1"/>
  <c r="I620" i="11"/>
  <c r="I1216" i="3" s="1"/>
  <c r="H612" i="11"/>
  <c r="K620" i="11"/>
  <c r="M605" i="11"/>
  <c r="I1144" i="3" s="1"/>
  <c r="L605" i="11"/>
  <c r="K605" i="11"/>
  <c r="I1146" i="3" s="1"/>
  <c r="L620" i="11"/>
  <c r="M620" i="11"/>
  <c r="M643" i="11"/>
  <c r="E601" i="11"/>
  <c r="I1133" i="3" s="1"/>
  <c r="I605" i="11"/>
  <c r="I1140" i="3" s="1"/>
  <c r="J611" i="11"/>
  <c r="S611" i="11"/>
  <c r="K643" i="11"/>
  <c r="E620" i="11"/>
  <c r="I1193" i="3" s="1"/>
  <c r="L643" i="11"/>
  <c r="G643" i="11"/>
  <c r="J621" i="11"/>
  <c r="J622" i="11" s="1"/>
  <c r="I1212" i="3" s="1"/>
  <c r="S621" i="11"/>
  <c r="S622" i="11" s="1"/>
  <c r="F618" i="11"/>
  <c r="J618" i="11"/>
  <c r="G617" i="11"/>
  <c r="H617" i="11"/>
  <c r="F617" i="11"/>
  <c r="J617" i="11"/>
  <c r="J613" i="11"/>
  <c r="S613" i="11"/>
  <c r="H610" i="11"/>
  <c r="G610" i="11"/>
  <c r="F615" i="11"/>
  <c r="J609" i="11"/>
  <c r="S609" i="11"/>
  <c r="G614" i="11"/>
  <c r="H616" i="11"/>
  <c r="S618" i="11"/>
  <c r="G616" i="11"/>
  <c r="F611" i="11"/>
  <c r="G612" i="11"/>
  <c r="H614" i="11"/>
  <c r="J615" i="11"/>
  <c r="S615" i="11"/>
  <c r="F621" i="11"/>
  <c r="F622" i="11" s="1"/>
  <c r="I1207" i="3" s="1"/>
  <c r="G619" i="11"/>
  <c r="H619" i="11"/>
  <c r="F609" i="11"/>
  <c r="H608" i="11"/>
  <c r="G608" i="11"/>
  <c r="G609" i="11"/>
  <c r="G611" i="11"/>
  <c r="G615" i="11"/>
  <c r="G618" i="11"/>
  <c r="G621" i="11"/>
  <c r="G622" i="11" s="1"/>
  <c r="I1208" i="3" s="1"/>
  <c r="E622" i="11"/>
  <c r="I1192" i="3" s="1"/>
  <c r="G613" i="11"/>
  <c r="F608" i="11"/>
  <c r="J608" i="11"/>
  <c r="F610" i="11"/>
  <c r="J610" i="11"/>
  <c r="F612" i="11"/>
  <c r="J612" i="11"/>
  <c r="H613" i="11"/>
  <c r="F614" i="11"/>
  <c r="J614" i="11"/>
  <c r="F616" i="11"/>
  <c r="J616" i="11"/>
  <c r="F619" i="11"/>
  <c r="J619" i="11"/>
  <c r="G602" i="11"/>
  <c r="G604" i="11"/>
  <c r="H602" i="11"/>
  <c r="F603" i="11"/>
  <c r="J603" i="11"/>
  <c r="S603" i="11"/>
  <c r="S605" i="11" s="1"/>
  <c r="H604" i="11"/>
  <c r="G603" i="11"/>
  <c r="F602" i="11"/>
  <c r="J602" i="11"/>
  <c r="F604" i="11"/>
  <c r="J604" i="11"/>
  <c r="G600" i="11"/>
  <c r="G601" i="11" s="1"/>
  <c r="I1149" i="3" s="1"/>
  <c r="H600" i="11"/>
  <c r="F600" i="11"/>
  <c r="F601" i="11" s="1"/>
  <c r="I1148" i="3" s="1"/>
  <c r="J600" i="11"/>
  <c r="J601" i="11" s="1"/>
  <c r="I1153" i="3" s="1"/>
  <c r="G597" i="11"/>
  <c r="G595" i="11"/>
  <c r="F594" i="11"/>
  <c r="J594" i="11"/>
  <c r="S594" i="11"/>
  <c r="H595" i="11"/>
  <c r="F596" i="11"/>
  <c r="J596" i="11"/>
  <c r="S596" i="11"/>
  <c r="H597" i="11"/>
  <c r="F598" i="11"/>
  <c r="J598" i="11"/>
  <c r="S598" i="11"/>
  <c r="G594" i="11"/>
  <c r="G596" i="11"/>
  <c r="G598" i="11"/>
  <c r="F595" i="11"/>
  <c r="J595" i="11"/>
  <c r="F597" i="11"/>
  <c r="J597" i="11"/>
  <c r="F593" i="11"/>
  <c r="G593" i="11"/>
  <c r="H593" i="11"/>
  <c r="J593" i="11"/>
  <c r="F436" i="11"/>
  <c r="G436" i="11"/>
  <c r="H436" i="11"/>
  <c r="I436" i="11"/>
  <c r="J436" i="11"/>
  <c r="N436" i="11"/>
  <c r="I1079" i="3" s="1"/>
  <c r="O436" i="11"/>
  <c r="I1080" i="3" s="1"/>
  <c r="P436" i="11"/>
  <c r="I1078" i="3" s="1"/>
  <c r="Q436" i="11"/>
  <c r="R436" i="11"/>
  <c r="T436" i="11"/>
  <c r="E436" i="11"/>
  <c r="I1062" i="3" s="1"/>
  <c r="M382" i="11"/>
  <c r="L382" i="11"/>
  <c r="K382" i="11"/>
  <c r="M380" i="11"/>
  <c r="L380" i="11"/>
  <c r="K380" i="11"/>
  <c r="M379" i="11"/>
  <c r="L379" i="11"/>
  <c r="K379" i="11"/>
  <c r="M373" i="11"/>
  <c r="L373" i="11"/>
  <c r="K373" i="11"/>
  <c r="M372" i="11"/>
  <c r="L372" i="11"/>
  <c r="K372" i="11"/>
  <c r="M371" i="11"/>
  <c r="L371" i="11"/>
  <c r="K371" i="11"/>
  <c r="M370" i="11"/>
  <c r="L370" i="11"/>
  <c r="K370" i="11"/>
  <c r="M369" i="11"/>
  <c r="L369" i="11"/>
  <c r="K369" i="11"/>
  <c r="M368" i="11"/>
  <c r="L368" i="11"/>
  <c r="K368" i="11"/>
  <c r="M367" i="11"/>
  <c r="L367" i="11"/>
  <c r="K367" i="11"/>
  <c r="M366" i="11"/>
  <c r="L366" i="11"/>
  <c r="K366" i="11"/>
  <c r="M365" i="11"/>
  <c r="L365" i="11"/>
  <c r="K365" i="11"/>
  <c r="M364" i="11"/>
  <c r="L364" i="11"/>
  <c r="K364" i="11"/>
  <c r="M363" i="11"/>
  <c r="L363" i="11"/>
  <c r="K363" i="11"/>
  <c r="M362" i="11"/>
  <c r="L362" i="11"/>
  <c r="K362" i="11"/>
  <c r="M361" i="11"/>
  <c r="L361" i="11"/>
  <c r="K361" i="11"/>
  <c r="M360" i="11"/>
  <c r="L360" i="11"/>
  <c r="K360" i="11"/>
  <c r="M359" i="11"/>
  <c r="L359" i="11"/>
  <c r="K359" i="11"/>
  <c r="M358" i="11"/>
  <c r="L358" i="11"/>
  <c r="K358" i="11"/>
  <c r="M357" i="11"/>
  <c r="L357" i="11"/>
  <c r="K357" i="11"/>
  <c r="M356" i="11"/>
  <c r="L356" i="11"/>
  <c r="K356" i="11"/>
  <c r="M355" i="11"/>
  <c r="L355" i="11"/>
  <c r="K355" i="11"/>
  <c r="M354" i="11"/>
  <c r="L354" i="11"/>
  <c r="K354" i="11"/>
  <c r="M353" i="11"/>
  <c r="L353" i="11"/>
  <c r="K353" i="11"/>
  <c r="M352" i="11"/>
  <c r="L352" i="11"/>
  <c r="K352" i="11"/>
  <c r="M351" i="11"/>
  <c r="L351" i="11"/>
  <c r="K351" i="11"/>
  <c r="M350" i="11"/>
  <c r="L350" i="11"/>
  <c r="K350" i="11"/>
  <c r="M349" i="11"/>
  <c r="L349" i="11"/>
  <c r="K349" i="11"/>
  <c r="M348" i="11"/>
  <c r="L348" i="11"/>
  <c r="K348" i="11"/>
  <c r="M347" i="11"/>
  <c r="L347" i="11"/>
  <c r="K347" i="11"/>
  <c r="M346" i="11"/>
  <c r="L346" i="11"/>
  <c r="K346" i="11"/>
  <c r="M345" i="11"/>
  <c r="L345" i="11"/>
  <c r="K345" i="11"/>
  <c r="M344" i="11"/>
  <c r="L344" i="11"/>
  <c r="K344" i="11"/>
  <c r="M343" i="11"/>
  <c r="L343" i="11"/>
  <c r="K343" i="11"/>
  <c r="M342" i="11"/>
  <c r="L342" i="11"/>
  <c r="K342" i="11"/>
  <c r="M341" i="11"/>
  <c r="L341" i="11"/>
  <c r="K341" i="11"/>
  <c r="M340" i="11"/>
  <c r="L340" i="11"/>
  <c r="K340" i="11"/>
  <c r="M339" i="11"/>
  <c r="L339" i="11"/>
  <c r="K339" i="11"/>
  <c r="M338" i="11"/>
  <c r="L338" i="11"/>
  <c r="K338" i="11"/>
  <c r="M337" i="11"/>
  <c r="L337" i="11"/>
  <c r="K337" i="11"/>
  <c r="M336" i="11"/>
  <c r="L336" i="11"/>
  <c r="K336" i="11"/>
  <c r="M335" i="11"/>
  <c r="L335" i="11"/>
  <c r="K335" i="11"/>
  <c r="M334" i="11"/>
  <c r="L334" i="11"/>
  <c r="K334" i="11"/>
  <c r="M333" i="11"/>
  <c r="L333" i="11"/>
  <c r="K333" i="11"/>
  <c r="M332" i="11"/>
  <c r="L332" i="11"/>
  <c r="K332" i="11"/>
  <c r="M331" i="11"/>
  <c r="L331" i="11"/>
  <c r="K331" i="11"/>
  <c r="M330" i="11"/>
  <c r="L330" i="11"/>
  <c r="K330" i="11"/>
  <c r="M329" i="11"/>
  <c r="L329" i="11"/>
  <c r="K329" i="11"/>
  <c r="M328" i="11"/>
  <c r="L328" i="11"/>
  <c r="K328" i="11"/>
  <c r="M327" i="11"/>
  <c r="L327" i="11"/>
  <c r="K327" i="11"/>
  <c r="M326" i="11"/>
  <c r="L326" i="11"/>
  <c r="K326" i="11"/>
  <c r="M325" i="11"/>
  <c r="L325" i="11"/>
  <c r="K325" i="11"/>
  <c r="N319" i="11"/>
  <c r="O319" i="11"/>
  <c r="P319" i="11"/>
  <c r="Q319" i="11"/>
  <c r="R319" i="11"/>
  <c r="T319" i="11"/>
  <c r="I994" i="3" s="1"/>
  <c r="N316" i="11"/>
  <c r="O316" i="11"/>
  <c r="P316" i="11"/>
  <c r="Q316" i="11"/>
  <c r="R316" i="11"/>
  <c r="T316" i="11"/>
  <c r="I890" i="3" s="1"/>
  <c r="N313" i="11"/>
  <c r="O313" i="11"/>
  <c r="P313" i="11"/>
  <c r="Q313" i="11"/>
  <c r="R313" i="11"/>
  <c r="T313" i="11"/>
  <c r="N311" i="11"/>
  <c r="O311" i="11"/>
  <c r="P311" i="11"/>
  <c r="Q311" i="11"/>
  <c r="R311" i="11"/>
  <c r="T311" i="11"/>
  <c r="N308" i="11"/>
  <c r="O308" i="11"/>
  <c r="P308" i="11"/>
  <c r="Q308" i="11"/>
  <c r="R308" i="11"/>
  <c r="T308" i="11"/>
  <c r="M304" i="11"/>
  <c r="L304" i="11"/>
  <c r="K304" i="11"/>
  <c r="I304" i="11"/>
  <c r="E304" i="11"/>
  <c r="S304" i="11" s="1"/>
  <c r="M303" i="11"/>
  <c r="L303" i="11"/>
  <c r="K303" i="11"/>
  <c r="I303" i="11"/>
  <c r="E303" i="11"/>
  <c r="H303" i="11" s="1"/>
  <c r="M302" i="11"/>
  <c r="L302" i="11"/>
  <c r="K302" i="11"/>
  <c r="I302" i="11"/>
  <c r="E302" i="11"/>
  <c r="S302" i="11" s="1"/>
  <c r="M301" i="11"/>
  <c r="L301" i="11"/>
  <c r="K301" i="11"/>
  <c r="I301" i="11"/>
  <c r="E301" i="11"/>
  <c r="H301" i="11" s="1"/>
  <c r="M299" i="11"/>
  <c r="L299" i="11"/>
  <c r="K299" i="11"/>
  <c r="I299" i="11"/>
  <c r="E299" i="11"/>
  <c r="S299" i="11" s="1"/>
  <c r="S290" i="11"/>
  <c r="M290" i="11"/>
  <c r="L290" i="11"/>
  <c r="K290" i="11"/>
  <c r="J290" i="11"/>
  <c r="I290" i="11"/>
  <c r="H290" i="11"/>
  <c r="G290" i="11"/>
  <c r="F290" i="11"/>
  <c r="S289" i="11"/>
  <c r="M289" i="11"/>
  <c r="L289" i="11"/>
  <c r="K289" i="11"/>
  <c r="J289" i="11"/>
  <c r="I289" i="11"/>
  <c r="H289" i="11"/>
  <c r="G289" i="11"/>
  <c r="F289" i="11"/>
  <c r="S288" i="11"/>
  <c r="M288" i="11"/>
  <c r="L288" i="11"/>
  <c r="K288" i="11"/>
  <c r="J288" i="11"/>
  <c r="I288" i="11"/>
  <c r="H288" i="11"/>
  <c r="G288" i="11"/>
  <c r="F288" i="11"/>
  <c r="M283" i="11"/>
  <c r="L283" i="11"/>
  <c r="K283" i="11"/>
  <c r="I283" i="11"/>
  <c r="S283" i="11"/>
  <c r="M284" i="11"/>
  <c r="L284" i="11"/>
  <c r="K284" i="11"/>
  <c r="I284" i="11"/>
  <c r="S284" i="11"/>
  <c r="M282" i="11"/>
  <c r="L282" i="11"/>
  <c r="K282" i="11"/>
  <c r="I282" i="11"/>
  <c r="E282" i="11"/>
  <c r="H282" i="11" s="1"/>
  <c r="N286" i="11"/>
  <c r="O286" i="11"/>
  <c r="P286" i="11"/>
  <c r="Q286" i="11"/>
  <c r="R286" i="11"/>
  <c r="T286" i="11"/>
  <c r="M285" i="11"/>
  <c r="L285" i="11"/>
  <c r="K285" i="11"/>
  <c r="I285" i="11"/>
  <c r="H285" i="11"/>
  <c r="M281" i="11"/>
  <c r="L281" i="11"/>
  <c r="K281" i="11"/>
  <c r="I281" i="11"/>
  <c r="E281" i="11"/>
  <c r="S281" i="11" s="1"/>
  <c r="M280" i="11"/>
  <c r="L280" i="11"/>
  <c r="K280" i="11"/>
  <c r="I280" i="11"/>
  <c r="E280" i="11"/>
  <c r="H280" i="11" s="1"/>
  <c r="M279" i="11"/>
  <c r="L279" i="11"/>
  <c r="K279" i="11"/>
  <c r="I279" i="11"/>
  <c r="E279" i="11"/>
  <c r="S279" i="11" s="1"/>
  <c r="M278" i="11"/>
  <c r="L278" i="11"/>
  <c r="K278" i="11"/>
  <c r="I278" i="11"/>
  <c r="E278" i="11"/>
  <c r="H278" i="11" s="1"/>
  <c r="M277" i="11"/>
  <c r="L277" i="11"/>
  <c r="K277" i="11"/>
  <c r="I277" i="11"/>
  <c r="E277" i="11"/>
  <c r="S277" i="11" s="1"/>
  <c r="M276" i="11"/>
  <c r="L276" i="11"/>
  <c r="K276" i="11"/>
  <c r="I276" i="11"/>
  <c r="E276" i="11"/>
  <c r="H276" i="11" s="1"/>
  <c r="M275" i="11"/>
  <c r="L275" i="11"/>
  <c r="K275" i="11"/>
  <c r="I275" i="11"/>
  <c r="E275" i="11"/>
  <c r="S275" i="11" s="1"/>
  <c r="M274" i="11"/>
  <c r="L274" i="11"/>
  <c r="K274" i="11"/>
  <c r="I274" i="11"/>
  <c r="E274" i="11"/>
  <c r="H274" i="11" s="1"/>
  <c r="M273" i="11"/>
  <c r="L273" i="11"/>
  <c r="K273" i="11"/>
  <c r="I273" i="11"/>
  <c r="E273" i="11"/>
  <c r="S273" i="11" s="1"/>
  <c r="N272" i="11"/>
  <c r="O272" i="11"/>
  <c r="P272" i="11"/>
  <c r="Q272" i="11"/>
  <c r="R272" i="11"/>
  <c r="T272" i="11"/>
  <c r="M271" i="11"/>
  <c r="L271" i="11"/>
  <c r="K271" i="11"/>
  <c r="I271" i="11"/>
  <c r="E271" i="11"/>
  <c r="S271" i="11" s="1"/>
  <c r="M269" i="11"/>
  <c r="L269" i="11"/>
  <c r="K269" i="11"/>
  <c r="I269" i="11"/>
  <c r="E269" i="11"/>
  <c r="S269" i="11" s="1"/>
  <c r="M268" i="11"/>
  <c r="L268" i="11"/>
  <c r="K268" i="11"/>
  <c r="I268" i="11"/>
  <c r="E268" i="11"/>
  <c r="S268" i="11" s="1"/>
  <c r="M267" i="11"/>
  <c r="L267" i="11"/>
  <c r="K267" i="11"/>
  <c r="I267" i="11"/>
  <c r="E267" i="11"/>
  <c r="H267" i="11" s="1"/>
  <c r="M266" i="11"/>
  <c r="L266" i="11"/>
  <c r="K266" i="11"/>
  <c r="I266" i="11"/>
  <c r="E266" i="11"/>
  <c r="S266" i="11" s="1"/>
  <c r="M265" i="11"/>
  <c r="L265" i="11"/>
  <c r="K265" i="11"/>
  <c r="I265" i="11"/>
  <c r="E265" i="11"/>
  <c r="H265" i="11" s="1"/>
  <c r="M264" i="11"/>
  <c r="L264" i="11"/>
  <c r="K264" i="11"/>
  <c r="I264" i="11"/>
  <c r="E264" i="11"/>
  <c r="S264" i="11" s="1"/>
  <c r="M263" i="11"/>
  <c r="L263" i="11"/>
  <c r="K263" i="11"/>
  <c r="I263" i="11"/>
  <c r="E263" i="11"/>
  <c r="H263" i="11" s="1"/>
  <c r="M262" i="11"/>
  <c r="L262" i="11"/>
  <c r="K262" i="11"/>
  <c r="I262" i="11"/>
  <c r="E262" i="11"/>
  <c r="S262" i="11" s="1"/>
  <c r="M261" i="11"/>
  <c r="L261" i="11"/>
  <c r="K261" i="11"/>
  <c r="I261" i="11"/>
  <c r="E261" i="11"/>
  <c r="H261" i="11" s="1"/>
  <c r="M260" i="11"/>
  <c r="L260" i="11"/>
  <c r="K260" i="11"/>
  <c r="I260" i="11"/>
  <c r="E260" i="11"/>
  <c r="S260" i="11" s="1"/>
  <c r="M318" i="11"/>
  <c r="M319" i="11" s="1"/>
  <c r="L318" i="11"/>
  <c r="L319" i="11" s="1"/>
  <c r="K318" i="11"/>
  <c r="K319" i="11" s="1"/>
  <c r="I318" i="11"/>
  <c r="I319" i="11" s="1"/>
  <c r="I1009" i="3" s="1"/>
  <c r="E318" i="11"/>
  <c r="S318" i="11" s="1"/>
  <c r="S319" i="11" s="1"/>
  <c r="M315" i="11"/>
  <c r="M316" i="11" s="1"/>
  <c r="L315" i="11"/>
  <c r="L316" i="11" s="1"/>
  <c r="K315" i="11"/>
  <c r="K316" i="11" s="1"/>
  <c r="I315" i="11"/>
  <c r="I316" i="11" s="1"/>
  <c r="I904" i="3" s="1"/>
  <c r="E315" i="11"/>
  <c r="H315" i="11" s="1"/>
  <c r="H316" i="11" s="1"/>
  <c r="I905" i="3" s="1"/>
  <c r="M312" i="11"/>
  <c r="M313" i="11" s="1"/>
  <c r="L312" i="11"/>
  <c r="L313" i="11" s="1"/>
  <c r="K312" i="11"/>
  <c r="K313" i="11" s="1"/>
  <c r="I312" i="11"/>
  <c r="I313" i="11" s="1"/>
  <c r="I794" i="3" s="1"/>
  <c r="E312" i="11"/>
  <c r="S312" i="11" s="1"/>
  <c r="S313" i="11" s="1"/>
  <c r="M310" i="11"/>
  <c r="L310" i="11"/>
  <c r="K310" i="11"/>
  <c r="I310" i="11"/>
  <c r="E310" i="11"/>
  <c r="S310" i="11" s="1"/>
  <c r="M309" i="11"/>
  <c r="L309" i="11"/>
  <c r="K309" i="11"/>
  <c r="I309" i="11"/>
  <c r="E309" i="11"/>
  <c r="H309" i="11" s="1"/>
  <c r="M307" i="11"/>
  <c r="M308" i="11" s="1"/>
  <c r="L307" i="11"/>
  <c r="L308" i="11" s="1"/>
  <c r="K307" i="11"/>
  <c r="K308" i="11" s="1"/>
  <c r="I307" i="11"/>
  <c r="I308" i="11" s="1"/>
  <c r="I811" i="3" s="1"/>
  <c r="E307" i="11"/>
  <c r="H307" i="11" s="1"/>
  <c r="H308" i="11" s="1"/>
  <c r="T305" i="11"/>
  <c r="I724" i="3" s="1"/>
  <c r="R305" i="11"/>
  <c r="Q305" i="11"/>
  <c r="P305" i="11"/>
  <c r="O305" i="11"/>
  <c r="N305" i="11"/>
  <c r="M300" i="11"/>
  <c r="L300" i="11"/>
  <c r="K300" i="11"/>
  <c r="I300" i="11"/>
  <c r="E300" i="11"/>
  <c r="S300" i="11" s="1"/>
  <c r="M298" i="11"/>
  <c r="L298" i="11"/>
  <c r="K298" i="11"/>
  <c r="I298" i="11"/>
  <c r="E298" i="11"/>
  <c r="H298" i="11" s="1"/>
  <c r="M297" i="11"/>
  <c r="L297" i="11"/>
  <c r="K297" i="11"/>
  <c r="I297" i="11"/>
  <c r="E297" i="11"/>
  <c r="S297" i="11" s="1"/>
  <c r="M296" i="11"/>
  <c r="L296" i="11"/>
  <c r="K296" i="11"/>
  <c r="I296" i="11"/>
  <c r="E296" i="11"/>
  <c r="H296" i="11" s="1"/>
  <c r="M295" i="11"/>
  <c r="L295" i="11"/>
  <c r="K295" i="11"/>
  <c r="I295" i="11"/>
  <c r="E295" i="11"/>
  <c r="S295" i="11" s="1"/>
  <c r="M294" i="11"/>
  <c r="L294" i="11"/>
  <c r="K294" i="11"/>
  <c r="I294" i="11"/>
  <c r="E294" i="11"/>
  <c r="S294" i="11" s="1"/>
  <c r="T292" i="11"/>
  <c r="R292" i="11"/>
  <c r="Q292" i="11"/>
  <c r="P292" i="11"/>
  <c r="O292" i="11"/>
  <c r="N292" i="11"/>
  <c r="E292" i="11"/>
  <c r="I662" i="3" s="1"/>
  <c r="S291" i="11"/>
  <c r="M291" i="11"/>
  <c r="L291" i="11"/>
  <c r="K291" i="11"/>
  <c r="J291" i="11"/>
  <c r="I291" i="11"/>
  <c r="H291" i="11"/>
  <c r="G291" i="11"/>
  <c r="F291" i="11"/>
  <c r="S287" i="11"/>
  <c r="M287" i="11"/>
  <c r="L287" i="11"/>
  <c r="K287" i="11"/>
  <c r="J287" i="11"/>
  <c r="I287" i="11"/>
  <c r="H287" i="11"/>
  <c r="G287" i="11"/>
  <c r="F287" i="11"/>
  <c r="M270" i="11"/>
  <c r="L270" i="11"/>
  <c r="K270" i="11"/>
  <c r="I270" i="11"/>
  <c r="E270" i="11"/>
  <c r="H270" i="11" s="1"/>
  <c r="M259" i="11"/>
  <c r="L259" i="11"/>
  <c r="K259" i="11"/>
  <c r="I259" i="11"/>
  <c r="E259" i="11"/>
  <c r="S259" i="11" s="1"/>
  <c r="F253" i="11"/>
  <c r="G253" i="11"/>
  <c r="H253" i="11"/>
  <c r="I253" i="11"/>
  <c r="J253" i="11"/>
  <c r="K253" i="11"/>
  <c r="L253" i="11"/>
  <c r="M253" i="11"/>
  <c r="N253" i="11"/>
  <c r="O253" i="11"/>
  <c r="P253" i="11"/>
  <c r="Q253" i="11"/>
  <c r="R253" i="11"/>
  <c r="S253" i="11"/>
  <c r="T253" i="11"/>
  <c r="E253" i="11"/>
  <c r="N249" i="11"/>
  <c r="O249" i="11"/>
  <c r="P249" i="11"/>
  <c r="Q249" i="11"/>
  <c r="R249" i="11"/>
  <c r="T249" i="11"/>
  <c r="E249" i="11"/>
  <c r="I474" i="3" s="1"/>
  <c r="M226" i="11"/>
  <c r="L226" i="11"/>
  <c r="K226" i="11"/>
  <c r="I226" i="11"/>
  <c r="E226" i="11"/>
  <c r="S226" i="11" s="1"/>
  <c r="F599" i="11" l="1"/>
  <c r="I1155" i="3" s="1"/>
  <c r="I1105" i="3"/>
  <c r="J599" i="11"/>
  <c r="I1160" i="3" s="1"/>
  <c r="I1406" i="3"/>
  <c r="I1427" i="3"/>
  <c r="H599" i="11"/>
  <c r="I1158" i="3" s="1"/>
  <c r="J730" i="11"/>
  <c r="I1606" i="3" s="1"/>
  <c r="G599" i="11"/>
  <c r="I1156" i="3" s="1"/>
  <c r="H601" i="11"/>
  <c r="I1151" i="3"/>
  <c r="S599" i="11"/>
  <c r="I789" i="3"/>
  <c r="S730" i="11"/>
  <c r="F730" i="11"/>
  <c r="I1601" i="3" s="1"/>
  <c r="H735" i="11"/>
  <c r="I1597" i="3" s="1"/>
  <c r="G735" i="11"/>
  <c r="I1595" i="3" s="1"/>
  <c r="F735" i="11"/>
  <c r="I1594" i="3" s="1"/>
  <c r="S735" i="11"/>
  <c r="J735" i="11"/>
  <c r="I1599" i="3" s="1"/>
  <c r="J714" i="11"/>
  <c r="I1544" i="3" s="1"/>
  <c r="H721" i="11"/>
  <c r="I1535" i="3" s="1"/>
  <c r="G714" i="11"/>
  <c r="I1540" i="3" s="1"/>
  <c r="F714" i="11"/>
  <c r="I1539" i="3" s="1"/>
  <c r="S714" i="11"/>
  <c r="H714" i="11"/>
  <c r="I1542" i="3" s="1"/>
  <c r="G721" i="11"/>
  <c r="I1533" i="3" s="1"/>
  <c r="F721" i="11"/>
  <c r="I1532" i="3" s="1"/>
  <c r="J721" i="11"/>
  <c r="I1537" i="3" s="1"/>
  <c r="H700" i="11"/>
  <c r="I1479" i="3" s="1"/>
  <c r="G700" i="11"/>
  <c r="I1477" i="3" s="1"/>
  <c r="J700" i="11"/>
  <c r="I1481" i="3" s="1"/>
  <c r="F700" i="11"/>
  <c r="I1476" i="3" s="1"/>
  <c r="J693" i="11"/>
  <c r="I1488" i="3" s="1"/>
  <c r="F693" i="11"/>
  <c r="I1483" i="3" s="1"/>
  <c r="J685" i="11"/>
  <c r="I1425" i="3" s="1"/>
  <c r="F685" i="11"/>
  <c r="I1420" i="3" s="1"/>
  <c r="G685" i="11"/>
  <c r="I1421" i="3" s="1"/>
  <c r="H685" i="11"/>
  <c r="I1423" i="3" s="1"/>
  <c r="H672" i="11"/>
  <c r="I1430" i="3" s="1"/>
  <c r="J672" i="11"/>
  <c r="I1432" i="3" s="1"/>
  <c r="G672" i="11"/>
  <c r="I1428" i="3" s="1"/>
  <c r="F672" i="11"/>
  <c r="S620" i="11"/>
  <c r="G620" i="11"/>
  <c r="I1215" i="3" s="1"/>
  <c r="H605" i="11"/>
  <c r="I1141" i="3" s="1"/>
  <c r="H620" i="11"/>
  <c r="I1217" i="3" s="1"/>
  <c r="J620" i="11"/>
  <c r="I1219" i="3" s="1"/>
  <c r="F620" i="11"/>
  <c r="I1214" i="3" s="1"/>
  <c r="J605" i="11"/>
  <c r="I1143" i="3" s="1"/>
  <c r="S643" i="11"/>
  <c r="J643" i="11"/>
  <c r="F643" i="11"/>
  <c r="H643" i="11"/>
  <c r="F605" i="11"/>
  <c r="I1138" i="3" s="1"/>
  <c r="G605" i="11"/>
  <c r="I1139" i="3" s="1"/>
  <c r="K436" i="11"/>
  <c r="L436" i="11"/>
  <c r="M436" i="11"/>
  <c r="L311" i="11"/>
  <c r="I311" i="11"/>
  <c r="I804" i="3" s="1"/>
  <c r="E313" i="11"/>
  <c r="I785" i="3" s="1"/>
  <c r="M311" i="11"/>
  <c r="E308" i="11"/>
  <c r="I787" i="3" s="1"/>
  <c r="E316" i="11"/>
  <c r="I889" i="3" s="1"/>
  <c r="K311" i="11"/>
  <c r="E311" i="11"/>
  <c r="I786" i="3" s="1"/>
  <c r="E319" i="11"/>
  <c r="I991" i="3" s="1"/>
  <c r="E305" i="11"/>
  <c r="I722" i="3" s="1"/>
  <c r="G302" i="11"/>
  <c r="G304" i="11"/>
  <c r="F301" i="11"/>
  <c r="J301" i="11"/>
  <c r="S301" i="11"/>
  <c r="H302" i="11"/>
  <c r="F303" i="11"/>
  <c r="J303" i="11"/>
  <c r="S303" i="11"/>
  <c r="H304" i="11"/>
  <c r="G301" i="11"/>
  <c r="G303" i="11"/>
  <c r="F302" i="11"/>
  <c r="J302" i="11"/>
  <c r="F304" i="11"/>
  <c r="J304" i="11"/>
  <c r="G299" i="11"/>
  <c r="H299" i="11"/>
  <c r="F299" i="11"/>
  <c r="J299" i="11"/>
  <c r="M305" i="11"/>
  <c r="G279" i="11"/>
  <c r="H292" i="11"/>
  <c r="I672" i="3" s="1"/>
  <c r="L292" i="11"/>
  <c r="E286" i="11"/>
  <c r="I663" i="3" s="1"/>
  <c r="G283" i="11"/>
  <c r="H283" i="11"/>
  <c r="F283" i="11"/>
  <c r="J283" i="11"/>
  <c r="G284" i="11"/>
  <c r="K286" i="11"/>
  <c r="F282" i="11"/>
  <c r="J282" i="11"/>
  <c r="S282" i="11"/>
  <c r="H284" i="11"/>
  <c r="G282" i="11"/>
  <c r="F284" i="11"/>
  <c r="J284" i="11"/>
  <c r="L286" i="11"/>
  <c r="G275" i="11"/>
  <c r="M286" i="11"/>
  <c r="I286" i="11"/>
  <c r="I681" i="3" s="1"/>
  <c r="I292" i="11"/>
  <c r="I671" i="3" s="1"/>
  <c r="M292" i="11"/>
  <c r="I305" i="11"/>
  <c r="I746" i="3" s="1"/>
  <c r="F292" i="11"/>
  <c r="I669" i="3" s="1"/>
  <c r="J292" i="11"/>
  <c r="I674" i="3" s="1"/>
  <c r="S292" i="11"/>
  <c r="K305" i="11"/>
  <c r="G292" i="11"/>
  <c r="I670" i="3" s="1"/>
  <c r="K292" i="11"/>
  <c r="L305" i="11"/>
  <c r="G281" i="11"/>
  <c r="G277" i="11"/>
  <c r="G273" i="11"/>
  <c r="H273" i="11"/>
  <c r="F274" i="11"/>
  <c r="J274" i="11"/>
  <c r="S274" i="11"/>
  <c r="H275" i="11"/>
  <c r="F276" i="11"/>
  <c r="J276" i="11"/>
  <c r="S276" i="11"/>
  <c r="H277" i="11"/>
  <c r="F278" i="11"/>
  <c r="J278" i="11"/>
  <c r="S278" i="11"/>
  <c r="H279" i="11"/>
  <c r="F280" i="11"/>
  <c r="J280" i="11"/>
  <c r="S280" i="11"/>
  <c r="H281" i="11"/>
  <c r="F285" i="11"/>
  <c r="J285" i="11"/>
  <c r="S285" i="11"/>
  <c r="G276" i="11"/>
  <c r="G278" i="11"/>
  <c r="G285" i="11"/>
  <c r="G274" i="11"/>
  <c r="G280" i="11"/>
  <c r="F273" i="11"/>
  <c r="J273" i="11"/>
  <c r="F275" i="11"/>
  <c r="J275" i="11"/>
  <c r="F277" i="11"/>
  <c r="J277" i="11"/>
  <c r="F279" i="11"/>
  <c r="J279" i="11"/>
  <c r="F281" i="11"/>
  <c r="J281" i="11"/>
  <c r="J294" i="11"/>
  <c r="I272" i="11"/>
  <c r="I688" i="3" s="1"/>
  <c r="M272" i="11"/>
  <c r="K272" i="11"/>
  <c r="G264" i="11"/>
  <c r="G300" i="11"/>
  <c r="G260" i="11"/>
  <c r="L272" i="11"/>
  <c r="G268" i="11"/>
  <c r="G266" i="11"/>
  <c r="E272" i="11"/>
  <c r="I664" i="3" s="1"/>
  <c r="H310" i="11"/>
  <c r="H311" i="11" s="1"/>
  <c r="I805" i="3" s="1"/>
  <c r="G262" i="11"/>
  <c r="G271" i="11"/>
  <c r="H271" i="11"/>
  <c r="F271" i="11"/>
  <c r="J271" i="11"/>
  <c r="G269" i="11"/>
  <c r="H269" i="11"/>
  <c r="F269" i="11"/>
  <c r="J269" i="11"/>
  <c r="H260" i="11"/>
  <c r="F261" i="11"/>
  <c r="J261" i="11"/>
  <c r="S261" i="11"/>
  <c r="H262" i="11"/>
  <c r="F263" i="11"/>
  <c r="J263" i="11"/>
  <c r="S263" i="11"/>
  <c r="H264" i="11"/>
  <c r="F265" i="11"/>
  <c r="J265" i="11"/>
  <c r="S265" i="11"/>
  <c r="H266" i="11"/>
  <c r="F267" i="11"/>
  <c r="J267" i="11"/>
  <c r="S267" i="11"/>
  <c r="H268" i="11"/>
  <c r="G261" i="11"/>
  <c r="G263" i="11"/>
  <c r="G265" i="11"/>
  <c r="G267" i="11"/>
  <c r="F260" i="11"/>
  <c r="J260" i="11"/>
  <c r="F262" i="11"/>
  <c r="J262" i="11"/>
  <c r="F264" i="11"/>
  <c r="J264" i="11"/>
  <c r="F266" i="11"/>
  <c r="J266" i="11"/>
  <c r="F268" i="11"/>
  <c r="J268" i="11"/>
  <c r="H259" i="11"/>
  <c r="G295" i="11"/>
  <c r="F307" i="11"/>
  <c r="F308" i="11" s="1"/>
  <c r="I809" i="3" s="1"/>
  <c r="F309" i="11"/>
  <c r="H312" i="11"/>
  <c r="H313" i="11" s="1"/>
  <c r="I795" i="3" s="1"/>
  <c r="F315" i="11"/>
  <c r="F316" i="11" s="1"/>
  <c r="I902" i="3" s="1"/>
  <c r="G318" i="11"/>
  <c r="G319" i="11" s="1"/>
  <c r="I1008" i="3" s="1"/>
  <c r="H295" i="11"/>
  <c r="F298" i="11"/>
  <c r="H318" i="11"/>
  <c r="H319" i="11" s="1"/>
  <c r="I1010" i="3" s="1"/>
  <c r="G310" i="11"/>
  <c r="F270" i="11"/>
  <c r="F296" i="11"/>
  <c r="G297" i="11"/>
  <c r="H300" i="11"/>
  <c r="J309" i="11"/>
  <c r="S309" i="11"/>
  <c r="S311" i="11" s="1"/>
  <c r="G259" i="11"/>
  <c r="F294" i="11"/>
  <c r="H297" i="11"/>
  <c r="J298" i="11"/>
  <c r="S298" i="11"/>
  <c r="J307" i="11"/>
  <c r="J308" i="11" s="1"/>
  <c r="I814" i="3" s="1"/>
  <c r="S307" i="11"/>
  <c r="S308" i="11" s="1"/>
  <c r="G312" i="11"/>
  <c r="G313" i="11" s="1"/>
  <c r="I793" i="3" s="1"/>
  <c r="J315" i="11"/>
  <c r="J316" i="11" s="1"/>
  <c r="I907" i="3" s="1"/>
  <c r="S315" i="11"/>
  <c r="S316" i="11" s="1"/>
  <c r="J270" i="11"/>
  <c r="S270" i="11"/>
  <c r="J296" i="11"/>
  <c r="S296" i="11"/>
  <c r="G270" i="11"/>
  <c r="G296" i="11"/>
  <c r="G298" i="11"/>
  <c r="G309" i="11"/>
  <c r="G315" i="11"/>
  <c r="G316" i="11" s="1"/>
  <c r="I903" i="3" s="1"/>
  <c r="G294" i="11"/>
  <c r="G307" i="11"/>
  <c r="G308" i="11" s="1"/>
  <c r="I810" i="3" s="1"/>
  <c r="F259" i="11"/>
  <c r="J259" i="11"/>
  <c r="H294" i="11"/>
  <c r="F295" i="11"/>
  <c r="J295" i="11"/>
  <c r="F297" i="11"/>
  <c r="J297" i="11"/>
  <c r="F300" i="11"/>
  <c r="J300" i="11"/>
  <c r="F310" i="11"/>
  <c r="J310" i="11"/>
  <c r="F312" i="11"/>
  <c r="F313" i="11" s="1"/>
  <c r="I792" i="3" s="1"/>
  <c r="J312" i="11"/>
  <c r="J313" i="11" s="1"/>
  <c r="I797" i="3" s="1"/>
  <c r="F318" i="11"/>
  <c r="F319" i="11" s="1"/>
  <c r="I1007" i="3" s="1"/>
  <c r="J318" i="11"/>
  <c r="J319" i="11" s="1"/>
  <c r="I1012" i="3" s="1"/>
  <c r="H226" i="11"/>
  <c r="G226" i="11"/>
  <c r="F226" i="11"/>
  <c r="J226" i="11"/>
  <c r="N236" i="11"/>
  <c r="O236" i="11"/>
  <c r="P236" i="11"/>
  <c r="Q236" i="11"/>
  <c r="R236" i="11"/>
  <c r="T236" i="11"/>
  <c r="N212" i="11"/>
  <c r="O212" i="11"/>
  <c r="P212" i="11"/>
  <c r="Q212" i="11"/>
  <c r="R212" i="11"/>
  <c r="T212" i="11"/>
  <c r="N202" i="11"/>
  <c r="O202" i="11"/>
  <c r="P202" i="11"/>
  <c r="Q202" i="11"/>
  <c r="R202" i="11"/>
  <c r="T202" i="11"/>
  <c r="E202" i="11"/>
  <c r="I424" i="3" s="1"/>
  <c r="N198" i="11"/>
  <c r="O198" i="11"/>
  <c r="P198" i="11"/>
  <c r="Q198" i="11"/>
  <c r="R198" i="11"/>
  <c r="T198" i="11"/>
  <c r="N195" i="11"/>
  <c r="O195" i="11"/>
  <c r="P195" i="11"/>
  <c r="Q195" i="11"/>
  <c r="R195" i="11"/>
  <c r="T195" i="11"/>
  <c r="N186" i="11"/>
  <c r="O186" i="11"/>
  <c r="P186" i="11"/>
  <c r="Q186" i="11"/>
  <c r="R186" i="11"/>
  <c r="T186" i="11"/>
  <c r="E186" i="11"/>
  <c r="I340" i="3" s="1"/>
  <c r="N173" i="11"/>
  <c r="O173" i="11"/>
  <c r="P173" i="11"/>
  <c r="Q173" i="11"/>
  <c r="R173" i="11"/>
  <c r="T173" i="11"/>
  <c r="M137" i="11"/>
  <c r="L137" i="11"/>
  <c r="K137" i="11"/>
  <c r="I137" i="11"/>
  <c r="E137" i="11"/>
  <c r="S137" i="11" s="1"/>
  <c r="M136" i="11"/>
  <c r="L136" i="11"/>
  <c r="K136" i="11"/>
  <c r="I136" i="11"/>
  <c r="E136" i="11"/>
  <c r="H136" i="11" s="1"/>
  <c r="M135" i="11"/>
  <c r="L135" i="11"/>
  <c r="K135" i="11"/>
  <c r="I135" i="11"/>
  <c r="E135" i="11"/>
  <c r="S135" i="11" s="1"/>
  <c r="M134" i="11"/>
  <c r="L134" i="11"/>
  <c r="K134" i="11"/>
  <c r="I134" i="11"/>
  <c r="E134" i="11"/>
  <c r="H134" i="11" s="1"/>
  <c r="M133" i="11"/>
  <c r="L133" i="11"/>
  <c r="K133" i="11"/>
  <c r="I133" i="11"/>
  <c r="E133" i="11"/>
  <c r="S133" i="11" s="1"/>
  <c r="E122" i="11"/>
  <c r="H122" i="11" s="1"/>
  <c r="M130" i="11"/>
  <c r="L130" i="11"/>
  <c r="K130" i="11"/>
  <c r="I130" i="11"/>
  <c r="E130" i="11"/>
  <c r="H130" i="11" s="1"/>
  <c r="M127" i="11"/>
  <c r="L127" i="11"/>
  <c r="K127" i="11"/>
  <c r="I127" i="11"/>
  <c r="E127" i="11"/>
  <c r="S127" i="11" s="1"/>
  <c r="M126" i="11"/>
  <c r="L126" i="11"/>
  <c r="K126" i="11"/>
  <c r="I126" i="11"/>
  <c r="E126" i="11"/>
  <c r="H126" i="11" s="1"/>
  <c r="M125" i="11"/>
  <c r="L125" i="11"/>
  <c r="K125" i="11"/>
  <c r="I125" i="11"/>
  <c r="E125" i="11"/>
  <c r="S125" i="11" s="1"/>
  <c r="M124" i="11"/>
  <c r="L124" i="11"/>
  <c r="K124" i="11"/>
  <c r="I124" i="11"/>
  <c r="E124" i="11"/>
  <c r="H124" i="11" s="1"/>
  <c r="M123" i="11"/>
  <c r="L123" i="11"/>
  <c r="K123" i="11"/>
  <c r="I123" i="11"/>
  <c r="E123" i="11"/>
  <c r="S123" i="11" s="1"/>
  <c r="M122" i="11"/>
  <c r="L122" i="11"/>
  <c r="K122" i="11"/>
  <c r="I122" i="11"/>
  <c r="M121" i="11"/>
  <c r="L121" i="11"/>
  <c r="K121" i="11"/>
  <c r="I121" i="11"/>
  <c r="E121" i="11"/>
  <c r="S121" i="11" s="1"/>
  <c r="M120" i="11"/>
  <c r="L120" i="11"/>
  <c r="K120" i="11"/>
  <c r="I120" i="11"/>
  <c r="E120" i="11"/>
  <c r="H120" i="11" s="1"/>
  <c r="M119" i="11"/>
  <c r="L119" i="11"/>
  <c r="K119" i="11"/>
  <c r="I119" i="11"/>
  <c r="E119" i="11"/>
  <c r="S119" i="11" s="1"/>
  <c r="M118" i="11"/>
  <c r="L118" i="11"/>
  <c r="K118" i="11"/>
  <c r="I118" i="11"/>
  <c r="E118" i="11"/>
  <c r="H118" i="11" s="1"/>
  <c r="M117" i="11"/>
  <c r="L117" i="11"/>
  <c r="K117" i="11"/>
  <c r="I117" i="11"/>
  <c r="E117" i="11"/>
  <c r="S117" i="11" s="1"/>
  <c r="K116" i="11"/>
  <c r="L116" i="11"/>
  <c r="M116" i="11"/>
  <c r="K115" i="11"/>
  <c r="L115" i="11"/>
  <c r="M115" i="11"/>
  <c r="M114" i="11"/>
  <c r="L114" i="11"/>
  <c r="K114" i="11"/>
  <c r="I114" i="11"/>
  <c r="E114" i="11"/>
  <c r="S114" i="11" s="1"/>
  <c r="M113" i="11"/>
  <c r="L113" i="11"/>
  <c r="K113" i="11"/>
  <c r="I113" i="11"/>
  <c r="E113" i="11"/>
  <c r="H113" i="11" s="1"/>
  <c r="M112" i="11"/>
  <c r="L112" i="11"/>
  <c r="K112" i="11"/>
  <c r="I112" i="11"/>
  <c r="E112" i="11"/>
  <c r="S112" i="11" s="1"/>
  <c r="M111" i="11"/>
  <c r="L111" i="11"/>
  <c r="K111" i="11"/>
  <c r="I111" i="11"/>
  <c r="E111" i="11"/>
  <c r="H111" i="11" s="1"/>
  <c r="M110" i="11"/>
  <c r="L110" i="11"/>
  <c r="K110" i="11"/>
  <c r="I110" i="11"/>
  <c r="E110" i="11"/>
  <c r="S110" i="11" s="1"/>
  <c r="M109" i="11"/>
  <c r="L109" i="11"/>
  <c r="K109" i="11"/>
  <c r="I109" i="11"/>
  <c r="E109" i="11"/>
  <c r="H109" i="11" s="1"/>
  <c r="N132" i="11"/>
  <c r="O132" i="11"/>
  <c r="P132" i="11"/>
  <c r="Q132" i="11"/>
  <c r="R132" i="11"/>
  <c r="T132" i="11"/>
  <c r="K105" i="11"/>
  <c r="L105" i="11"/>
  <c r="M105" i="11"/>
  <c r="M104" i="11"/>
  <c r="L104" i="11"/>
  <c r="K104" i="11"/>
  <c r="I104" i="11"/>
  <c r="E104" i="11"/>
  <c r="S104" i="11" s="1"/>
  <c r="M103" i="11"/>
  <c r="L103" i="11"/>
  <c r="K103" i="11"/>
  <c r="I103" i="11"/>
  <c r="E103" i="11"/>
  <c r="H103" i="11" s="1"/>
  <c r="M102" i="11"/>
  <c r="L102" i="11"/>
  <c r="K102" i="11"/>
  <c r="I102" i="11"/>
  <c r="E102" i="11"/>
  <c r="S102" i="11" s="1"/>
  <c r="M101" i="11"/>
  <c r="L101" i="11"/>
  <c r="K101" i="11"/>
  <c r="I101" i="11"/>
  <c r="E101" i="11"/>
  <c r="H101" i="11" s="1"/>
  <c r="M100" i="11"/>
  <c r="L100" i="11"/>
  <c r="K100" i="11"/>
  <c r="I100" i="11"/>
  <c r="E100" i="11"/>
  <c r="S100" i="11" s="1"/>
  <c r="E77" i="11"/>
  <c r="I283" i="3" s="1"/>
  <c r="S71" i="11"/>
  <c r="S72" i="11"/>
  <c r="S73" i="11"/>
  <c r="S74" i="11"/>
  <c r="S75" i="11"/>
  <c r="S76" i="11"/>
  <c r="S68" i="11"/>
  <c r="S67" i="11"/>
  <c r="S66" i="11"/>
  <c r="S65" i="11"/>
  <c r="S64" i="11"/>
  <c r="S63" i="11"/>
  <c r="S62" i="11"/>
  <c r="S61" i="11"/>
  <c r="T77" i="11"/>
  <c r="R77" i="11"/>
  <c r="Q77" i="11"/>
  <c r="P77" i="11"/>
  <c r="I297" i="3" s="1"/>
  <c r="O77" i="11"/>
  <c r="I296" i="3" s="1"/>
  <c r="N77" i="11"/>
  <c r="I293" i="3" s="1"/>
  <c r="M77" i="11"/>
  <c r="I292" i="3" s="1"/>
  <c r="L77" i="11"/>
  <c r="I287" i="3" s="1"/>
  <c r="K77" i="11"/>
  <c r="I288" i="3" s="1"/>
  <c r="J77" i="11"/>
  <c r="I294" i="3" s="1"/>
  <c r="I77" i="11"/>
  <c r="H77" i="11"/>
  <c r="I286" i="3" s="1"/>
  <c r="G77" i="11"/>
  <c r="F77" i="11"/>
  <c r="I285" i="3" s="1"/>
  <c r="S70" i="11"/>
  <c r="S69" i="11"/>
  <c r="S60" i="11"/>
  <c r="T54" i="11"/>
  <c r="R54" i="11"/>
  <c r="Q54" i="11"/>
  <c r="P54" i="11"/>
  <c r="O54" i="11"/>
  <c r="N54" i="11"/>
  <c r="M54" i="11"/>
  <c r="I54" i="11"/>
  <c r="E54" i="11"/>
  <c r="S54" i="11"/>
  <c r="L54" i="11"/>
  <c r="K54" i="11"/>
  <c r="J54" i="11"/>
  <c r="H54" i="11"/>
  <c r="G54" i="11"/>
  <c r="F54" i="11"/>
  <c r="F46" i="11"/>
  <c r="I200" i="3" s="1"/>
  <c r="G46" i="11"/>
  <c r="H46" i="11"/>
  <c r="I201" i="3" s="1"/>
  <c r="I46" i="11"/>
  <c r="J46" i="11"/>
  <c r="K46" i="11"/>
  <c r="I202" i="3" s="1"/>
  <c r="L46" i="11"/>
  <c r="I207" i="3" s="1"/>
  <c r="M46" i="11"/>
  <c r="I205" i="3" s="1"/>
  <c r="N46" i="11"/>
  <c r="I206" i="3" s="1"/>
  <c r="O46" i="11"/>
  <c r="I208" i="3" s="1"/>
  <c r="P46" i="11"/>
  <c r="Q46" i="11"/>
  <c r="R46" i="11"/>
  <c r="T46" i="11"/>
  <c r="E46" i="11"/>
  <c r="I198" i="3" s="1"/>
  <c r="S45" i="11"/>
  <c r="S46" i="11" s="1"/>
  <c r="T39" i="11"/>
  <c r="I136" i="3" s="1"/>
  <c r="R39" i="11"/>
  <c r="Q39" i="11"/>
  <c r="P39" i="11"/>
  <c r="O39" i="11"/>
  <c r="N39" i="11"/>
  <c r="E39" i="11"/>
  <c r="I133" i="3" s="1"/>
  <c r="S38" i="11"/>
  <c r="S39" i="11" s="1"/>
  <c r="M38" i="11"/>
  <c r="M39" i="11" s="1"/>
  <c r="L38" i="11"/>
  <c r="L39" i="11" s="1"/>
  <c r="K38" i="11"/>
  <c r="K39" i="11" s="1"/>
  <c r="J38" i="11"/>
  <c r="J39" i="11" s="1"/>
  <c r="I146" i="3" s="1"/>
  <c r="I38" i="11"/>
  <c r="I39" i="11" s="1"/>
  <c r="I140" i="3" s="1"/>
  <c r="H38" i="11"/>
  <c r="H39" i="11" s="1"/>
  <c r="I141" i="3" s="1"/>
  <c r="G38" i="11"/>
  <c r="G39" i="11" s="1"/>
  <c r="I139" i="3" s="1"/>
  <c r="F38" i="11"/>
  <c r="F39" i="11" s="1"/>
  <c r="I138" i="3" s="1"/>
  <c r="N31" i="11"/>
  <c r="O31" i="11"/>
  <c r="P31" i="11"/>
  <c r="Q31" i="11"/>
  <c r="R31" i="11"/>
  <c r="T31" i="11"/>
  <c r="I102" i="3" s="1"/>
  <c r="E31" i="11"/>
  <c r="I99" i="3" s="1"/>
  <c r="M30" i="11"/>
  <c r="M31" i="11" s="1"/>
  <c r="L30" i="11"/>
  <c r="L31" i="11" s="1"/>
  <c r="K30" i="11"/>
  <c r="K31" i="11" s="1"/>
  <c r="I30" i="11"/>
  <c r="I31" i="11" s="1"/>
  <c r="I106" i="3" s="1"/>
  <c r="H30" i="11"/>
  <c r="H31" i="11" s="1"/>
  <c r="I107" i="3" s="1"/>
  <c r="F23" i="11"/>
  <c r="I51" i="3" s="1"/>
  <c r="G23" i="11"/>
  <c r="H23" i="11"/>
  <c r="I23" i="11"/>
  <c r="J23" i="11"/>
  <c r="K23" i="11"/>
  <c r="L23" i="11"/>
  <c r="M23" i="11"/>
  <c r="N23" i="11"/>
  <c r="O23" i="11"/>
  <c r="I60" i="3" s="1"/>
  <c r="P23" i="11"/>
  <c r="Q23" i="11"/>
  <c r="R23" i="11"/>
  <c r="T23" i="11"/>
  <c r="E23" i="11"/>
  <c r="S20" i="11"/>
  <c r="S19" i="11"/>
  <c r="S18" i="11"/>
  <c r="S17" i="11"/>
  <c r="S16" i="11"/>
  <c r="S15" i="11"/>
  <c r="S13" i="11"/>
  <c r="S12" i="11"/>
  <c r="S11" i="11"/>
  <c r="S10" i="11"/>
  <c r="S9" i="11"/>
  <c r="S8" i="11"/>
  <c r="S7" i="11"/>
  <c r="S22" i="11"/>
  <c r="S14" i="11"/>
  <c r="S6" i="11"/>
  <c r="M248" i="11"/>
  <c r="L248" i="11"/>
  <c r="K248" i="11"/>
  <c r="I248" i="11"/>
  <c r="M247" i="11"/>
  <c r="L247" i="11"/>
  <c r="K247" i="11"/>
  <c r="I247" i="11"/>
  <c r="G247" i="11"/>
  <c r="M246" i="11"/>
  <c r="L246" i="11"/>
  <c r="K246" i="11"/>
  <c r="I246" i="11"/>
  <c r="M245" i="11"/>
  <c r="L245" i="11"/>
  <c r="K245" i="11"/>
  <c r="I245" i="11"/>
  <c r="M244" i="11"/>
  <c r="L244" i="11"/>
  <c r="K244" i="11"/>
  <c r="I244" i="11"/>
  <c r="M243" i="11"/>
  <c r="L243" i="11"/>
  <c r="K243" i="11"/>
  <c r="I243" i="11"/>
  <c r="G243" i="11"/>
  <c r="M242" i="11"/>
  <c r="L242" i="11"/>
  <c r="K242" i="11"/>
  <c r="I242" i="11"/>
  <c r="M241" i="11"/>
  <c r="L241" i="11"/>
  <c r="K241" i="11"/>
  <c r="I241" i="11"/>
  <c r="M240" i="11"/>
  <c r="L240" i="11"/>
  <c r="K240" i="11"/>
  <c r="I240" i="11"/>
  <c r="M239" i="11"/>
  <c r="L239" i="11"/>
  <c r="K239" i="11"/>
  <c r="I239" i="11"/>
  <c r="M238" i="11"/>
  <c r="L238" i="11"/>
  <c r="K238" i="11"/>
  <c r="I238" i="11"/>
  <c r="M237" i="11"/>
  <c r="L237" i="11"/>
  <c r="K237" i="11"/>
  <c r="I237" i="11"/>
  <c r="M235" i="11"/>
  <c r="L235" i="11"/>
  <c r="K235" i="11"/>
  <c r="I235" i="11"/>
  <c r="G235" i="11"/>
  <c r="M234" i="11"/>
  <c r="L234" i="11"/>
  <c r="K234" i="11"/>
  <c r="I234" i="11"/>
  <c r="M233" i="11"/>
  <c r="L233" i="11"/>
  <c r="K233" i="11"/>
  <c r="I233" i="11"/>
  <c r="M230" i="11"/>
  <c r="L230" i="11"/>
  <c r="K230" i="11"/>
  <c r="I230" i="11"/>
  <c r="E230" i="11"/>
  <c r="M229" i="11"/>
  <c r="L229" i="11"/>
  <c r="K229" i="11"/>
  <c r="I229" i="11"/>
  <c r="E229" i="11"/>
  <c r="G229" i="11" s="1"/>
  <c r="M228" i="11"/>
  <c r="L228" i="11"/>
  <c r="K228" i="11"/>
  <c r="I228" i="11"/>
  <c r="E228" i="11"/>
  <c r="G228" i="11" s="1"/>
  <c r="M225" i="11"/>
  <c r="L225" i="11"/>
  <c r="K225" i="11"/>
  <c r="I225" i="11"/>
  <c r="E225" i="11"/>
  <c r="H225" i="11" s="1"/>
  <c r="M224" i="11"/>
  <c r="L224" i="11"/>
  <c r="K224" i="11"/>
  <c r="I224" i="11"/>
  <c r="E224" i="11"/>
  <c r="M223" i="11"/>
  <c r="L223" i="11"/>
  <c r="K223" i="11"/>
  <c r="I223" i="11"/>
  <c r="E223" i="11"/>
  <c r="H223" i="11" s="1"/>
  <c r="M222" i="11"/>
  <c r="L222" i="11"/>
  <c r="K222" i="11"/>
  <c r="I222" i="11"/>
  <c r="E222" i="11"/>
  <c r="M221" i="11"/>
  <c r="L221" i="11"/>
  <c r="K221" i="11"/>
  <c r="I221" i="11"/>
  <c r="E221" i="11"/>
  <c r="H221" i="11" s="1"/>
  <c r="M220" i="11"/>
  <c r="L220" i="11"/>
  <c r="K220" i="11"/>
  <c r="I220" i="11"/>
  <c r="E220" i="11"/>
  <c r="H220" i="11" s="1"/>
  <c r="M219" i="11"/>
  <c r="L219" i="11"/>
  <c r="K219" i="11"/>
  <c r="I219" i="11"/>
  <c r="E219" i="11"/>
  <c r="M218" i="11"/>
  <c r="L218" i="11"/>
  <c r="K218" i="11"/>
  <c r="I218" i="11"/>
  <c r="E218" i="11"/>
  <c r="H218" i="11" s="1"/>
  <c r="M217" i="11"/>
  <c r="L217" i="11"/>
  <c r="K217" i="11"/>
  <c r="I217" i="11"/>
  <c r="E217" i="11"/>
  <c r="S217" i="11" s="1"/>
  <c r="M216" i="11"/>
  <c r="L216" i="11"/>
  <c r="K216" i="11"/>
  <c r="I216" i="11"/>
  <c r="E216" i="11"/>
  <c r="M215" i="11"/>
  <c r="L215" i="11"/>
  <c r="K215" i="11"/>
  <c r="I215" i="11"/>
  <c r="E215" i="11"/>
  <c r="S215" i="11" s="1"/>
  <c r="M214" i="11"/>
  <c r="L214" i="11"/>
  <c r="K214" i="11"/>
  <c r="I214" i="11"/>
  <c r="E214" i="11"/>
  <c r="S214" i="11" s="1"/>
  <c r="M213" i="11"/>
  <c r="L213" i="11"/>
  <c r="K213" i="11"/>
  <c r="I213" i="11"/>
  <c r="E213" i="11"/>
  <c r="H213" i="11" s="1"/>
  <c r="M211" i="11"/>
  <c r="L211" i="11"/>
  <c r="K211" i="11"/>
  <c r="I211" i="11"/>
  <c r="E211" i="11"/>
  <c r="S211" i="11" s="1"/>
  <c r="M210" i="11"/>
  <c r="L210" i="11"/>
  <c r="K210" i="11"/>
  <c r="I210" i="11"/>
  <c r="E210" i="11"/>
  <c r="S210" i="11" s="1"/>
  <c r="M209" i="11"/>
  <c r="L209" i="11"/>
  <c r="K209" i="11"/>
  <c r="I209" i="11"/>
  <c r="E209" i="11"/>
  <c r="H209" i="11" s="1"/>
  <c r="M208" i="11"/>
  <c r="L208" i="11"/>
  <c r="K208" i="11"/>
  <c r="I208" i="11"/>
  <c r="E208" i="11"/>
  <c r="M207" i="11"/>
  <c r="L207" i="11"/>
  <c r="K207" i="11"/>
  <c r="I207" i="11"/>
  <c r="E207" i="11"/>
  <c r="G207" i="11" s="1"/>
  <c r="M206" i="11"/>
  <c r="L206" i="11"/>
  <c r="K206" i="11"/>
  <c r="I206" i="11"/>
  <c r="E206" i="11"/>
  <c r="S206" i="11" s="1"/>
  <c r="M205" i="11"/>
  <c r="L205" i="11"/>
  <c r="K205" i="11"/>
  <c r="I205" i="11"/>
  <c r="E205" i="11"/>
  <c r="H205" i="11" s="1"/>
  <c r="M204" i="11"/>
  <c r="L204" i="11"/>
  <c r="K204" i="11"/>
  <c r="I204" i="11"/>
  <c r="E204" i="11"/>
  <c r="M201" i="11"/>
  <c r="L201" i="11"/>
  <c r="K201" i="11"/>
  <c r="I201" i="11"/>
  <c r="H201" i="11"/>
  <c r="M200" i="11"/>
  <c r="L200" i="11"/>
  <c r="K200" i="11"/>
  <c r="I200" i="11"/>
  <c r="M199" i="11"/>
  <c r="L199" i="11"/>
  <c r="K199" i="11"/>
  <c r="I199" i="11"/>
  <c r="H199" i="11"/>
  <c r="M197" i="11"/>
  <c r="L197" i="11"/>
  <c r="K197" i="11"/>
  <c r="I197" i="11"/>
  <c r="S197" i="11"/>
  <c r="M196" i="11"/>
  <c r="L196" i="11"/>
  <c r="K196" i="11"/>
  <c r="I196" i="11"/>
  <c r="E196" i="11"/>
  <c r="H196" i="11" s="1"/>
  <c r="M193" i="11"/>
  <c r="L193" i="11"/>
  <c r="K193" i="11"/>
  <c r="I193" i="11"/>
  <c r="E193" i="11"/>
  <c r="S193" i="11" s="1"/>
  <c r="M192" i="11"/>
  <c r="L192" i="11"/>
  <c r="K192" i="11"/>
  <c r="I192" i="11"/>
  <c r="E192" i="11"/>
  <c r="H192" i="11" s="1"/>
  <c r="M185" i="11"/>
  <c r="L185" i="11"/>
  <c r="K185" i="11"/>
  <c r="I185" i="11"/>
  <c r="H185" i="11"/>
  <c r="M184" i="11"/>
  <c r="L184" i="11"/>
  <c r="K184" i="11"/>
  <c r="I184" i="11"/>
  <c r="H184" i="11"/>
  <c r="M183" i="11"/>
  <c r="L183" i="11"/>
  <c r="K183" i="11"/>
  <c r="I183" i="11"/>
  <c r="H183" i="11"/>
  <c r="M182" i="11"/>
  <c r="L182" i="11"/>
  <c r="K182" i="11"/>
  <c r="I182" i="11"/>
  <c r="H182" i="11"/>
  <c r="M181" i="11"/>
  <c r="L181" i="11"/>
  <c r="K181" i="11"/>
  <c r="I181" i="11"/>
  <c r="H181" i="11"/>
  <c r="M180" i="11"/>
  <c r="L180" i="11"/>
  <c r="K180" i="11"/>
  <c r="I180" i="11"/>
  <c r="H180" i="11"/>
  <c r="M179" i="11"/>
  <c r="L179" i="11"/>
  <c r="K179" i="11"/>
  <c r="I179" i="11"/>
  <c r="H179" i="11"/>
  <c r="M178" i="11"/>
  <c r="L178" i="11"/>
  <c r="K178" i="11"/>
  <c r="I178" i="11"/>
  <c r="H178" i="11"/>
  <c r="M175" i="11"/>
  <c r="L175" i="11"/>
  <c r="K175" i="11"/>
  <c r="I175" i="11"/>
  <c r="H175" i="11"/>
  <c r="M174" i="11"/>
  <c r="L174" i="11"/>
  <c r="K174" i="11"/>
  <c r="I174" i="11"/>
  <c r="H174" i="11"/>
  <c r="M171" i="11"/>
  <c r="L171" i="11"/>
  <c r="K171" i="11"/>
  <c r="I171" i="11"/>
  <c r="H171" i="11"/>
  <c r="M170" i="11"/>
  <c r="L170" i="11"/>
  <c r="K170" i="11"/>
  <c r="I170" i="11"/>
  <c r="E170" i="11"/>
  <c r="H170" i="11" s="1"/>
  <c r="M169" i="11"/>
  <c r="L169" i="11"/>
  <c r="K169" i="11"/>
  <c r="I169" i="11"/>
  <c r="E169" i="11"/>
  <c r="H169" i="11" s="1"/>
  <c r="M166" i="11"/>
  <c r="L166" i="11"/>
  <c r="K166" i="11"/>
  <c r="I166" i="11"/>
  <c r="E166" i="11"/>
  <c r="H166" i="11" s="1"/>
  <c r="M165" i="11"/>
  <c r="L165" i="11"/>
  <c r="K165" i="11"/>
  <c r="I165" i="11"/>
  <c r="E165" i="11"/>
  <c r="H165" i="11" s="1"/>
  <c r="M164" i="11"/>
  <c r="L164" i="11"/>
  <c r="K164" i="11"/>
  <c r="I164" i="11"/>
  <c r="E164" i="11"/>
  <c r="H164" i="11" s="1"/>
  <c r="M163" i="11"/>
  <c r="L163" i="11"/>
  <c r="K163" i="11"/>
  <c r="I163" i="11"/>
  <c r="E163" i="11"/>
  <c r="H163" i="11" s="1"/>
  <c r="M162" i="11"/>
  <c r="L162" i="11"/>
  <c r="K162" i="11"/>
  <c r="I162" i="11"/>
  <c r="E162" i="11"/>
  <c r="H162" i="11" s="1"/>
  <c r="M161" i="11"/>
  <c r="L161" i="11"/>
  <c r="K161" i="11"/>
  <c r="I161" i="11"/>
  <c r="E161" i="11"/>
  <c r="H161" i="11" s="1"/>
  <c r="M159" i="11"/>
  <c r="L159" i="11"/>
  <c r="K159" i="11"/>
  <c r="I159" i="11"/>
  <c r="E159" i="11"/>
  <c r="H159" i="11" s="1"/>
  <c r="M158" i="11"/>
  <c r="L158" i="11"/>
  <c r="K158" i="11"/>
  <c r="I158" i="11"/>
  <c r="E158" i="11"/>
  <c r="H158" i="11" s="1"/>
  <c r="M157" i="11"/>
  <c r="L157" i="11"/>
  <c r="K157" i="11"/>
  <c r="I157" i="11"/>
  <c r="E157" i="11"/>
  <c r="H157" i="11" s="1"/>
  <c r="M156" i="11"/>
  <c r="L156" i="11"/>
  <c r="K156" i="11"/>
  <c r="I156" i="11"/>
  <c r="E156" i="11"/>
  <c r="H156" i="11" s="1"/>
  <c r="M155" i="11"/>
  <c r="L155" i="11"/>
  <c r="K155" i="11"/>
  <c r="I155" i="11"/>
  <c r="E155" i="11"/>
  <c r="H155" i="11" s="1"/>
  <c r="M154" i="11"/>
  <c r="L154" i="11"/>
  <c r="K154" i="11"/>
  <c r="I154" i="11"/>
  <c r="E154" i="11"/>
  <c r="H154" i="11" s="1"/>
  <c r="M153" i="11"/>
  <c r="L153" i="11"/>
  <c r="K153" i="11"/>
  <c r="I153" i="11"/>
  <c r="E153" i="11"/>
  <c r="H153" i="11" s="1"/>
  <c r="M152" i="11"/>
  <c r="L152" i="11"/>
  <c r="K152" i="11"/>
  <c r="I152" i="11"/>
  <c r="E152" i="11"/>
  <c r="H152" i="11" s="1"/>
  <c r="M149" i="11"/>
  <c r="L149" i="11"/>
  <c r="K149" i="11"/>
  <c r="I149" i="11"/>
  <c r="E149" i="11"/>
  <c r="H149" i="11" s="1"/>
  <c r="M148" i="11"/>
  <c r="L148" i="11"/>
  <c r="K148" i="11"/>
  <c r="I148" i="11"/>
  <c r="E148" i="11"/>
  <c r="H148" i="11" s="1"/>
  <c r="M146" i="11"/>
  <c r="L146" i="11"/>
  <c r="K146" i="11"/>
  <c r="I146" i="11"/>
  <c r="E146" i="11"/>
  <c r="H146" i="11" s="1"/>
  <c r="M145" i="11"/>
  <c r="L145" i="11"/>
  <c r="K145" i="11"/>
  <c r="I145" i="11"/>
  <c r="E145" i="11"/>
  <c r="H145" i="11" s="1"/>
  <c r="M144" i="11"/>
  <c r="L144" i="11"/>
  <c r="K144" i="11"/>
  <c r="I144" i="11"/>
  <c r="E144" i="11"/>
  <c r="H144" i="11" s="1"/>
  <c r="M143" i="11"/>
  <c r="L143" i="11"/>
  <c r="K143" i="11"/>
  <c r="I143" i="11"/>
  <c r="E143" i="11"/>
  <c r="H143" i="11" s="1"/>
  <c r="M142" i="11"/>
  <c r="L142" i="11"/>
  <c r="K142" i="11"/>
  <c r="I142" i="11"/>
  <c r="E142" i="11"/>
  <c r="H142" i="11" s="1"/>
  <c r="M141" i="11"/>
  <c r="L141" i="11"/>
  <c r="K141" i="11"/>
  <c r="I141" i="11"/>
  <c r="E141" i="11"/>
  <c r="H141" i="11" s="1"/>
  <c r="M140" i="11"/>
  <c r="L140" i="11"/>
  <c r="K140" i="11"/>
  <c r="I140" i="11"/>
  <c r="E140" i="11"/>
  <c r="H140" i="11" s="1"/>
  <c r="M139" i="11"/>
  <c r="L139" i="11"/>
  <c r="K139" i="11"/>
  <c r="I139" i="11"/>
  <c r="E139" i="11"/>
  <c r="H139" i="11" s="1"/>
  <c r="M138" i="11"/>
  <c r="L138" i="11"/>
  <c r="K138" i="11"/>
  <c r="I138" i="11"/>
  <c r="E138" i="11"/>
  <c r="H138" i="11" s="1"/>
  <c r="M99" i="11"/>
  <c r="L99" i="11"/>
  <c r="K99" i="11"/>
  <c r="I99" i="11"/>
  <c r="E99" i="11"/>
  <c r="H99" i="11" s="1"/>
  <c r="M98" i="11"/>
  <c r="L98" i="11"/>
  <c r="K98" i="11"/>
  <c r="I98" i="11"/>
  <c r="E98" i="11"/>
  <c r="G98" i="11" s="1"/>
  <c r="M97" i="11"/>
  <c r="L97" i="11"/>
  <c r="K97" i="11"/>
  <c r="I97" i="11"/>
  <c r="E97" i="11"/>
  <c r="G97" i="11" s="1"/>
  <c r="M96" i="11"/>
  <c r="L96" i="11"/>
  <c r="K96" i="11"/>
  <c r="I96" i="11"/>
  <c r="E96" i="11"/>
  <c r="G96" i="11" s="1"/>
  <c r="M95" i="11"/>
  <c r="L95" i="11"/>
  <c r="K95" i="11"/>
  <c r="I95" i="11"/>
  <c r="E95" i="11"/>
  <c r="G95" i="11" s="1"/>
  <c r="M94" i="11"/>
  <c r="L94" i="11"/>
  <c r="K94" i="11"/>
  <c r="I94" i="11"/>
  <c r="E94" i="11"/>
  <c r="G94" i="11" s="1"/>
  <c r="M93" i="11"/>
  <c r="L93" i="11"/>
  <c r="K93" i="11"/>
  <c r="I93" i="11"/>
  <c r="E93" i="11"/>
  <c r="G93" i="11" s="1"/>
  <c r="M92" i="11"/>
  <c r="L92" i="11"/>
  <c r="K92" i="11"/>
  <c r="I92" i="11"/>
  <c r="E92" i="11"/>
  <c r="G92" i="11" s="1"/>
  <c r="M91" i="11"/>
  <c r="L91" i="11"/>
  <c r="K91" i="11"/>
  <c r="I91" i="11"/>
  <c r="E91" i="11"/>
  <c r="G91" i="11" s="1"/>
  <c r="M90" i="11"/>
  <c r="L90" i="11"/>
  <c r="K90" i="11"/>
  <c r="I90" i="11"/>
  <c r="E90" i="11"/>
  <c r="G90" i="11" s="1"/>
  <c r="M89" i="11"/>
  <c r="L89" i="11"/>
  <c r="K89" i="11"/>
  <c r="I89" i="11"/>
  <c r="E89" i="11"/>
  <c r="G89" i="11" s="1"/>
  <c r="M88" i="11"/>
  <c r="L88" i="11"/>
  <c r="K88" i="11"/>
  <c r="I88" i="11"/>
  <c r="E88" i="11"/>
  <c r="G88" i="11" s="1"/>
  <c r="M87" i="11"/>
  <c r="L87" i="11"/>
  <c r="K87" i="11"/>
  <c r="I87" i="11"/>
  <c r="E87" i="11"/>
  <c r="G87" i="11" s="1"/>
  <c r="M86" i="11"/>
  <c r="L86" i="11"/>
  <c r="K86" i="11"/>
  <c r="I86" i="11"/>
  <c r="E86" i="11"/>
  <c r="G86" i="11" s="1"/>
  <c r="M85" i="11"/>
  <c r="L85" i="11"/>
  <c r="K85" i="11"/>
  <c r="I85" i="11"/>
  <c r="E85" i="11"/>
  <c r="G85" i="11" s="1"/>
  <c r="M84" i="11"/>
  <c r="L84" i="11"/>
  <c r="K84" i="11"/>
  <c r="I84" i="11"/>
  <c r="E84" i="11"/>
  <c r="G84" i="11" s="1"/>
  <c r="M83" i="11"/>
  <c r="L83" i="11"/>
  <c r="K83" i="11"/>
  <c r="I83" i="11"/>
  <c r="E83" i="11"/>
  <c r="G83" i="11" s="1"/>
  <c r="I58" i="3" l="1"/>
  <c r="F55" i="3"/>
  <c r="I57" i="3"/>
  <c r="F61" i="3"/>
  <c r="I53" i="3"/>
  <c r="F58" i="3"/>
  <c r="I48" i="3"/>
  <c r="F52" i="3"/>
  <c r="I61" i="3"/>
  <c r="F54" i="3"/>
  <c r="I59" i="3"/>
  <c r="F60" i="3"/>
  <c r="I52" i="3"/>
  <c r="F53" i="3"/>
  <c r="I478" i="3"/>
  <c r="I344" i="3"/>
  <c r="I428" i="3"/>
  <c r="S436" i="11"/>
  <c r="G311" i="11"/>
  <c r="I803" i="3" s="1"/>
  <c r="F311" i="11"/>
  <c r="I802" i="3" s="1"/>
  <c r="J311" i="11"/>
  <c r="I807" i="3" s="1"/>
  <c r="S286" i="11"/>
  <c r="H286" i="11"/>
  <c r="I682" i="3" s="1"/>
  <c r="G286" i="11"/>
  <c r="I680" i="3" s="1"/>
  <c r="F286" i="11"/>
  <c r="I679" i="3" s="1"/>
  <c r="J286" i="11"/>
  <c r="I684" i="3" s="1"/>
  <c r="H305" i="11"/>
  <c r="I747" i="3" s="1"/>
  <c r="F272" i="11"/>
  <c r="I686" i="3" s="1"/>
  <c r="H272" i="11"/>
  <c r="I689" i="3" s="1"/>
  <c r="S272" i="11"/>
  <c r="F305" i="11"/>
  <c r="I744" i="3" s="1"/>
  <c r="I195" i="11"/>
  <c r="I446" i="3" s="1"/>
  <c r="G272" i="11"/>
  <c r="I687" i="3" s="1"/>
  <c r="L249" i="11"/>
  <c r="J272" i="11"/>
  <c r="I691" i="3" s="1"/>
  <c r="M249" i="11"/>
  <c r="S305" i="11"/>
  <c r="J305" i="11"/>
  <c r="I749" i="3" s="1"/>
  <c r="G305" i="11"/>
  <c r="I745" i="3" s="1"/>
  <c r="I249" i="11"/>
  <c r="I483" i="3" s="1"/>
  <c r="K249" i="11"/>
  <c r="K195" i="11"/>
  <c r="M198" i="11"/>
  <c r="K202" i="11"/>
  <c r="I198" i="11"/>
  <c r="I439" i="3" s="1"/>
  <c r="L195" i="11"/>
  <c r="K198" i="11"/>
  <c r="M202" i="11"/>
  <c r="L202" i="11"/>
  <c r="K212" i="11"/>
  <c r="I212" i="11"/>
  <c r="I500" i="3" s="1"/>
  <c r="M212" i="11"/>
  <c r="L198" i="11"/>
  <c r="I202" i="11"/>
  <c r="I432" i="3" s="1"/>
  <c r="L212" i="11"/>
  <c r="M236" i="11"/>
  <c r="K236" i="11"/>
  <c r="I236" i="11"/>
  <c r="I493" i="3" s="1"/>
  <c r="L236" i="11"/>
  <c r="E236" i="11"/>
  <c r="I475" i="3" s="1"/>
  <c r="E198" i="11"/>
  <c r="I425" i="3" s="1"/>
  <c r="K186" i="11"/>
  <c r="I351" i="3" s="1"/>
  <c r="H186" i="11"/>
  <c r="I349" i="3" s="1"/>
  <c r="M186" i="11"/>
  <c r="I353" i="3" s="1"/>
  <c r="E212" i="11"/>
  <c r="I476" i="3" s="1"/>
  <c r="L186" i="11"/>
  <c r="M195" i="11"/>
  <c r="I186" i="11"/>
  <c r="I348" i="3" s="1"/>
  <c r="E195" i="11"/>
  <c r="I426" i="3" s="1"/>
  <c r="E173" i="11"/>
  <c r="I341" i="3" s="1"/>
  <c r="E132" i="11"/>
  <c r="I342" i="3" s="1"/>
  <c r="L173" i="11"/>
  <c r="M173" i="11"/>
  <c r="K173" i="11"/>
  <c r="I173" i="11"/>
  <c r="I358" i="3" s="1"/>
  <c r="G135" i="11"/>
  <c r="G137" i="11"/>
  <c r="G133" i="11"/>
  <c r="H133" i="11"/>
  <c r="F134" i="11"/>
  <c r="J134" i="11"/>
  <c r="S134" i="11"/>
  <c r="H135" i="11"/>
  <c r="F136" i="11"/>
  <c r="J136" i="11"/>
  <c r="S136" i="11"/>
  <c r="H137" i="11"/>
  <c r="G134" i="11"/>
  <c r="G136" i="11"/>
  <c r="F133" i="11"/>
  <c r="J133" i="11"/>
  <c r="F135" i="11"/>
  <c r="J135" i="11"/>
  <c r="F137" i="11"/>
  <c r="J137" i="11"/>
  <c r="G127" i="11"/>
  <c r="H127" i="11"/>
  <c r="F130" i="11"/>
  <c r="J130" i="11"/>
  <c r="S130" i="11"/>
  <c r="G130" i="11"/>
  <c r="F127" i="11"/>
  <c r="J127" i="11"/>
  <c r="G121" i="11"/>
  <c r="G125" i="11"/>
  <c r="G117" i="11"/>
  <c r="G123" i="11"/>
  <c r="G119" i="11"/>
  <c r="H117" i="11"/>
  <c r="F118" i="11"/>
  <c r="J118" i="11"/>
  <c r="S118" i="11"/>
  <c r="H119" i="11"/>
  <c r="F120" i="11"/>
  <c r="J120" i="11"/>
  <c r="S120" i="11"/>
  <c r="H121" i="11"/>
  <c r="F122" i="11"/>
  <c r="J122" i="11"/>
  <c r="S122" i="11"/>
  <c r="H123" i="11"/>
  <c r="F124" i="11"/>
  <c r="J124" i="11"/>
  <c r="S124" i="11"/>
  <c r="H125" i="11"/>
  <c r="F126" i="11"/>
  <c r="J126" i="11"/>
  <c r="S126" i="11"/>
  <c r="G120" i="11"/>
  <c r="G122" i="11"/>
  <c r="G124" i="11"/>
  <c r="G126" i="11"/>
  <c r="G118" i="11"/>
  <c r="F117" i="11"/>
  <c r="J117" i="11"/>
  <c r="F119" i="11"/>
  <c r="J119" i="11"/>
  <c r="F121" i="11"/>
  <c r="J121" i="11"/>
  <c r="F123" i="11"/>
  <c r="J123" i="11"/>
  <c r="F125" i="11"/>
  <c r="J125" i="11"/>
  <c r="G110" i="11"/>
  <c r="G114" i="11"/>
  <c r="F113" i="11"/>
  <c r="J113" i="11"/>
  <c r="S113" i="11"/>
  <c r="H114" i="11"/>
  <c r="G113" i="11"/>
  <c r="F114" i="11"/>
  <c r="J114" i="11"/>
  <c r="G112" i="11"/>
  <c r="F109" i="11"/>
  <c r="J109" i="11"/>
  <c r="S109" i="11"/>
  <c r="H110" i="11"/>
  <c r="F111" i="11"/>
  <c r="J111" i="11"/>
  <c r="S111" i="11"/>
  <c r="H112" i="11"/>
  <c r="G109" i="11"/>
  <c r="G111" i="11"/>
  <c r="F110" i="11"/>
  <c r="J110" i="11"/>
  <c r="F112" i="11"/>
  <c r="J112" i="11"/>
  <c r="L132" i="11"/>
  <c r="I132" i="11"/>
  <c r="I365" i="3" s="1"/>
  <c r="M132" i="11"/>
  <c r="G104" i="11"/>
  <c r="K132" i="11"/>
  <c r="G102" i="11"/>
  <c r="G100" i="11"/>
  <c r="H100" i="11"/>
  <c r="F101" i="11"/>
  <c r="J101" i="11"/>
  <c r="S101" i="11"/>
  <c r="H102" i="11"/>
  <c r="F103" i="11"/>
  <c r="J103" i="11"/>
  <c r="S103" i="11"/>
  <c r="H104" i="11"/>
  <c r="G101" i="11"/>
  <c r="G103" i="11"/>
  <c r="F100" i="11"/>
  <c r="J100" i="11"/>
  <c r="F102" i="11"/>
  <c r="J102" i="11"/>
  <c r="F104" i="11"/>
  <c r="J104" i="11"/>
  <c r="S77" i="11"/>
  <c r="I289" i="3" s="1"/>
  <c r="J30" i="11"/>
  <c r="J31" i="11" s="1"/>
  <c r="I109" i="3" s="1"/>
  <c r="G30" i="11"/>
  <c r="G31" i="11" s="1"/>
  <c r="I105" i="3" s="1"/>
  <c r="F30" i="11"/>
  <c r="F31" i="11" s="1"/>
  <c r="I104" i="3" s="1"/>
  <c r="S30" i="11"/>
  <c r="S31" i="11" s="1"/>
  <c r="S21" i="11"/>
  <c r="S23" i="11" s="1"/>
  <c r="I54" i="3" s="1"/>
  <c r="H88" i="11"/>
  <c r="F215" i="11"/>
  <c r="H96" i="11"/>
  <c r="H215" i="11"/>
  <c r="J196" i="11"/>
  <c r="S196" i="11"/>
  <c r="S198" i="11" s="1"/>
  <c r="H207" i="11"/>
  <c r="G211" i="11"/>
  <c r="H92" i="11"/>
  <c r="F207" i="11"/>
  <c r="J207" i="11"/>
  <c r="S207" i="11"/>
  <c r="J214" i="11"/>
  <c r="H94" i="11"/>
  <c r="H90" i="11"/>
  <c r="H98" i="11"/>
  <c r="J210" i="11"/>
  <c r="H83" i="11"/>
  <c r="H85" i="11"/>
  <c r="H87" i="11"/>
  <c r="H89" i="11"/>
  <c r="H91" i="11"/>
  <c r="H93" i="11"/>
  <c r="H95" i="11"/>
  <c r="H97" i="11"/>
  <c r="F192" i="11"/>
  <c r="J201" i="11"/>
  <c r="S201" i="11"/>
  <c r="H211" i="11"/>
  <c r="J193" i="11"/>
  <c r="F196" i="11"/>
  <c r="J206" i="11"/>
  <c r="J215" i="11"/>
  <c r="H84" i="11"/>
  <c r="H86" i="11"/>
  <c r="J192" i="11"/>
  <c r="S192" i="11"/>
  <c r="S195" i="11" s="1"/>
  <c r="J197" i="11"/>
  <c r="F201" i="11"/>
  <c r="F211" i="11"/>
  <c r="J211" i="11"/>
  <c r="G215" i="11"/>
  <c r="F205" i="11"/>
  <c r="J205" i="11"/>
  <c r="S205" i="11"/>
  <c r="F209" i="11"/>
  <c r="J209" i="11"/>
  <c r="S209" i="11"/>
  <c r="F213" i="11"/>
  <c r="J213" i="11"/>
  <c r="S213" i="11"/>
  <c r="G217" i="11"/>
  <c r="G218" i="11"/>
  <c r="G220" i="11"/>
  <c r="F221" i="11"/>
  <c r="F223" i="11"/>
  <c r="F225" i="11"/>
  <c r="G192" i="11"/>
  <c r="G196" i="11"/>
  <c r="F199" i="11"/>
  <c r="J199" i="11"/>
  <c r="S199" i="11"/>
  <c r="G201" i="11"/>
  <c r="G205" i="11"/>
  <c r="G209" i="11"/>
  <c r="G213" i="11"/>
  <c r="H217" i="11"/>
  <c r="G221" i="11"/>
  <c r="G223" i="11"/>
  <c r="G225" i="11"/>
  <c r="F229" i="11"/>
  <c r="F84" i="11"/>
  <c r="J84" i="11"/>
  <c r="S84" i="11"/>
  <c r="F86" i="11"/>
  <c r="J86" i="11"/>
  <c r="S86" i="11"/>
  <c r="F88" i="11"/>
  <c r="J88" i="11"/>
  <c r="S88" i="11"/>
  <c r="F90" i="11"/>
  <c r="J90" i="11"/>
  <c r="S90" i="11"/>
  <c r="F92" i="11"/>
  <c r="J92" i="11"/>
  <c r="S92" i="11"/>
  <c r="F94" i="11"/>
  <c r="J94" i="11"/>
  <c r="S94" i="11"/>
  <c r="F96" i="11"/>
  <c r="J96" i="11"/>
  <c r="S96" i="11"/>
  <c r="F98" i="11"/>
  <c r="J98" i="11"/>
  <c r="S98" i="11"/>
  <c r="G199" i="11"/>
  <c r="F218" i="11"/>
  <c r="F220" i="11"/>
  <c r="H233" i="11"/>
  <c r="S233" i="11"/>
  <c r="J233" i="11"/>
  <c r="F233" i="11"/>
  <c r="J99" i="11"/>
  <c r="S99" i="11"/>
  <c r="J139" i="11"/>
  <c r="S139" i="11"/>
  <c r="J141" i="11"/>
  <c r="S141" i="11"/>
  <c r="J149" i="11"/>
  <c r="S149" i="11"/>
  <c r="J153" i="11"/>
  <c r="S153" i="11"/>
  <c r="J157" i="11"/>
  <c r="S157" i="11"/>
  <c r="J159" i="11"/>
  <c r="S159" i="11"/>
  <c r="J165" i="11"/>
  <c r="S165" i="11"/>
  <c r="J169" i="11"/>
  <c r="S169" i="11"/>
  <c r="J171" i="11"/>
  <c r="S171" i="11"/>
  <c r="J175" i="11"/>
  <c r="S175" i="11"/>
  <c r="J181" i="11"/>
  <c r="S181" i="11"/>
  <c r="J183" i="11"/>
  <c r="S183" i="11"/>
  <c r="H245" i="11"/>
  <c r="S245" i="11"/>
  <c r="J245" i="11"/>
  <c r="F245" i="11"/>
  <c r="H200" i="11"/>
  <c r="H202" i="11" s="1"/>
  <c r="I433" i="3" s="1"/>
  <c r="G200" i="11"/>
  <c r="H204" i="11"/>
  <c r="G204" i="11"/>
  <c r="H208" i="11"/>
  <c r="G208" i="11"/>
  <c r="H216" i="11"/>
  <c r="G216" i="11"/>
  <c r="S222" i="11"/>
  <c r="J222" i="11"/>
  <c r="F222" i="11"/>
  <c r="H222" i="11"/>
  <c r="H241" i="11"/>
  <c r="S241" i="11"/>
  <c r="J241" i="11"/>
  <c r="F241" i="11"/>
  <c r="J143" i="11"/>
  <c r="S143" i="11"/>
  <c r="J145" i="11"/>
  <c r="S145" i="11"/>
  <c r="J155" i="11"/>
  <c r="S155" i="11"/>
  <c r="J161" i="11"/>
  <c r="S161" i="11"/>
  <c r="J163" i="11"/>
  <c r="S163" i="11"/>
  <c r="J179" i="11"/>
  <c r="S179" i="11"/>
  <c r="J185" i="11"/>
  <c r="S185" i="11"/>
  <c r="F200" i="11"/>
  <c r="F204" i="11"/>
  <c r="F208" i="11"/>
  <c r="F216" i="11"/>
  <c r="G222" i="11"/>
  <c r="S224" i="11"/>
  <c r="J224" i="11"/>
  <c r="F224" i="11"/>
  <c r="H224" i="11"/>
  <c r="G233" i="11"/>
  <c r="H239" i="11"/>
  <c r="S239" i="11"/>
  <c r="J239" i="11"/>
  <c r="F239" i="11"/>
  <c r="G241" i="11"/>
  <c r="H247" i="11"/>
  <c r="S247" i="11"/>
  <c r="J247" i="11"/>
  <c r="F247" i="11"/>
  <c r="F83" i="11"/>
  <c r="J83" i="11"/>
  <c r="S83" i="11"/>
  <c r="F85" i="11"/>
  <c r="J85" i="11"/>
  <c r="S85" i="11"/>
  <c r="F87" i="11"/>
  <c r="J87" i="11"/>
  <c r="S87" i="11"/>
  <c r="F89" i="11"/>
  <c r="J89" i="11"/>
  <c r="S89" i="11"/>
  <c r="F91" i="11"/>
  <c r="J91" i="11"/>
  <c r="S91" i="11"/>
  <c r="F93" i="11"/>
  <c r="J93" i="11"/>
  <c r="S93" i="11"/>
  <c r="F95" i="11"/>
  <c r="J95" i="11"/>
  <c r="S95" i="11"/>
  <c r="F97" i="11"/>
  <c r="J97" i="11"/>
  <c r="S97" i="11"/>
  <c r="F99" i="11"/>
  <c r="S138" i="11"/>
  <c r="J138" i="11"/>
  <c r="F138" i="11"/>
  <c r="F139" i="11"/>
  <c r="S140" i="11"/>
  <c r="J140" i="11"/>
  <c r="F140" i="11"/>
  <c r="F141" i="11"/>
  <c r="S142" i="11"/>
  <c r="J142" i="11"/>
  <c r="F142" i="11"/>
  <c r="F143" i="11"/>
  <c r="S144" i="11"/>
  <c r="J144" i="11"/>
  <c r="F144" i="11"/>
  <c r="F145" i="11"/>
  <c r="S146" i="11"/>
  <c r="J146" i="11"/>
  <c r="F146" i="11"/>
  <c r="S148" i="11"/>
  <c r="J148" i="11"/>
  <c r="F148" i="11"/>
  <c r="F149" i="11"/>
  <c r="S152" i="11"/>
  <c r="J152" i="11"/>
  <c r="F152" i="11"/>
  <c r="F153" i="11"/>
  <c r="S154" i="11"/>
  <c r="J154" i="11"/>
  <c r="F154" i="11"/>
  <c r="F155" i="11"/>
  <c r="S156" i="11"/>
  <c r="J156" i="11"/>
  <c r="F156" i="11"/>
  <c r="F157" i="11"/>
  <c r="S158" i="11"/>
  <c r="J158" i="11"/>
  <c r="F158" i="11"/>
  <c r="F159" i="11"/>
  <c r="F161" i="11"/>
  <c r="S162" i="11"/>
  <c r="J162" i="11"/>
  <c r="F162" i="11"/>
  <c r="F163" i="11"/>
  <c r="S164" i="11"/>
  <c r="J164" i="11"/>
  <c r="F164" i="11"/>
  <c r="F165" i="11"/>
  <c r="S166" i="11"/>
  <c r="J166" i="11"/>
  <c r="F166" i="11"/>
  <c r="F169" i="11"/>
  <c r="S170" i="11"/>
  <c r="J170" i="11"/>
  <c r="F170" i="11"/>
  <c r="F171" i="11"/>
  <c r="S174" i="11"/>
  <c r="J174" i="11"/>
  <c r="F174" i="11"/>
  <c r="F175" i="11"/>
  <c r="S178" i="11"/>
  <c r="J178" i="11"/>
  <c r="F178" i="11"/>
  <c r="F179" i="11"/>
  <c r="S180" i="11"/>
  <c r="J180" i="11"/>
  <c r="F180" i="11"/>
  <c r="F181" i="11"/>
  <c r="S182" i="11"/>
  <c r="J182" i="11"/>
  <c r="F182" i="11"/>
  <c r="F183" i="11"/>
  <c r="S184" i="11"/>
  <c r="J184" i="11"/>
  <c r="F184" i="11"/>
  <c r="F185" i="11"/>
  <c r="H193" i="11"/>
  <c r="H195" i="11" s="1"/>
  <c r="I447" i="3" s="1"/>
  <c r="G193" i="11"/>
  <c r="H197" i="11"/>
  <c r="H198" i="11" s="1"/>
  <c r="I440" i="3" s="1"/>
  <c r="G197" i="11"/>
  <c r="H206" i="11"/>
  <c r="G206" i="11"/>
  <c r="H210" i="11"/>
  <c r="G210" i="11"/>
  <c r="H214" i="11"/>
  <c r="G214" i="11"/>
  <c r="S219" i="11"/>
  <c r="J219" i="11"/>
  <c r="F219" i="11"/>
  <c r="H219" i="11"/>
  <c r="G224" i="11"/>
  <c r="H237" i="11"/>
  <c r="S237" i="11"/>
  <c r="J237" i="11"/>
  <c r="F237" i="11"/>
  <c r="G239" i="11"/>
  <c r="G99" i="11"/>
  <c r="G138" i="11"/>
  <c r="G139" i="11"/>
  <c r="G140" i="11"/>
  <c r="G141" i="11"/>
  <c r="G142" i="11"/>
  <c r="G143" i="11"/>
  <c r="G144" i="11"/>
  <c r="G145" i="11"/>
  <c r="G146" i="11"/>
  <c r="G148" i="11"/>
  <c r="G149" i="11"/>
  <c r="G152" i="11"/>
  <c r="G153" i="11"/>
  <c r="G154" i="11"/>
  <c r="G155" i="11"/>
  <c r="G156" i="11"/>
  <c r="G157" i="11"/>
  <c r="G158" i="11"/>
  <c r="G159" i="11"/>
  <c r="G161" i="11"/>
  <c r="G162" i="11"/>
  <c r="G163" i="11"/>
  <c r="G164" i="11"/>
  <c r="G165" i="11"/>
  <c r="G166" i="11"/>
  <c r="G169" i="11"/>
  <c r="G170" i="11"/>
  <c r="G171" i="11"/>
  <c r="G174" i="11"/>
  <c r="G175" i="11"/>
  <c r="G178" i="11"/>
  <c r="G179" i="11"/>
  <c r="G180" i="11"/>
  <c r="G181" i="11"/>
  <c r="G182" i="11"/>
  <c r="G183" i="11"/>
  <c r="G184" i="11"/>
  <c r="G185" i="11"/>
  <c r="F193" i="11"/>
  <c r="F197" i="11"/>
  <c r="J200" i="11"/>
  <c r="S200" i="11"/>
  <c r="J204" i="11"/>
  <c r="S204" i="11"/>
  <c r="F206" i="11"/>
  <c r="J208" i="11"/>
  <c r="S208" i="11"/>
  <c r="F210" i="11"/>
  <c r="F214" i="11"/>
  <c r="J216" i="11"/>
  <c r="S216" i="11"/>
  <c r="G219" i="11"/>
  <c r="S228" i="11"/>
  <c r="J228" i="11"/>
  <c r="F228" i="11"/>
  <c r="H228" i="11"/>
  <c r="H235" i="11"/>
  <c r="S235" i="11"/>
  <c r="J235" i="11"/>
  <c r="F235" i="11"/>
  <c r="G237" i="11"/>
  <c r="H243" i="11"/>
  <c r="S243" i="11"/>
  <c r="J243" i="11"/>
  <c r="F243" i="11"/>
  <c r="G245" i="11"/>
  <c r="S230" i="11"/>
  <c r="J230" i="11"/>
  <c r="F230" i="11"/>
  <c r="H230" i="11"/>
  <c r="S234" i="11"/>
  <c r="J234" i="11"/>
  <c r="F234" i="11"/>
  <c r="H234" i="11"/>
  <c r="S238" i="11"/>
  <c r="J238" i="11"/>
  <c r="F238" i="11"/>
  <c r="H238" i="11"/>
  <c r="S240" i="11"/>
  <c r="J240" i="11"/>
  <c r="F240" i="11"/>
  <c r="H240" i="11"/>
  <c r="S242" i="11"/>
  <c r="J242" i="11"/>
  <c r="F242" i="11"/>
  <c r="H242" i="11"/>
  <c r="S244" i="11"/>
  <c r="J244" i="11"/>
  <c r="F244" i="11"/>
  <c r="H244" i="11"/>
  <c r="S246" i="11"/>
  <c r="J246" i="11"/>
  <c r="F246" i="11"/>
  <c r="H246" i="11"/>
  <c r="S248" i="11"/>
  <c r="J248" i="11"/>
  <c r="F248" i="11"/>
  <c r="H248" i="11"/>
  <c r="F217" i="11"/>
  <c r="J217" i="11"/>
  <c r="J218" i="11"/>
  <c r="S218" i="11"/>
  <c r="J220" i="11"/>
  <c r="S220" i="11"/>
  <c r="J221" i="11"/>
  <c r="S221" i="11"/>
  <c r="J223" i="11"/>
  <c r="S223" i="11"/>
  <c r="J225" i="11"/>
  <c r="S225" i="11"/>
  <c r="H229" i="11"/>
  <c r="S229" i="11"/>
  <c r="J229" i="11"/>
  <c r="G230" i="11"/>
  <c r="G234" i="11"/>
  <c r="G238" i="11"/>
  <c r="G240" i="11"/>
  <c r="G242" i="11"/>
  <c r="G244" i="11"/>
  <c r="G246" i="11"/>
  <c r="G248" i="11"/>
  <c r="I666" i="3" l="1"/>
  <c r="S249" i="11"/>
  <c r="F249" i="11"/>
  <c r="I481" i="3" s="1"/>
  <c r="H249" i="11"/>
  <c r="I484" i="3" s="1"/>
  <c r="G249" i="11"/>
  <c r="I482" i="3" s="1"/>
  <c r="J249" i="11"/>
  <c r="I486" i="3" s="1"/>
  <c r="S212" i="11"/>
  <c r="F236" i="11"/>
  <c r="I491" i="3" s="1"/>
  <c r="H236" i="11"/>
  <c r="I494" i="3" s="1"/>
  <c r="J236" i="11"/>
  <c r="I496" i="3" s="1"/>
  <c r="S236" i="11"/>
  <c r="G236" i="11"/>
  <c r="I492" i="3" s="1"/>
  <c r="H212" i="11"/>
  <c r="I501" i="3" s="1"/>
  <c r="J212" i="11"/>
  <c r="I503" i="3" s="1"/>
  <c r="G198" i="11"/>
  <c r="I438" i="3" s="1"/>
  <c r="J195" i="11"/>
  <c r="I449" i="3" s="1"/>
  <c r="J198" i="11"/>
  <c r="I442" i="3" s="1"/>
  <c r="F212" i="11"/>
  <c r="I498" i="3" s="1"/>
  <c r="G212" i="11"/>
  <c r="I499" i="3" s="1"/>
  <c r="F198" i="11"/>
  <c r="I437" i="3" s="1"/>
  <c r="F202" i="11"/>
  <c r="I430" i="3" s="1"/>
  <c r="J202" i="11"/>
  <c r="I435" i="3" s="1"/>
  <c r="G202" i="11"/>
  <c r="I431" i="3" s="1"/>
  <c r="S202" i="11"/>
  <c r="F195" i="11"/>
  <c r="I444" i="3" s="1"/>
  <c r="F186" i="11"/>
  <c r="I346" i="3" s="1"/>
  <c r="J186" i="11"/>
  <c r="I354" i="3" s="1"/>
  <c r="G186" i="11"/>
  <c r="I347" i="3" s="1"/>
  <c r="S186" i="11"/>
  <c r="G195" i="11"/>
  <c r="I445" i="3" s="1"/>
  <c r="S173" i="11"/>
  <c r="J173" i="11"/>
  <c r="I361" i="3" s="1"/>
  <c r="H173" i="11"/>
  <c r="I359" i="3" s="1"/>
  <c r="F173" i="11"/>
  <c r="I356" i="3" s="1"/>
  <c r="G173" i="11"/>
  <c r="I357" i="3" s="1"/>
  <c r="G132" i="11"/>
  <c r="I364" i="3" s="1"/>
  <c r="S132" i="11"/>
  <c r="J132" i="11"/>
  <c r="I368" i="3" s="1"/>
  <c r="H132" i="11"/>
  <c r="I366" i="3" s="1"/>
  <c r="F132" i="11"/>
  <c r="I363" i="3" s="1"/>
  <c r="F118" i="2" l="1"/>
  <c r="F36" i="1" s="1"/>
  <c r="F30" i="2"/>
  <c r="F35" i="1" s="1"/>
  <c r="F24" i="2"/>
  <c r="F34" i="1" s="1"/>
  <c r="F18" i="2"/>
  <c r="I317" i="3"/>
  <c r="H317" i="3"/>
  <c r="I316" i="3"/>
  <c r="F317" i="3"/>
  <c r="F316" i="3"/>
  <c r="I227" i="3"/>
  <c r="H227" i="3"/>
  <c r="I226" i="3"/>
  <c r="I228" i="3" s="1"/>
  <c r="H226" i="3"/>
  <c r="F227" i="3"/>
  <c r="F226" i="3"/>
  <c r="I174" i="3"/>
  <c r="H174" i="3"/>
  <c r="I173" i="3"/>
  <c r="H173" i="3"/>
  <c r="F174" i="3"/>
  <c r="F173" i="3"/>
  <c r="I122" i="3"/>
  <c r="H122" i="3"/>
  <c r="I121" i="3"/>
  <c r="I123" i="3" s="1"/>
  <c r="F122" i="3"/>
  <c r="F121" i="3"/>
  <c r="I87" i="3"/>
  <c r="H87" i="3"/>
  <c r="I86" i="3"/>
  <c r="H86" i="3"/>
  <c r="F87" i="3"/>
  <c r="F86" i="3"/>
  <c r="F2004" i="3"/>
  <c r="F2005" i="3"/>
  <c r="F2008" i="3"/>
  <c r="F2012" i="3"/>
  <c r="F2013" i="3"/>
  <c r="F2016" i="3"/>
  <c r="F2017" i="3"/>
  <c r="F2003" i="3"/>
  <c r="F2045" i="3" s="1"/>
  <c r="F2058" i="3"/>
  <c r="F2059" i="3"/>
  <c r="F2065" i="3"/>
  <c r="F2066" i="3"/>
  <c r="F2069" i="3"/>
  <c r="F2070" i="3"/>
  <c r="F2073" i="3"/>
  <c r="F2074" i="3"/>
  <c r="F2075" i="3"/>
  <c r="F2076" i="3"/>
  <c r="F2078" i="3"/>
  <c r="F2057" i="3"/>
  <c r="H2058" i="3"/>
  <c r="I2058" i="3"/>
  <c r="H2059" i="3"/>
  <c r="I2059" i="3"/>
  <c r="H2065" i="3"/>
  <c r="I2065" i="3"/>
  <c r="H2066" i="3"/>
  <c r="I2066" i="3"/>
  <c r="H2069" i="3"/>
  <c r="I2069" i="3"/>
  <c r="H2070" i="3"/>
  <c r="I2070" i="3"/>
  <c r="H2073" i="3"/>
  <c r="I2073" i="3"/>
  <c r="H2074" i="3"/>
  <c r="I2074" i="3"/>
  <c r="H2075" i="3"/>
  <c r="I2075" i="3"/>
  <c r="H2076" i="3"/>
  <c r="I2076" i="3"/>
  <c r="H2078" i="3"/>
  <c r="I2078" i="3"/>
  <c r="I2057" i="3"/>
  <c r="H2057" i="3"/>
  <c r="H2004" i="3"/>
  <c r="I2004" i="3"/>
  <c r="H2005" i="3"/>
  <c r="I2005" i="3"/>
  <c r="H2008" i="3"/>
  <c r="I2008" i="3"/>
  <c r="H2012" i="3"/>
  <c r="I2012" i="3"/>
  <c r="H2013" i="3"/>
  <c r="I2013" i="3"/>
  <c r="H2016" i="3"/>
  <c r="I2016" i="3"/>
  <c r="H2017" i="3"/>
  <c r="I2017" i="3"/>
  <c r="I2003" i="3"/>
  <c r="H2003" i="3"/>
  <c r="H1841" i="3"/>
  <c r="H1842" i="3"/>
  <c r="H1843" i="3"/>
  <c r="H1844" i="3"/>
  <c r="H1846" i="3"/>
  <c r="H1826" i="3"/>
  <c r="H1831" i="3"/>
  <c r="H1832" i="3"/>
  <c r="H1833" i="3"/>
  <c r="H1834" i="3"/>
  <c r="H1836" i="3"/>
  <c r="H1825" i="3"/>
  <c r="I1567" i="3"/>
  <c r="I1566" i="3"/>
  <c r="H1567" i="3"/>
  <c r="H1566" i="3"/>
  <c r="F1566" i="3"/>
  <c r="F1567" i="3"/>
  <c r="H1325" i="3"/>
  <c r="I1325" i="3"/>
  <c r="F1080" i="3"/>
  <c r="H965" i="3"/>
  <c r="H963" i="3"/>
  <c r="H962" i="3"/>
  <c r="H961" i="3"/>
  <c r="H960" i="3"/>
  <c r="H958" i="3"/>
  <c r="H956" i="3"/>
  <c r="H955" i="3"/>
  <c r="H954" i="3"/>
  <c r="H953" i="3"/>
  <c r="H939" i="3"/>
  <c r="H938" i="3"/>
  <c r="H887" i="3"/>
  <c r="F887" i="3"/>
  <c r="H602" i="3"/>
  <c r="H368" i="3"/>
  <c r="H366" i="3"/>
  <c r="H365" i="3"/>
  <c r="H364" i="3"/>
  <c r="H363" i="3"/>
  <c r="H361" i="3"/>
  <c r="H359" i="3"/>
  <c r="H358" i="3"/>
  <c r="H357" i="3"/>
  <c r="H356" i="3"/>
  <c r="H354" i="3"/>
  <c r="H353" i="3"/>
  <c r="H351" i="3"/>
  <c r="H350" i="3"/>
  <c r="H349" i="3"/>
  <c r="H348" i="3"/>
  <c r="H347" i="3"/>
  <c r="H346" i="3"/>
  <c r="H341" i="3"/>
  <c r="H342" i="3"/>
  <c r="H340" i="3"/>
  <c r="F368" i="3"/>
  <c r="F366" i="3"/>
  <c r="F365" i="3"/>
  <c r="F364" i="3"/>
  <c r="F363" i="3"/>
  <c r="F361" i="3"/>
  <c r="F359" i="3"/>
  <c r="F358" i="3"/>
  <c r="F357" i="3"/>
  <c r="F356" i="3"/>
  <c r="F354" i="3"/>
  <c r="F353" i="3"/>
  <c r="F351" i="3"/>
  <c r="F350" i="3"/>
  <c r="F349" i="3"/>
  <c r="F348" i="3"/>
  <c r="F347" i="3"/>
  <c r="F346" i="3"/>
  <c r="F341" i="3"/>
  <c r="F342" i="3"/>
  <c r="F340" i="3"/>
  <c r="H294" i="3"/>
  <c r="H292" i="3"/>
  <c r="H291" i="3"/>
  <c r="H290" i="3"/>
  <c r="H289" i="3"/>
  <c r="H287" i="3"/>
  <c r="H286" i="3"/>
  <c r="H285" i="3"/>
  <c r="H283" i="3"/>
  <c r="H109" i="3"/>
  <c r="H107" i="3"/>
  <c r="H106" i="3"/>
  <c r="H105" i="3"/>
  <c r="H104" i="3"/>
  <c r="H99" i="3"/>
  <c r="H228" i="3" l="1"/>
  <c r="H316" i="3"/>
  <c r="H318" i="3" s="1"/>
  <c r="F1568" i="3"/>
  <c r="I1568" i="3"/>
  <c r="H175" i="3"/>
  <c r="H88" i="3"/>
  <c r="H121" i="3"/>
  <c r="H123" i="3" s="1"/>
  <c r="I88" i="3"/>
  <c r="I175" i="3"/>
  <c r="I318" i="3"/>
  <c r="H1568" i="3"/>
  <c r="F186" i="2"/>
  <c r="F37" i="1" s="1"/>
  <c r="F263" i="2"/>
  <c r="F40" i="1" s="1"/>
  <c r="F17" i="1"/>
  <c r="F18" i="1"/>
  <c r="G1505" i="3"/>
  <c r="G1504" i="3"/>
  <c r="G1325" i="3"/>
  <c r="G1324" i="3"/>
  <c r="G1230" i="3"/>
  <c r="G1231" i="3"/>
  <c r="G1105" i="3"/>
  <c r="G1106" i="3"/>
  <c r="G834" i="3"/>
  <c r="G773" i="3"/>
  <c r="G774" i="3"/>
  <c r="G173" i="3" l="1"/>
  <c r="G87" i="3"/>
  <c r="G86" i="3"/>
  <c r="G8" i="5"/>
  <c r="G1280" i="3"/>
  <c r="G1279" i="3"/>
  <c r="G1180" i="3"/>
  <c r="G1179" i="3"/>
  <c r="G979" i="3"/>
  <c r="G978" i="3"/>
  <c r="G926" i="3"/>
  <c r="G835" i="3"/>
  <c r="G651" i="3"/>
  <c r="G650" i="3"/>
  <c r="G399" i="3"/>
  <c r="G329" i="3" s="1"/>
  <c r="G398" i="3"/>
  <c r="G328" i="3" s="1"/>
  <c r="F50" i="1"/>
  <c r="G50" i="1"/>
  <c r="G10" i="1" s="1"/>
  <c r="H50" i="1"/>
  <c r="H10" i="1" s="1"/>
  <c r="F51" i="1"/>
  <c r="F11" i="1" s="1"/>
  <c r="G51" i="1"/>
  <c r="G11" i="1" s="1"/>
  <c r="H51" i="1"/>
  <c r="H11" i="1" s="1"/>
  <c r="F52" i="1"/>
  <c r="G52" i="1"/>
  <c r="G13" i="1" s="1"/>
  <c r="H52" i="1"/>
  <c r="H13" i="1" s="1"/>
  <c r="F53" i="1"/>
  <c r="F12" i="1" s="1"/>
  <c r="F10" i="1"/>
  <c r="F13" i="1"/>
  <c r="E52" i="1"/>
  <c r="E13" i="1" s="1"/>
  <c r="E51" i="1"/>
  <c r="E11" i="1" s="1"/>
  <c r="E50" i="1"/>
  <c r="E10" i="1" s="1"/>
  <c r="G16" i="2"/>
  <c r="G53" i="1" s="1"/>
  <c r="G12" i="1" s="1"/>
  <c r="H16" i="2"/>
  <c r="H53" i="1" s="1"/>
  <c r="H12" i="1" s="1"/>
  <c r="F146" i="5"/>
  <c r="F10" i="5" s="1"/>
  <c r="G146" i="5"/>
  <c r="G10" i="5" s="1"/>
  <c r="H146" i="5"/>
  <c r="H10" i="5" s="1"/>
  <c r="I146" i="5"/>
  <c r="I10" i="5" s="1"/>
  <c r="F154" i="5"/>
  <c r="F11" i="5" s="1"/>
  <c r="G154" i="5"/>
  <c r="G11" i="5" s="1"/>
  <c r="H154" i="5"/>
  <c r="H11" i="5" s="1"/>
  <c r="I154" i="5"/>
  <c r="I11" i="5" s="1"/>
  <c r="I12" i="5"/>
  <c r="H178" i="5"/>
  <c r="H12" i="5" s="1"/>
  <c r="G178" i="5"/>
  <c r="G12" i="5" s="1"/>
  <c r="F178" i="5"/>
  <c r="F12" i="5" s="1"/>
  <c r="I138" i="5"/>
  <c r="I9" i="5" s="1"/>
  <c r="H138" i="5"/>
  <c r="H9" i="5" s="1"/>
  <c r="G138" i="5"/>
  <c r="G9" i="5" s="1"/>
  <c r="F138" i="5"/>
  <c r="F9" i="5" s="1"/>
  <c r="I112" i="5"/>
  <c r="H8" i="5"/>
  <c r="F112" i="5"/>
  <c r="F8" i="5" s="1"/>
  <c r="I62" i="5"/>
  <c r="H62" i="5"/>
  <c r="H7" i="5" s="1"/>
  <c r="G7" i="5"/>
  <c r="F62" i="5"/>
  <c r="G571" i="3"/>
  <c r="G462" i="3"/>
  <c r="H18" i="2" l="1"/>
  <c r="G18" i="2"/>
  <c r="E53" i="1"/>
  <c r="E12" i="1" s="1"/>
  <c r="F15" i="1"/>
  <c r="G400" i="3"/>
  <c r="F179" i="5"/>
  <c r="H13" i="5"/>
  <c r="G19" i="1" s="1"/>
  <c r="G27" i="1" s="1"/>
  <c r="I13" i="5"/>
  <c r="H19" i="1" s="1"/>
  <c r="D27" i="1" s="1"/>
  <c r="G13" i="5"/>
  <c r="F7" i="5"/>
  <c r="F13" i="5" s="1"/>
  <c r="E19" i="1" s="1"/>
  <c r="G179" i="5"/>
  <c r="H179" i="5"/>
  <c r="I179" i="5"/>
  <c r="I2100" i="3"/>
  <c r="H2100" i="3"/>
  <c r="G2100" i="3"/>
  <c r="F2100" i="3"/>
  <c r="I2099" i="3"/>
  <c r="I2101" i="3" s="1"/>
  <c r="I1926" i="3" s="1"/>
  <c r="H2099" i="3"/>
  <c r="H2101" i="3" s="1"/>
  <c r="H1926" i="3" s="1"/>
  <c r="G2099" i="3"/>
  <c r="F2099" i="3"/>
  <c r="I2046" i="3"/>
  <c r="H2046" i="3"/>
  <c r="G2046" i="3"/>
  <c r="F2046" i="3"/>
  <c r="I2045" i="3"/>
  <c r="I2047" i="3" s="1"/>
  <c r="I1925" i="3" s="1"/>
  <c r="H2045" i="3"/>
  <c r="H2047" i="3" s="1"/>
  <c r="H1925" i="3" s="1"/>
  <c r="G2045" i="3"/>
  <c r="I1991" i="3"/>
  <c r="H1991" i="3"/>
  <c r="G1991" i="3"/>
  <c r="F1991" i="3"/>
  <c r="I1990" i="3"/>
  <c r="I1992" i="3" s="1"/>
  <c r="I1924" i="3" s="1"/>
  <c r="H1990" i="3"/>
  <c r="H1992" i="3" s="1"/>
  <c r="H1924" i="3" s="1"/>
  <c r="G1990" i="3"/>
  <c r="F1990" i="3"/>
  <c r="I1916" i="3"/>
  <c r="H1916" i="3"/>
  <c r="G1916" i="3"/>
  <c r="F1916" i="3"/>
  <c r="I1915" i="3"/>
  <c r="H1915" i="3"/>
  <c r="H1917" i="3" s="1"/>
  <c r="H1752" i="3" s="1"/>
  <c r="G1915" i="3"/>
  <c r="F1915" i="3"/>
  <c r="I1863" i="3"/>
  <c r="H1863" i="3"/>
  <c r="G1863" i="3"/>
  <c r="F1863" i="3"/>
  <c r="I1862" i="3"/>
  <c r="I1864" i="3" s="1"/>
  <c r="I1751" i="3" s="1"/>
  <c r="H1862" i="3"/>
  <c r="H1864" i="3" s="1"/>
  <c r="H1751" i="3" s="1"/>
  <c r="G1862" i="3"/>
  <c r="F1862" i="3"/>
  <c r="I1814" i="3"/>
  <c r="H1814" i="3"/>
  <c r="G1814" i="3"/>
  <c r="F1814" i="3"/>
  <c r="I1813" i="3"/>
  <c r="I1815" i="3" s="1"/>
  <c r="I1750" i="3" s="1"/>
  <c r="H1813" i="3"/>
  <c r="H1815" i="3" s="1"/>
  <c r="H1750" i="3" s="1"/>
  <c r="G1813" i="3"/>
  <c r="F1813" i="3"/>
  <c r="I1756" i="3"/>
  <c r="H1756" i="3"/>
  <c r="I1742" i="3"/>
  <c r="H1742" i="3"/>
  <c r="H1691" i="3" s="1"/>
  <c r="G1742" i="3"/>
  <c r="G1691" i="3" s="1"/>
  <c r="F1742" i="3"/>
  <c r="F1691" i="3" s="1"/>
  <c r="I1741" i="3"/>
  <c r="H1741" i="3"/>
  <c r="G1741" i="3"/>
  <c r="G1743" i="3" s="1"/>
  <c r="G1686" i="3" s="1"/>
  <c r="G1688" i="3" s="1"/>
  <c r="F1741" i="3"/>
  <c r="F1743" i="3" s="1"/>
  <c r="F1686" i="3" s="1"/>
  <c r="F1688" i="3" s="1"/>
  <c r="I1691" i="3"/>
  <c r="I1678" i="3"/>
  <c r="H1678" i="3"/>
  <c r="G1678" i="3"/>
  <c r="F1678" i="3"/>
  <c r="I1677" i="3"/>
  <c r="I1679" i="3" s="1"/>
  <c r="I1338" i="3" s="1"/>
  <c r="H1677" i="3"/>
  <c r="H1679" i="3" s="1"/>
  <c r="H1338" i="3" s="1"/>
  <c r="G1677" i="3"/>
  <c r="F1677" i="3"/>
  <c r="F1679" i="3" s="1"/>
  <c r="F1338" i="3" s="1"/>
  <c r="I1620" i="3"/>
  <c r="H1620" i="3"/>
  <c r="G1620" i="3"/>
  <c r="F1620" i="3"/>
  <c r="I1619" i="3"/>
  <c r="I1621" i="3" s="1"/>
  <c r="I1337" i="3" s="1"/>
  <c r="H1619" i="3"/>
  <c r="H1621" i="3" s="1"/>
  <c r="H1337" i="3" s="1"/>
  <c r="G1619" i="3"/>
  <c r="F1619" i="3"/>
  <c r="F1621" i="3" s="1"/>
  <c r="F1337" i="3" s="1"/>
  <c r="G1567" i="3"/>
  <c r="I1336" i="3"/>
  <c r="H1336" i="3"/>
  <c r="G1566" i="3"/>
  <c r="F1336" i="3"/>
  <c r="I1505" i="3"/>
  <c r="H1505" i="3"/>
  <c r="F1505" i="3"/>
  <c r="I1504" i="3"/>
  <c r="H1504" i="3"/>
  <c r="G1506" i="3"/>
  <c r="G1335" i="3" s="1"/>
  <c r="F1504" i="3"/>
  <c r="I1452" i="3"/>
  <c r="H1452" i="3"/>
  <c r="G1452" i="3"/>
  <c r="F1452" i="3"/>
  <c r="I1451" i="3"/>
  <c r="H1451" i="3"/>
  <c r="H1453" i="3" s="1"/>
  <c r="H1334" i="3" s="1"/>
  <c r="G1451" i="3"/>
  <c r="F1451" i="3"/>
  <c r="I1393" i="3"/>
  <c r="H1393" i="3"/>
  <c r="G1393" i="3"/>
  <c r="F1393" i="3"/>
  <c r="I1392" i="3"/>
  <c r="H1392" i="3"/>
  <c r="G1392" i="3"/>
  <c r="F1392" i="3"/>
  <c r="G1121" i="3"/>
  <c r="F1325" i="3"/>
  <c r="I1324" i="3"/>
  <c r="I1326" i="3" s="1"/>
  <c r="I1117" i="3" s="1"/>
  <c r="H1324" i="3"/>
  <c r="H1326" i="3" s="1"/>
  <c r="H1117" i="3" s="1"/>
  <c r="F1324" i="3"/>
  <c r="I1280" i="3"/>
  <c r="H1280" i="3"/>
  <c r="F1280" i="3"/>
  <c r="I1279" i="3"/>
  <c r="H1279" i="3"/>
  <c r="G1281" i="3"/>
  <c r="G1116" i="3" s="1"/>
  <c r="F1279" i="3"/>
  <c r="I1231" i="3"/>
  <c r="H1231" i="3"/>
  <c r="F1231" i="3"/>
  <c r="I1230" i="3"/>
  <c r="H1230" i="3"/>
  <c r="G1232" i="3"/>
  <c r="G1115" i="3" s="1"/>
  <c r="F1230" i="3"/>
  <c r="F1232" i="3" s="1"/>
  <c r="F1115" i="3" s="1"/>
  <c r="I1180" i="3"/>
  <c r="H1180" i="3"/>
  <c r="F1180" i="3"/>
  <c r="I1179" i="3"/>
  <c r="H1179" i="3"/>
  <c r="G1181" i="3"/>
  <c r="G1114" i="3" s="1"/>
  <c r="F1179" i="3"/>
  <c r="I1049" i="3"/>
  <c r="H1106" i="3"/>
  <c r="H1049" i="3" s="1"/>
  <c r="G1107" i="3"/>
  <c r="G1045" i="3" s="1"/>
  <c r="G1046" i="3" s="1"/>
  <c r="F1106" i="3"/>
  <c r="F1049" i="3" s="1"/>
  <c r="I1107" i="3"/>
  <c r="I1045" i="3" s="1"/>
  <c r="I1046" i="3" s="1"/>
  <c r="H1105" i="3"/>
  <c r="F1105" i="3"/>
  <c r="I1037" i="3"/>
  <c r="H1037" i="3"/>
  <c r="G1037" i="3"/>
  <c r="F1037" i="3"/>
  <c r="I1036" i="3"/>
  <c r="I1038" i="3" s="1"/>
  <c r="I587" i="3" s="1"/>
  <c r="H1036" i="3"/>
  <c r="G1036" i="3"/>
  <c r="F1036" i="3"/>
  <c r="I979" i="3"/>
  <c r="H979" i="3"/>
  <c r="F979" i="3"/>
  <c r="I978" i="3"/>
  <c r="H978" i="3"/>
  <c r="G980" i="3"/>
  <c r="G586" i="3" s="1"/>
  <c r="F978" i="3"/>
  <c r="F980" i="3" s="1"/>
  <c r="F586" i="3" s="1"/>
  <c r="I926" i="3"/>
  <c r="H926" i="3"/>
  <c r="F926" i="3"/>
  <c r="I925" i="3"/>
  <c r="H925" i="3"/>
  <c r="G925" i="3"/>
  <c r="G927" i="3" s="1"/>
  <c r="G585" i="3" s="1"/>
  <c r="F925" i="3"/>
  <c r="I875" i="3"/>
  <c r="H875" i="3"/>
  <c r="G875" i="3"/>
  <c r="F875" i="3"/>
  <c r="I874" i="3"/>
  <c r="H874" i="3"/>
  <c r="G874" i="3"/>
  <c r="F874" i="3"/>
  <c r="F876" i="3" s="1"/>
  <c r="F584" i="3" s="1"/>
  <c r="I835" i="3"/>
  <c r="H835" i="3"/>
  <c r="F835" i="3"/>
  <c r="I834" i="3"/>
  <c r="H834" i="3"/>
  <c r="G836" i="3"/>
  <c r="G583" i="3" s="1"/>
  <c r="F834" i="3"/>
  <c r="F836" i="3" s="1"/>
  <c r="F583" i="3" s="1"/>
  <c r="I774" i="3"/>
  <c r="H774" i="3"/>
  <c r="F774" i="3"/>
  <c r="I773" i="3"/>
  <c r="H773" i="3"/>
  <c r="G775" i="3"/>
  <c r="G582" i="3" s="1"/>
  <c r="F773" i="3"/>
  <c r="I710" i="3"/>
  <c r="H710" i="3"/>
  <c r="G710" i="3"/>
  <c r="F710" i="3"/>
  <c r="I709" i="3"/>
  <c r="H709" i="3"/>
  <c r="G709" i="3"/>
  <c r="G711" i="3" s="1"/>
  <c r="G581" i="3" s="1"/>
  <c r="F709" i="3"/>
  <c r="I651" i="3"/>
  <c r="H651" i="3"/>
  <c r="F651" i="3"/>
  <c r="I650" i="3"/>
  <c r="H650" i="3"/>
  <c r="G652" i="3"/>
  <c r="G580" i="3" s="1"/>
  <c r="F650" i="3"/>
  <c r="I572" i="3"/>
  <c r="H572" i="3"/>
  <c r="G572" i="3"/>
  <c r="G573" i="3" s="1"/>
  <c r="G409" i="3" s="1"/>
  <c r="F572" i="3"/>
  <c r="I571" i="3"/>
  <c r="H571" i="3"/>
  <c r="F571" i="3"/>
  <c r="I521" i="3"/>
  <c r="H521" i="3"/>
  <c r="G521" i="3"/>
  <c r="F521" i="3"/>
  <c r="I520" i="3"/>
  <c r="H520" i="3"/>
  <c r="G520" i="3"/>
  <c r="G522" i="3" s="1"/>
  <c r="G408" i="3" s="1"/>
  <c r="F520" i="3"/>
  <c r="I463" i="3"/>
  <c r="H463" i="3"/>
  <c r="G463" i="3"/>
  <c r="F463" i="3"/>
  <c r="I462" i="3"/>
  <c r="H462" i="3"/>
  <c r="F462" i="3"/>
  <c r="I399" i="3"/>
  <c r="I329" i="3" s="1"/>
  <c r="H399" i="3"/>
  <c r="H329" i="3" s="1"/>
  <c r="F399" i="3"/>
  <c r="F329" i="3" s="1"/>
  <c r="I398" i="3"/>
  <c r="H398" i="3"/>
  <c r="H328" i="3" s="1"/>
  <c r="F398" i="3"/>
  <c r="I272" i="3"/>
  <c r="H272" i="3"/>
  <c r="G317" i="3"/>
  <c r="G272" i="3" s="1"/>
  <c r="F272" i="3"/>
  <c r="G316" i="3"/>
  <c r="F271" i="3"/>
  <c r="I260" i="3"/>
  <c r="I187" i="3" s="1"/>
  <c r="H260" i="3"/>
  <c r="G260" i="3"/>
  <c r="F260" i="3"/>
  <c r="I259" i="3"/>
  <c r="H259" i="3"/>
  <c r="G259" i="3"/>
  <c r="F259" i="3"/>
  <c r="G227" i="3"/>
  <c r="G226" i="3"/>
  <c r="G174" i="3"/>
  <c r="G175" i="3" s="1"/>
  <c r="G32" i="3" s="1"/>
  <c r="G122" i="3"/>
  <c r="I31" i="3"/>
  <c r="G121" i="3"/>
  <c r="H314" i="2"/>
  <c r="H48" i="1" s="1"/>
  <c r="G314" i="2"/>
  <c r="G48" i="1" s="1"/>
  <c r="F314" i="2"/>
  <c r="F48" i="1" s="1"/>
  <c r="E48" i="1"/>
  <c r="H309" i="2"/>
  <c r="H47" i="1" s="1"/>
  <c r="G309" i="2"/>
  <c r="G47" i="1" s="1"/>
  <c r="F309" i="2"/>
  <c r="F47" i="1" s="1"/>
  <c r="H304" i="2"/>
  <c r="H46" i="1" s="1"/>
  <c r="G304" i="2"/>
  <c r="G46" i="1" s="1"/>
  <c r="F304" i="2"/>
  <c r="F46" i="1" s="1"/>
  <c r="H300" i="2"/>
  <c r="H45" i="1" s="1"/>
  <c r="G300" i="2"/>
  <c r="G45" i="1" s="1"/>
  <c r="F300" i="2"/>
  <c r="F45" i="1" s="1"/>
  <c r="E45" i="1"/>
  <c r="H295" i="2"/>
  <c r="H44" i="1" s="1"/>
  <c r="G295" i="2"/>
  <c r="G44" i="1" s="1"/>
  <c r="F295" i="2"/>
  <c r="F44" i="1" s="1"/>
  <c r="E44" i="1"/>
  <c r="H287" i="2"/>
  <c r="H43" i="1" s="1"/>
  <c r="G287" i="2"/>
  <c r="G43" i="1" s="1"/>
  <c r="F287" i="2"/>
  <c r="F43" i="1" s="1"/>
  <c r="E43" i="1"/>
  <c r="H277" i="2"/>
  <c r="H42" i="1" s="1"/>
  <c r="G277" i="2"/>
  <c r="G42" i="1" s="1"/>
  <c r="F277" i="2"/>
  <c r="F42" i="1" s="1"/>
  <c r="E42" i="1"/>
  <c r="H269" i="2"/>
  <c r="H41" i="1" s="1"/>
  <c r="G269" i="2"/>
  <c r="G41" i="1" s="1"/>
  <c r="F269" i="2"/>
  <c r="F41" i="1" s="1"/>
  <c r="E41" i="1"/>
  <c r="H263" i="2"/>
  <c r="H40" i="1" s="1"/>
  <c r="G263" i="2"/>
  <c r="G40" i="1" s="1"/>
  <c r="E40" i="1"/>
  <c r="H220" i="2"/>
  <c r="H39" i="1" s="1"/>
  <c r="G220" i="2"/>
  <c r="G39" i="1" s="1"/>
  <c r="F220" i="2"/>
  <c r="F39" i="1" s="1"/>
  <c r="E39" i="1"/>
  <c r="H195" i="2"/>
  <c r="H38" i="1" s="1"/>
  <c r="G195" i="2"/>
  <c r="G38" i="1" s="1"/>
  <c r="F195" i="2"/>
  <c r="F38" i="1" s="1"/>
  <c r="E38" i="1"/>
  <c r="H186" i="2"/>
  <c r="H37" i="1" s="1"/>
  <c r="G186" i="2"/>
  <c r="G37" i="1" s="1"/>
  <c r="E37" i="1"/>
  <c r="H118" i="2"/>
  <c r="H36" i="1" s="1"/>
  <c r="G118" i="2"/>
  <c r="G36" i="1" s="1"/>
  <c r="E36" i="1"/>
  <c r="H30" i="2"/>
  <c r="H35" i="1" s="1"/>
  <c r="G30" i="2"/>
  <c r="G35" i="1" s="1"/>
  <c r="E35" i="1"/>
  <c r="H24" i="2"/>
  <c r="H34" i="1" s="1"/>
  <c r="G24" i="2"/>
  <c r="G34" i="1" s="1"/>
  <c r="F49" i="1"/>
  <c r="E34" i="1"/>
  <c r="I1743" i="3" l="1"/>
  <c r="I1686" i="3" s="1"/>
  <c r="I1688" i="3" s="1"/>
  <c r="I1394" i="3"/>
  <c r="I1333" i="3" s="1"/>
  <c r="I1453" i="3"/>
  <c r="I1334" i="3" s="1"/>
  <c r="F1917" i="3"/>
  <c r="F1752" i="3" s="1"/>
  <c r="E46" i="1"/>
  <c r="E47" i="1"/>
  <c r="G315" i="2"/>
  <c r="H315" i="2"/>
  <c r="F1756" i="3"/>
  <c r="F1864" i="3"/>
  <c r="F1751" i="3" s="1"/>
  <c r="F1815" i="3"/>
  <c r="F1750" i="3" s="1"/>
  <c r="H1743" i="3"/>
  <c r="H1686" i="3" s="1"/>
  <c r="H1688" i="3" s="1"/>
  <c r="I1342" i="3"/>
  <c r="I1506" i="3"/>
  <c r="I1335" i="3" s="1"/>
  <c r="F1453" i="3"/>
  <c r="F1334" i="3" s="1"/>
  <c r="F1394" i="3"/>
  <c r="F1333" i="3" s="1"/>
  <c r="F1038" i="3"/>
  <c r="F587" i="3" s="1"/>
  <c r="H1038" i="3"/>
  <c r="H587" i="3" s="1"/>
  <c r="F927" i="3"/>
  <c r="F585" i="3" s="1"/>
  <c r="H876" i="3"/>
  <c r="H584" i="3" s="1"/>
  <c r="I711" i="3"/>
  <c r="I581" i="3" s="1"/>
  <c r="H711" i="3"/>
  <c r="H581" i="3" s="1"/>
  <c r="I573" i="3"/>
  <c r="I409" i="3" s="1"/>
  <c r="H522" i="3"/>
  <c r="H408" i="3" s="1"/>
  <c r="I268" i="3"/>
  <c r="I269" i="3" s="1"/>
  <c r="H261" i="3"/>
  <c r="H183" i="3" s="1"/>
  <c r="F187" i="3"/>
  <c r="F228" i="3"/>
  <c r="F182" i="3" s="1"/>
  <c r="H32" i="3"/>
  <c r="I32" i="3"/>
  <c r="H1342" i="3"/>
  <c r="H1506" i="3"/>
  <c r="H1335" i="3" s="1"/>
  <c r="G1917" i="3"/>
  <c r="G1752" i="3" s="1"/>
  <c r="G1756" i="3"/>
  <c r="G1864" i="3"/>
  <c r="G1751" i="3" s="1"/>
  <c r="G1679" i="3"/>
  <c r="G1338" i="3" s="1"/>
  <c r="G1568" i="3"/>
  <c r="G1336" i="3" s="1"/>
  <c r="G1342" i="3"/>
  <c r="G1453" i="3"/>
  <c r="G1334" i="3" s="1"/>
  <c r="H1107" i="3"/>
  <c r="H1045" i="3" s="1"/>
  <c r="H1046" i="3" s="1"/>
  <c r="G1621" i="3"/>
  <c r="G1337" i="3" s="1"/>
  <c r="H1394" i="3"/>
  <c r="H1333" i="3" s="1"/>
  <c r="F1326" i="3"/>
  <c r="F1117" i="3" s="1"/>
  <c r="H573" i="3"/>
  <c r="H409" i="3" s="1"/>
  <c r="F1181" i="3"/>
  <c r="F1114" i="3" s="1"/>
  <c r="G1394" i="3"/>
  <c r="G1333" i="3" s="1"/>
  <c r="F273" i="3"/>
  <c r="F9" i="3" s="1"/>
  <c r="F775" i="3"/>
  <c r="F582" i="3" s="1"/>
  <c r="F1992" i="3"/>
  <c r="F1924" i="3" s="1"/>
  <c r="G2047" i="3"/>
  <c r="G1925" i="3" s="1"/>
  <c r="H182" i="3"/>
  <c r="I182" i="3"/>
  <c r="H268" i="3"/>
  <c r="H269" i="3" s="1"/>
  <c r="H36" i="3"/>
  <c r="H330" i="3"/>
  <c r="H10" i="3" s="1"/>
  <c r="I413" i="3"/>
  <c r="G1038" i="3"/>
  <c r="G587" i="3" s="1"/>
  <c r="I1931" i="3"/>
  <c r="I464" i="3"/>
  <c r="I407" i="3" s="1"/>
  <c r="I522" i="3"/>
  <c r="I408" i="3" s="1"/>
  <c r="F711" i="3"/>
  <c r="F581" i="3" s="1"/>
  <c r="G2101" i="3"/>
  <c r="G1926" i="3" s="1"/>
  <c r="H1931" i="3"/>
  <c r="I36" i="3"/>
  <c r="G1931" i="3"/>
  <c r="F175" i="3"/>
  <c r="F32" i="3" s="1"/>
  <c r="H775" i="3"/>
  <c r="H582" i="3" s="1"/>
  <c r="H31" i="3"/>
  <c r="H30" i="3"/>
  <c r="H1281" i="3"/>
  <c r="H1116" i="3" s="1"/>
  <c r="I30" i="3"/>
  <c r="F1107" i="3"/>
  <c r="F1045" i="3" s="1"/>
  <c r="F1046" i="3" s="1"/>
  <c r="F400" i="3"/>
  <c r="F325" i="3" s="1"/>
  <c r="F326" i="3" s="1"/>
  <c r="H413" i="3"/>
  <c r="I775" i="3"/>
  <c r="I582" i="3" s="1"/>
  <c r="I1928" i="3"/>
  <c r="G1049" i="3"/>
  <c r="G318" i="3"/>
  <c r="G268" i="3" s="1"/>
  <c r="G269" i="3" s="1"/>
  <c r="G261" i="3"/>
  <c r="G183" i="3" s="1"/>
  <c r="G228" i="3"/>
  <c r="G182" i="3" s="1"/>
  <c r="G36" i="3"/>
  <c r="G123" i="3"/>
  <c r="G31" i="3" s="1"/>
  <c r="I1930" i="3"/>
  <c r="I1917" i="3"/>
  <c r="I1752" i="3" s="1"/>
  <c r="I1753" i="3" s="1"/>
  <c r="H1232" i="3"/>
  <c r="H1115" i="3" s="1"/>
  <c r="I1281" i="3"/>
  <c r="I1116" i="3" s="1"/>
  <c r="G413" i="3"/>
  <c r="I1121" i="3"/>
  <c r="H1121" i="3"/>
  <c r="H1181" i="3"/>
  <c r="H1114" i="3" s="1"/>
  <c r="F413" i="3"/>
  <c r="F573" i="3"/>
  <c r="F409" i="3" s="1"/>
  <c r="H927" i="3"/>
  <c r="H585" i="3" s="1"/>
  <c r="I980" i="3"/>
  <c r="I586" i="3" s="1"/>
  <c r="I1181" i="3"/>
  <c r="I1114" i="3" s="1"/>
  <c r="I1232" i="3"/>
  <c r="I1115" i="3" s="1"/>
  <c r="G1326" i="3"/>
  <c r="G1117" i="3" s="1"/>
  <c r="G1118" i="3" s="1"/>
  <c r="G464" i="3"/>
  <c r="G407" i="3" s="1"/>
  <c r="G410" i="3" s="1"/>
  <c r="G1992" i="3"/>
  <c r="G1924" i="3" s="1"/>
  <c r="I927" i="3"/>
  <c r="I585" i="3" s="1"/>
  <c r="G1815" i="3"/>
  <c r="G1750" i="3" s="1"/>
  <c r="I271" i="3"/>
  <c r="I273" i="3" s="1"/>
  <c r="I9" i="3" s="1"/>
  <c r="G325" i="3"/>
  <c r="G326" i="3" s="1"/>
  <c r="I652" i="3"/>
  <c r="I580" i="3" s="1"/>
  <c r="H980" i="3"/>
  <c r="H586" i="3" s="1"/>
  <c r="I400" i="3"/>
  <c r="I325" i="3" s="1"/>
  <c r="I326" i="3" s="1"/>
  <c r="I328" i="3"/>
  <c r="I330" i="3" s="1"/>
  <c r="I10" i="3" s="1"/>
  <c r="I836" i="3"/>
  <c r="I583" i="3" s="1"/>
  <c r="F590" i="3"/>
  <c r="F591" i="3"/>
  <c r="H591" i="3"/>
  <c r="I876" i="3"/>
  <c r="I584" i="3" s="1"/>
  <c r="G876" i="3"/>
  <c r="G584" i="3" s="1"/>
  <c r="H836" i="3"/>
  <c r="H583" i="3" s="1"/>
  <c r="G591" i="3"/>
  <c r="I591" i="3"/>
  <c r="H652" i="3"/>
  <c r="H580" i="3" s="1"/>
  <c r="I261" i="3"/>
  <c r="I183" i="3" s="1"/>
  <c r="F261" i="3"/>
  <c r="F183" i="3" s="1"/>
  <c r="F315" i="2"/>
  <c r="F464" i="3"/>
  <c r="F407" i="3" s="1"/>
  <c r="F2101" i="3"/>
  <c r="F1926" i="3" s="1"/>
  <c r="H400" i="3"/>
  <c r="H325" i="3" s="1"/>
  <c r="H326" i="3" s="1"/>
  <c r="H271" i="3"/>
  <c r="H273" i="3" s="1"/>
  <c r="H9" i="3" s="1"/>
  <c r="F88" i="3"/>
  <c r="F30" i="3" s="1"/>
  <c r="F1931" i="3"/>
  <c r="G186" i="3"/>
  <c r="H1120" i="3"/>
  <c r="H1755" i="3"/>
  <c r="H1757" i="3" s="1"/>
  <c r="H17" i="3" s="1"/>
  <c r="I1690" i="3"/>
  <c r="I1692" i="3" s="1"/>
  <c r="I16" i="3" s="1"/>
  <c r="G1755" i="3"/>
  <c r="G1930" i="3"/>
  <c r="G590" i="3"/>
  <c r="I1048" i="3"/>
  <c r="I1050" i="3" s="1"/>
  <c r="I13" i="3" s="1"/>
  <c r="G1341" i="3"/>
  <c r="H1690" i="3"/>
  <c r="H1692" i="3" s="1"/>
  <c r="H16" i="3" s="1"/>
  <c r="F1930" i="3"/>
  <c r="H35" i="3"/>
  <c r="I1755" i="3"/>
  <c r="I1757" i="3" s="1"/>
  <c r="I17" i="3" s="1"/>
  <c r="H1930" i="3"/>
  <c r="F123" i="3"/>
  <c r="F31" i="3" s="1"/>
  <c r="F1755" i="3"/>
  <c r="F1757" i="3" s="1"/>
  <c r="F17" i="3" s="1"/>
  <c r="F2047" i="3"/>
  <c r="F1925" i="3" s="1"/>
  <c r="G1048" i="3"/>
  <c r="I1120" i="3"/>
  <c r="H1048" i="3"/>
  <c r="H1050" i="3" s="1"/>
  <c r="H13" i="3" s="1"/>
  <c r="H1341" i="3"/>
  <c r="G1690" i="3"/>
  <c r="G1692" i="3" s="1"/>
  <c r="G187" i="3"/>
  <c r="G271" i="3"/>
  <c r="G273" i="3" s="1"/>
  <c r="F328" i="3"/>
  <c r="F330" i="3" s="1"/>
  <c r="F10" i="3" s="1"/>
  <c r="I35" i="3"/>
  <c r="F36" i="3"/>
  <c r="G88" i="3"/>
  <c r="G30" i="3" s="1"/>
  <c r="G412" i="3"/>
  <c r="I590" i="3"/>
  <c r="G1120" i="3"/>
  <c r="G1122" i="3" s="1"/>
  <c r="I1341" i="3"/>
  <c r="F1341" i="3"/>
  <c r="F1342" i="3"/>
  <c r="I186" i="3"/>
  <c r="I188" i="3" s="1"/>
  <c r="I8" i="3" s="1"/>
  <c r="H590" i="3"/>
  <c r="G35" i="3"/>
  <c r="F186" i="3"/>
  <c r="H186" i="3"/>
  <c r="H187" i="3"/>
  <c r="I412" i="3"/>
  <c r="F412" i="3"/>
  <c r="F1120" i="3"/>
  <c r="F1121" i="3"/>
  <c r="H49" i="1"/>
  <c r="F522" i="3"/>
  <c r="F408" i="3" s="1"/>
  <c r="F35" i="3"/>
  <c r="F652" i="3"/>
  <c r="F580" i="3" s="1"/>
  <c r="H464" i="3"/>
  <c r="H407" i="3" s="1"/>
  <c r="H412" i="3"/>
  <c r="F1281" i="3"/>
  <c r="F1116" i="3" s="1"/>
  <c r="F1506" i="3"/>
  <c r="F1335" i="3" s="1"/>
  <c r="F1048" i="3"/>
  <c r="F1050" i="3" s="1"/>
  <c r="F13" i="3" s="1"/>
  <c r="F1690" i="3"/>
  <c r="F1692" i="3" s="1"/>
  <c r="F16" i="3" s="1"/>
  <c r="F318" i="3"/>
  <c r="F268" i="3" s="1"/>
  <c r="F269" i="3" s="1"/>
  <c r="H1753" i="3"/>
  <c r="H1928" i="3"/>
  <c r="E49" i="1"/>
  <c r="G49" i="1"/>
  <c r="I1339" i="3" l="1"/>
  <c r="I1343" i="3"/>
  <c r="I15" i="3" s="1"/>
  <c r="G1050" i="3"/>
  <c r="F1753" i="3"/>
  <c r="F1339" i="3"/>
  <c r="H184" i="3"/>
  <c r="F188" i="3"/>
  <c r="F8" i="3" s="1"/>
  <c r="F184" i="3"/>
  <c r="I184" i="3"/>
  <c r="I33" i="3"/>
  <c r="H1339" i="3"/>
  <c r="H1343" i="3"/>
  <c r="H15" i="3" s="1"/>
  <c r="G1932" i="3"/>
  <c r="H37" i="3"/>
  <c r="H7" i="3" s="1"/>
  <c r="G1753" i="3"/>
  <c r="G1757" i="3"/>
  <c r="G1343" i="3"/>
  <c r="G1339" i="3"/>
  <c r="F1118" i="3"/>
  <c r="F14" i="3" s="1"/>
  <c r="H410" i="3"/>
  <c r="F588" i="3"/>
  <c r="I1932" i="3"/>
  <c r="I18" i="3" s="1"/>
  <c r="I414" i="3"/>
  <c r="I11" i="3" s="1"/>
  <c r="I410" i="3"/>
  <c r="G588" i="3"/>
  <c r="G1928" i="3"/>
  <c r="F414" i="3"/>
  <c r="F11" i="3" s="1"/>
  <c r="H1932" i="3"/>
  <c r="H18" i="3" s="1"/>
  <c r="I1118" i="3"/>
  <c r="I14" i="3" s="1"/>
  <c r="H1122" i="3"/>
  <c r="H1118" i="3"/>
  <c r="H14" i="3" s="1"/>
  <c r="G184" i="3"/>
  <c r="G33" i="3"/>
  <c r="H33" i="3"/>
  <c r="H414" i="3"/>
  <c r="H11" i="3" s="1"/>
  <c r="F410" i="3"/>
  <c r="I592" i="3"/>
  <c r="I12" i="3" s="1"/>
  <c r="G414" i="3"/>
  <c r="I1122" i="3"/>
  <c r="I22" i="3"/>
  <c r="H18" i="1" s="1"/>
  <c r="D26" i="1" s="1"/>
  <c r="F1928" i="3"/>
  <c r="F26" i="1"/>
  <c r="I588" i="3"/>
  <c r="H588" i="3"/>
  <c r="H8" i="1"/>
  <c r="H15" i="1" s="1"/>
  <c r="B27" i="1" s="1"/>
  <c r="H54" i="1"/>
  <c r="G8" i="1"/>
  <c r="G15" i="1" s="1"/>
  <c r="G54" i="1"/>
  <c r="F54" i="1"/>
  <c r="F1932" i="3"/>
  <c r="F18" i="3" s="1"/>
  <c r="F33" i="3"/>
  <c r="F592" i="3"/>
  <c r="F12" i="3" s="1"/>
  <c r="H22" i="3"/>
  <c r="G18" i="1" s="1"/>
  <c r="G26" i="1" s="1"/>
  <c r="H592" i="3"/>
  <c r="H12" i="3" s="1"/>
  <c r="G592" i="3"/>
  <c r="E54" i="1"/>
  <c r="E8" i="1"/>
  <c r="E15" i="1" s="1"/>
  <c r="G188" i="3"/>
  <c r="H188" i="3"/>
  <c r="H8" i="3" s="1"/>
  <c r="F1122" i="3"/>
  <c r="G37" i="3"/>
  <c r="F1343" i="3"/>
  <c r="F15" i="3" s="1"/>
  <c r="F22" i="3"/>
  <c r="E18" i="1" s="1"/>
  <c r="I37" i="3"/>
  <c r="I7" i="3" s="1"/>
  <c r="I21" i="3"/>
  <c r="H21" i="3"/>
  <c r="F21" i="3"/>
  <c r="E17" i="1" s="1"/>
  <c r="F37" i="3"/>
  <c r="F7" i="3" s="1"/>
  <c r="H19" i="3" l="1"/>
  <c r="I19" i="3"/>
  <c r="B26" i="1"/>
  <c r="E20" i="1"/>
  <c r="H23" i="3"/>
  <c r="G17" i="1"/>
  <c r="I23" i="3"/>
  <c r="G23" i="3"/>
  <c r="F19" i="1" s="1"/>
  <c r="F27" i="1" s="1"/>
  <c r="H27" i="1" s="1"/>
  <c r="H26" i="1"/>
  <c r="F23" i="3"/>
  <c r="F19" i="3"/>
  <c r="G25" i="1" l="1"/>
  <c r="G28" i="1" s="1"/>
  <c r="G20" i="1"/>
  <c r="D25" i="1"/>
  <c r="H20" i="1"/>
  <c r="G21" i="1" s="1"/>
  <c r="F25" i="1"/>
  <c r="F20" i="1"/>
  <c r="D28" i="1" l="1"/>
  <c r="B25" i="1"/>
  <c r="B28" i="1" s="1"/>
  <c r="H25" i="1"/>
  <c r="F28" i="1"/>
  <c r="H28" i="1" s="1"/>
</calcChain>
</file>

<file path=xl/sharedStrings.xml><?xml version="1.0" encoding="utf-8"?>
<sst xmlns="http://schemas.openxmlformats.org/spreadsheetml/2006/main" count="5907" uniqueCount="1742">
  <si>
    <t>KANO STATE GOVERNMENT</t>
  </si>
  <si>
    <t>ECONOMIC 
CODE</t>
  </si>
  <si>
    <t>FUND CODE</t>
  </si>
  <si>
    <t>GEO
CODE</t>
  </si>
  <si>
    <t xml:space="preserve">DESCRIPTION </t>
  </si>
  <si>
    <t xml:space="preserve">2023  ACTUAL </t>
  </si>
  <si>
    <t>2024 APPROVED BUDGET</t>
  </si>
  <si>
    <t xml:space="preserve">2024  ACTUAL </t>
  </si>
  <si>
    <t>31070000</t>
  </si>
  <si>
    <t>CASH AT HAND AND BANK</t>
  </si>
  <si>
    <t>INVESTMENT</t>
  </si>
  <si>
    <t>SUMMARY OF REVENUE:</t>
  </si>
  <si>
    <t>12000000</t>
  </si>
  <si>
    <t>10101</t>
  </si>
  <si>
    <t>Intenal Revenue</t>
  </si>
  <si>
    <t>STATUTORY REVENUE:</t>
  </si>
  <si>
    <t>11010101</t>
  </si>
  <si>
    <t>01101</t>
  </si>
  <si>
    <t>Federal Allocation</t>
  </si>
  <si>
    <t>11010201</t>
  </si>
  <si>
    <t>01102</t>
  </si>
  <si>
    <t>VAT</t>
  </si>
  <si>
    <t>11010401</t>
  </si>
  <si>
    <t>06106</t>
  </si>
  <si>
    <t>Other Federally Allocated Revenue</t>
  </si>
  <si>
    <t>31030102</t>
  </si>
  <si>
    <t>01108</t>
  </si>
  <si>
    <t>10% State Allocation</t>
  </si>
  <si>
    <t>11010300</t>
  </si>
  <si>
    <t>Others Receipts (Bailout)</t>
  </si>
  <si>
    <t>TOTAL REVENUE</t>
  </si>
  <si>
    <t>SUMMARY OF EXPENDITURE:</t>
  </si>
  <si>
    <t>21000000</t>
  </si>
  <si>
    <t>Personnel Cost</t>
  </si>
  <si>
    <t>22020000</t>
  </si>
  <si>
    <t>Overhead Cost</t>
  </si>
  <si>
    <t>23000000</t>
  </si>
  <si>
    <t>Capital Expenditure</t>
  </si>
  <si>
    <t>TOTAL EXPENDITURE</t>
  </si>
  <si>
    <t>BUDGET SURPLUS,DEFICIT OR BALANCED</t>
  </si>
  <si>
    <t>BUDGET ANALYSIS TABLE</t>
  </si>
  <si>
    <t>BUDGET STATUS FOR THE YEAR 2025</t>
  </si>
  <si>
    <t>BUDGET PERFORMANCE AND IMPLEMENTATION FOR THE YEAR 2024</t>
  </si>
  <si>
    <t>EXPENDITURE</t>
  </si>
  <si>
    <t>TOTAL PERCENTAGE OF THE BUDGET</t>
  </si>
  <si>
    <t>PERCENTAGE (%)</t>
  </si>
  <si>
    <t>PERSONNEL COST</t>
  </si>
  <si>
    <t>%</t>
  </si>
  <si>
    <t>OVER HEAD COST</t>
  </si>
  <si>
    <t>CAPITAL</t>
  </si>
  <si>
    <t>TOTAL</t>
  </si>
  <si>
    <t>PROPOSED BUDGET FOR THE YEAR 2025</t>
  </si>
  <si>
    <t>SUMMARY OF THE REVENUE</t>
  </si>
  <si>
    <t xml:space="preserve"> </t>
  </si>
  <si>
    <t>TAX REVENUE</t>
  </si>
  <si>
    <t>CAPITAL GAIN TAX</t>
  </si>
  <si>
    <t>LICENSE</t>
  </si>
  <si>
    <t>12020400</t>
  </si>
  <si>
    <t>FEES MAIN</t>
  </si>
  <si>
    <t>FINE MAIN</t>
  </si>
  <si>
    <t>SALES MAIN</t>
  </si>
  <si>
    <t>EARNING MAIN</t>
  </si>
  <si>
    <t>12020900</t>
  </si>
  <si>
    <t>RENT ON LAND AND OTHER</t>
  </si>
  <si>
    <t>PREPAYMENT</t>
  </si>
  <si>
    <t>INTEREST EARNING NAIN</t>
  </si>
  <si>
    <t>DOMESTIC AID</t>
  </si>
  <si>
    <t>DOMESTIC LOANS/ BORROWINGS RECEIPT</t>
  </si>
  <si>
    <t>14070100</t>
  </si>
  <si>
    <t>EXTRA ORDINARY ITEMS</t>
  </si>
  <si>
    <t>310800</t>
  </si>
  <si>
    <t>PREPAYMENT/ARREARS</t>
  </si>
  <si>
    <t>TOTAL INTERNAL REVENUE</t>
  </si>
  <si>
    <t>STATUTORY ALLOCATION</t>
  </si>
  <si>
    <t>10% STATE ALLOCATION</t>
  </si>
  <si>
    <t>GRAND -TOTAL</t>
  </si>
  <si>
    <t>DETAILS OF THE REVENUE</t>
  </si>
  <si>
    <t>ECONOMIC CODE</t>
  </si>
  <si>
    <t>FUND 
CODE</t>
  </si>
  <si>
    <t>DESCRIPTION</t>
  </si>
  <si>
    <t>10000000</t>
  </si>
  <si>
    <t>REVENUE</t>
  </si>
  <si>
    <t>FEDERATION ACCOUNTS REVENUE (FAAC)-GENERAL</t>
  </si>
  <si>
    <t>Statutory Allocation</t>
  </si>
  <si>
    <t>SHARE OF VAT</t>
  </si>
  <si>
    <t>share  of VAT</t>
  </si>
  <si>
    <t>CASH TRANSFER - STATUTORY TRANSFERS</t>
  </si>
  <si>
    <t>10%  State Alloacation</t>
  </si>
  <si>
    <t>OTHER CAPITAL RECEIPTS</t>
  </si>
  <si>
    <t>Other Reciepts to CDF (Bailout)</t>
  </si>
  <si>
    <t>sale of fixed assets</t>
  </si>
  <si>
    <t>SUB- TOTAL</t>
  </si>
  <si>
    <t>INTERNALLY GENERATED REVENUE(IGR)-GENERAL</t>
  </si>
  <si>
    <t>Tax Revenue</t>
  </si>
  <si>
    <t>Tenament Rates</t>
  </si>
  <si>
    <t>Penality on Tenament Rates</t>
  </si>
  <si>
    <t>Arrears on Tenament Rates</t>
  </si>
  <si>
    <t>Capital Gains Tax (Individual)-Main</t>
  </si>
  <si>
    <t xml:space="preserve"> Sale of Physical Assets ( Plant, Machinery &amp; Equipment)</t>
  </si>
  <si>
    <t>Other Taxes</t>
  </si>
  <si>
    <t>Stamp Duties</t>
  </si>
  <si>
    <t>Development Levy</t>
  </si>
  <si>
    <t>Non-Tax Revenue</t>
  </si>
  <si>
    <t>Licenses</t>
  </si>
  <si>
    <t>Gold smith and Gold licenses</t>
  </si>
  <si>
    <t xml:space="preserve">Radio /Television permit </t>
  </si>
  <si>
    <t xml:space="preserve">Canoe licenses </t>
  </si>
  <si>
    <t>Registration of Voluntary Organization</t>
  </si>
  <si>
    <t xml:space="preserve">Barkery House license </t>
  </si>
  <si>
    <t xml:space="preserve">Bicycle licenses </t>
  </si>
  <si>
    <t>Brick Making</t>
  </si>
  <si>
    <t xml:space="preserve">Cart/truck licenses </t>
  </si>
  <si>
    <t>Dane Gun Licence</t>
  </si>
  <si>
    <t>Cattle Dealers Licence</t>
  </si>
  <si>
    <t>Dried Fish/Meat Licence</t>
  </si>
  <si>
    <t xml:space="preserve">Dog licenses </t>
  </si>
  <si>
    <t>Fishing Permit</t>
  </si>
  <si>
    <t>Squatters /Hawkers permit fees</t>
  </si>
  <si>
    <t>Hunting Licence</t>
  </si>
  <si>
    <t>Produce Buying Licence</t>
  </si>
  <si>
    <t>Animal Health Care Licence</t>
  </si>
  <si>
    <t>Abbatoir/Slaughter Licence</t>
  </si>
  <si>
    <t>Renewal of Fisher Licence</t>
  </si>
  <si>
    <t>Hiring Services</t>
  </si>
  <si>
    <t>Borehole Drilling Licence</t>
  </si>
  <si>
    <t>Cinematography</t>
  </si>
  <si>
    <t>Native liquor licenses fees</t>
  </si>
  <si>
    <t>Trade Permit</t>
  </si>
  <si>
    <t>Advertisement Licence</t>
  </si>
  <si>
    <t xml:space="preserve">Approval opf  Building plan </t>
  </si>
  <si>
    <t>Auctioneers Licence</t>
  </si>
  <si>
    <t xml:space="preserve">Baggers /Television  licenses  </t>
  </si>
  <si>
    <t xml:space="preserve">Battery charger licenses </t>
  </si>
  <si>
    <t xml:space="preserve">Birth and Death Registration </t>
  </si>
  <si>
    <t xml:space="preserve">Blacksmith workshop licenses  </t>
  </si>
  <si>
    <t>Block making machine  fees</t>
  </si>
  <si>
    <t xml:space="preserve">Brown  sugar machine licenses  </t>
  </si>
  <si>
    <t>Bulky Ciggarettes Licence</t>
  </si>
  <si>
    <t>Burial Licence</t>
  </si>
  <si>
    <t>Butchers Licence</t>
  </si>
  <si>
    <t xml:space="preserve">Clock/watch Repairs licenses </t>
  </si>
  <si>
    <t xml:space="preserve">Cloth Dyners licenses  </t>
  </si>
  <si>
    <t xml:space="preserve">Cold room licenses </t>
  </si>
  <si>
    <t>Control of Noise Permit Licence</t>
  </si>
  <si>
    <t>Corn Grinding mill licenses</t>
  </si>
  <si>
    <t>Dislodging  of septic Tank charges</t>
  </si>
  <si>
    <t>Dispensary and maternity fees</t>
  </si>
  <si>
    <t>Dog licenses fees</t>
  </si>
  <si>
    <t>Earning from Environment sanitation Service</t>
  </si>
  <si>
    <t>Electric/Radio/TV Workshop Licence</t>
  </si>
  <si>
    <t>Entertainment Druming &amp; Temporary both permit</t>
  </si>
  <si>
    <t>Felling of Trees Licence</t>
  </si>
  <si>
    <t>Forestry and Fuel Exploration Licence</t>
  </si>
  <si>
    <t>Hair Dressing/Barbing Saloon Licence</t>
  </si>
  <si>
    <t>Impounding of Animal Licence</t>
  </si>
  <si>
    <t>Ingredients Grinding Licence</t>
  </si>
  <si>
    <t xml:space="preserve">kiosk licenses </t>
  </si>
  <si>
    <t xml:space="preserve">Local Hair Barbing/ plaiting  licenses </t>
  </si>
  <si>
    <t>Marriage Registration Licence</t>
  </si>
  <si>
    <t>Mortgage Sub-lease Approval Licence</t>
  </si>
  <si>
    <t xml:space="preserve">Motor mach/cash wash licenses </t>
  </si>
  <si>
    <t>Motor Vehicle Licence</t>
  </si>
  <si>
    <t>Naming of Street Registration Licence</t>
  </si>
  <si>
    <t>Night soil Disposal/Deposit fees</t>
  </si>
  <si>
    <t>Open Air Preaching Permit Licence</t>
  </si>
  <si>
    <t>Painting, Spraying and Sign Writing Workshop</t>
  </si>
  <si>
    <t xml:space="preserve">Panel Beater licenses </t>
  </si>
  <si>
    <t>Pest control  and  Disinfection</t>
  </si>
  <si>
    <t>Pety  Trader</t>
  </si>
  <si>
    <t>Photo Studio Licence</t>
  </si>
  <si>
    <t>Photostat/Typing Institute Licence</t>
  </si>
  <si>
    <t>Pit Sawing Licence</t>
  </si>
  <si>
    <t>Registration of Septic tank and Dislodging Licence</t>
  </si>
  <si>
    <t>Registration of Meat Van Licance</t>
  </si>
  <si>
    <t>Registration of Night Soil Contract Licence</t>
  </si>
  <si>
    <t>Rice Mill/Cassava grinding Licence</t>
  </si>
  <si>
    <t xml:space="preserve">Sand dredging licenses  </t>
  </si>
  <si>
    <t>Sand/Granite/Iron Rod Seller Licence</t>
  </si>
  <si>
    <t>Saw Milling Licence</t>
  </si>
  <si>
    <t>sewing Institute Licence</t>
  </si>
  <si>
    <t>Tent at sea beach permit fees</t>
  </si>
  <si>
    <t>Vaults Licence</t>
  </si>
  <si>
    <t>Vehicle Spare Parts Licence</t>
  </si>
  <si>
    <t>Vulcanizer Licence</t>
  </si>
  <si>
    <t>Welding Machine Licence</t>
  </si>
  <si>
    <t xml:space="preserve">wood making /carpentry worhshop </t>
  </si>
  <si>
    <t>Workshop Receipt</t>
  </si>
  <si>
    <t xml:space="preserve">Bathing House License </t>
  </si>
  <si>
    <t xml:space="preserve">Minor Industry License </t>
  </si>
  <si>
    <t>Fees-Main</t>
  </si>
  <si>
    <t xml:space="preserve">Registration Fees                                  </t>
  </si>
  <si>
    <t>Renewal Fees</t>
  </si>
  <si>
    <t xml:space="preserve">Vehicle Registration and Weighting Fees                               </t>
  </si>
  <si>
    <t xml:space="preserve">Vehicle Plate Number                                                  </t>
  </si>
  <si>
    <t xml:space="preserve">Taxi Registration                                                     </t>
  </si>
  <si>
    <t xml:space="preserve">Vehicle Hackney Permit                                                </t>
  </si>
  <si>
    <t>Building Plan Fees</t>
  </si>
  <si>
    <t xml:space="preserve">Driver's Badge                                                        </t>
  </si>
  <si>
    <t xml:space="preserve">Conductors Badge                                                      </t>
  </si>
  <si>
    <t xml:space="preserve">Slaughter Slab Fees                                                  </t>
  </si>
  <si>
    <t xml:space="preserve">Irrigation Land Fees                                                  </t>
  </si>
  <si>
    <t xml:space="preserve">Tender fee                                                     </t>
  </si>
  <si>
    <t xml:space="preserve">Vaccine Fees                                                          </t>
  </si>
  <si>
    <t xml:space="preserve">School Fees                                                           </t>
  </si>
  <si>
    <t xml:space="preserve">Private Schools Registration                                          </t>
  </si>
  <si>
    <t xml:space="preserve">Examination Fees                                                      </t>
  </si>
  <si>
    <t xml:space="preserve">Student Boarding Fees                                                 </t>
  </si>
  <si>
    <t xml:space="preserve">Pharm. Inspection of Ind.                                             </t>
  </si>
  <si>
    <t>students Registration Fees</t>
  </si>
  <si>
    <t>Private Hospital &amp; Clinic Inspection Fees</t>
  </si>
  <si>
    <t xml:space="preserve">Lease Fees                                                            </t>
  </si>
  <si>
    <t xml:space="preserve">Restaurant and Swimming Pool Fee                                      </t>
  </si>
  <si>
    <t xml:space="preserve">Registration of Youth Clubs                                           </t>
  </si>
  <si>
    <t xml:space="preserve">Land Development &amp; Infrastructure Fees                                                 </t>
  </si>
  <si>
    <t xml:space="preserve">Survey Fees                                                           </t>
  </si>
  <si>
    <t xml:space="preserve">Deeds preparation &amp; execution Fees                                    </t>
  </si>
  <si>
    <t xml:space="preserve">Document Registration &amp; Search Fees                                   </t>
  </si>
  <si>
    <t xml:space="preserve">Valuation Fees for Private Properties                                 </t>
  </si>
  <si>
    <t xml:space="preserve">Non-Refundable Application for Land                                   </t>
  </si>
  <si>
    <t xml:space="preserve">Application for Re-grant of Land                                       </t>
  </si>
  <si>
    <t xml:space="preserve">Change of Purpose                                                     </t>
  </si>
  <si>
    <t xml:space="preserve">Social Homes Corner - Shops                                           </t>
  </si>
  <si>
    <t xml:space="preserve">Day-Care Centre                                                       </t>
  </si>
  <si>
    <t xml:space="preserve">Registration of Private Clinics                                       </t>
  </si>
  <si>
    <t xml:space="preserve">Refuse Collection Fees (House to House)                               </t>
  </si>
  <si>
    <t xml:space="preserve">Registration of Environmental Dumping Sites                           </t>
  </si>
  <si>
    <t xml:space="preserve">Hire of Conference Hall                                               </t>
  </si>
  <si>
    <t xml:space="preserve">Registration of Self-Help Group                                       </t>
  </si>
  <si>
    <t xml:space="preserve">Consultancy Services Fees                                             </t>
  </si>
  <si>
    <t xml:space="preserve">Patients Admission Deposits                                           </t>
  </si>
  <si>
    <t xml:space="preserve">Loss of Gate Pass Fee                                                 </t>
  </si>
  <si>
    <t xml:space="preserve">Laundry Services &amp; Dietry Consultation                                </t>
  </si>
  <si>
    <t xml:space="preserve">Private Hospital Registration                                         </t>
  </si>
  <si>
    <t>Road Worthiness  Tests Fees</t>
  </si>
  <si>
    <t xml:space="preserve">Safety (petrol station)  </t>
  </si>
  <si>
    <t>Schools Hostel (Boarding) Fees</t>
  </si>
  <si>
    <t>Small Scale Industrial Estate Fees</t>
  </si>
  <si>
    <t xml:space="preserve">Soil concrete testing charge </t>
  </si>
  <si>
    <t>Soil development  fees</t>
  </si>
  <si>
    <t>State ground Rent</t>
  </si>
  <si>
    <t>Laboratory Services Fees</t>
  </si>
  <si>
    <t xml:space="preserve">State indigene certificate </t>
  </si>
  <si>
    <t>printing fee</t>
  </si>
  <si>
    <t xml:space="preserve">Survey fees </t>
  </si>
  <si>
    <t>Tenders Processing Fees</t>
  </si>
  <si>
    <t>Trade cattle licence</t>
  </si>
  <si>
    <t>Trade Fair &amp; Exhibition Fee</t>
  </si>
  <si>
    <t>Trade test &amp; workshop receipts</t>
  </si>
  <si>
    <t>Tuition Fees</t>
  </si>
  <si>
    <t>veterinary treatment fees</t>
  </si>
  <si>
    <t>Veterinary Clinic Treatment  Fee</t>
  </si>
  <si>
    <t>Work Receipt Adjustments</t>
  </si>
  <si>
    <t>local indigene certificate</t>
  </si>
  <si>
    <t>Bus Commercial Vehicle/Truck Fees</t>
  </si>
  <si>
    <t>General Contractor Registration fees</t>
  </si>
  <si>
    <t>Surface  Tank</t>
  </si>
  <si>
    <t>Fines -(Main)</t>
  </si>
  <si>
    <t xml:space="preserve">Road Traffic Offenses  Motor park  (Illigal parking)                </t>
  </si>
  <si>
    <t xml:space="preserve">Stamp Duties Penalties                                              </t>
  </si>
  <si>
    <t xml:space="preserve">Court Fine                                                   </t>
  </si>
  <si>
    <t>Penalties</t>
  </si>
  <si>
    <t>Other Fines</t>
  </si>
  <si>
    <t>Towing vechicles fine and fees</t>
  </si>
  <si>
    <t>Fine overdue /lost of library books</t>
  </si>
  <si>
    <t>Sales-Main</t>
  </si>
  <si>
    <t xml:space="preserve">Sales of Obsolete Stores/Vehicles                                     </t>
  </si>
  <si>
    <t xml:space="preserve">Proceed from sales of Fertilizer                                      </t>
  </si>
  <si>
    <t xml:space="preserve">Sales of Motorcycle/Bicycle App. Form                                 </t>
  </si>
  <si>
    <t xml:space="preserve">Sales of Publications                                                 </t>
  </si>
  <si>
    <t xml:space="preserve">Sales of Fisheries Products                                           </t>
  </si>
  <si>
    <t xml:space="preserve">Sales of Agricultural Products                                        </t>
  </si>
  <si>
    <t xml:space="preserve">Sales of Grains                                                       </t>
  </si>
  <si>
    <t>12020612</t>
  </si>
  <si>
    <t>Parking and Sticker</t>
  </si>
  <si>
    <t xml:space="preserve">Sales of Farm Produce                                                 </t>
  </si>
  <si>
    <t xml:space="preserve">Drug Cost Recovery                                                    </t>
  </si>
  <si>
    <t xml:space="preserve">Sales from Drug Man. Unit                                             </t>
  </si>
  <si>
    <t xml:space="preserve">Sales of High Court Civil procedure Rules annual publication          </t>
  </si>
  <si>
    <t xml:space="preserve">Sales of Poles                                                        </t>
  </si>
  <si>
    <t>Sale of Telephone Directory</t>
  </si>
  <si>
    <t>Sale of Photograph</t>
  </si>
  <si>
    <t>Sale of Home Economics Products</t>
  </si>
  <si>
    <t>Sale of Workshop Products</t>
  </si>
  <si>
    <t>5% Sales Charges</t>
  </si>
  <si>
    <t>Sale of DRF Items</t>
  </si>
  <si>
    <t xml:space="preserve">Sale of Forms </t>
  </si>
  <si>
    <t>Sales of Fertilizer</t>
  </si>
  <si>
    <t>Other Sales</t>
  </si>
  <si>
    <t>Mobile sales</t>
  </si>
  <si>
    <t>Earnings -Main</t>
  </si>
  <si>
    <t>Plant Hire Services(Tractor)</t>
  </si>
  <si>
    <t>Combine Harvester Services</t>
  </si>
  <si>
    <t>Garage Hire Charges</t>
  </si>
  <si>
    <t>Agricultural Shievers Charges</t>
  </si>
  <si>
    <t>Farm Plot Charges</t>
  </si>
  <si>
    <t>Animal Tractor Charges</t>
  </si>
  <si>
    <t>Domestic Pest Control</t>
  </si>
  <si>
    <t>Hatchery Charges</t>
  </si>
  <si>
    <t>Gully Emptier Charges</t>
  </si>
  <si>
    <t>Public Health Lab Services</t>
  </si>
  <si>
    <t>Change of Ownership Charges</t>
  </si>
  <si>
    <t>Plant Hire Charges</t>
  </si>
  <si>
    <t>Printing Charges</t>
  </si>
  <si>
    <t>Consultancy Services</t>
  </si>
  <si>
    <t>Car Hire Charges</t>
  </si>
  <si>
    <t>Health Inspection</t>
  </si>
  <si>
    <t>Environmental Laboratory</t>
  </si>
  <si>
    <t xml:space="preserve">Sewerage Collection &amp; Treatment Charges                               </t>
  </si>
  <si>
    <t xml:space="preserve">Registration of Private Refuse Collectors                             </t>
  </si>
  <si>
    <t xml:space="preserve">Building Material &amp; Site Registration                                 </t>
  </si>
  <si>
    <t xml:space="preserve">Parks &amp; Gardens                                                       </t>
  </si>
  <si>
    <t xml:space="preserve">Fire Wood Trafficking Charges                                         </t>
  </si>
  <si>
    <t xml:space="preserve">Sales of Plantations                                                  </t>
  </si>
  <si>
    <t xml:space="preserve">Accommodation Charges                                                 </t>
  </si>
  <si>
    <t xml:space="preserve">Catering Services                                                     </t>
  </si>
  <si>
    <t xml:space="preserve">Telephone Services                                                    </t>
  </si>
  <si>
    <t xml:space="preserve">Sales of Trade Fair Exhibition                                        </t>
  </si>
  <si>
    <t xml:space="preserve">Registration of Business Groups &amp; Associations                        </t>
  </si>
  <si>
    <t xml:space="preserve">Registration of Business Premises                                     </t>
  </si>
  <si>
    <t xml:space="preserve">Hire of Video Equipment                                               </t>
  </si>
  <si>
    <t xml:space="preserve">Public Address System                                                 </t>
  </si>
  <si>
    <t xml:space="preserve">Graphic Design Charges                                                </t>
  </si>
  <si>
    <t xml:space="preserve">Hire of Information Equipment                                         </t>
  </si>
  <si>
    <t xml:space="preserve">Bill Balance Cert. of Temporary Occupancy Permit                                   </t>
  </si>
  <si>
    <t>Ground Rate Charges</t>
  </si>
  <si>
    <t xml:space="preserve">(Customery) Right of Occupancy                                                    </t>
  </si>
  <si>
    <t xml:space="preserve">Sub-Leases Charges                                              </t>
  </si>
  <si>
    <t xml:space="preserve">Earnings from Mortuary Services                                       </t>
  </si>
  <si>
    <t xml:space="preserve">Other Earnings                                                         </t>
  </si>
  <si>
    <t>Commission on transfer of plot</t>
  </si>
  <si>
    <t>Hide &amp; Skin Buyer Licenses</t>
  </si>
  <si>
    <t>RENT ON LAND AND OTHERS - GENERAL</t>
  </si>
  <si>
    <t>Rent of Plot and Site services Programme</t>
  </si>
  <si>
    <t>Lease rental</t>
  </si>
  <si>
    <t>Rent on Government Properties</t>
  </si>
  <si>
    <t>Rent from Other Local Govt. Offices</t>
  </si>
  <si>
    <t>Pre-payment</t>
  </si>
  <si>
    <t>Motor Vehicle Advances</t>
  </si>
  <si>
    <t>Bicycle Advances (Principal)</t>
  </si>
  <si>
    <t>Motor Vehicle Refurbishing Loan</t>
  </si>
  <si>
    <t>House Refurbishing Loan</t>
  </si>
  <si>
    <t>Refunds General</t>
  </si>
  <si>
    <t>Other Prepayments</t>
  </si>
  <si>
    <t>Investment Income-Main</t>
  </si>
  <si>
    <t xml:space="preserve">Dividend Income from  Quoted Stocks </t>
  </si>
  <si>
    <t xml:space="preserve">Dividend Income from  Unquoted Stocks </t>
  </si>
  <si>
    <t>Sales of Shares</t>
  </si>
  <si>
    <t>Market</t>
  </si>
  <si>
    <t>Motor Park</t>
  </si>
  <si>
    <t>Shop and Shopping Centres</t>
  </si>
  <si>
    <t>Proceeds from Sales and Consumable Goods</t>
  </si>
  <si>
    <t>Cattle Market</t>
  </si>
  <si>
    <t>Interest Earned-Main</t>
  </si>
  <si>
    <t>Bicycle Advances (Interest)</t>
  </si>
  <si>
    <t>Refurbishing Loan</t>
  </si>
  <si>
    <t>Furniture Loan</t>
  </si>
  <si>
    <t>Interest On Housing Loan</t>
  </si>
  <si>
    <t>Bank Interest</t>
  </si>
  <si>
    <t xml:space="preserve">AID AND GRANTS </t>
  </si>
  <si>
    <t>Current Domestic Aids</t>
  </si>
  <si>
    <t>Capital Domestic Aids</t>
  </si>
  <si>
    <t>14030100</t>
  </si>
  <si>
    <t>Domestic Loans/ Borrowings From Financial Institutions</t>
  </si>
  <si>
    <t>Domestic Loans/ Borrowings From Other Government Entities</t>
  </si>
  <si>
    <t>EXTRAORDINARY ITEMS</t>
  </si>
  <si>
    <t>Extraordinary Items</t>
  </si>
  <si>
    <t>Unspecified Revenue (comunication mass)</t>
  </si>
  <si>
    <t>PRE-PAYMENT/ARREARS OF REVENUE</t>
  </si>
  <si>
    <t>PRE-PAYMENT-GENERAL</t>
  </si>
  <si>
    <t>Payment in lieu of Resignation</t>
  </si>
  <si>
    <t>GRAND TOTAL</t>
  </si>
  <si>
    <t>RECURRENT EXPENDITURE</t>
  </si>
  <si>
    <t>GENERAL SUMMARY OF THE RECURRENT EXPENDITURE 2024</t>
  </si>
  <si>
    <t>ECONOMIC
 CODE</t>
  </si>
  <si>
    <t>FUNCTIONAL
CODE</t>
  </si>
  <si>
    <t xml:space="preserve">2023 ACTUAL </t>
  </si>
  <si>
    <t>OFFICCE OF THE CHAIRMAN</t>
  </si>
  <si>
    <t>OFFICCE OF THE SECRETARY</t>
  </si>
  <si>
    <t>COUNCIL</t>
  </si>
  <si>
    <t>PERSONNEL MANAGEMENT</t>
  </si>
  <si>
    <t>TREASURY</t>
  </si>
  <si>
    <t>COMMUNITY</t>
  </si>
  <si>
    <t>PHC</t>
  </si>
  <si>
    <t>AGRIC</t>
  </si>
  <si>
    <t>WORKS &amp; HOUSING</t>
  </si>
  <si>
    <t>DISTRICT ADMIN</t>
  </si>
  <si>
    <t>P.R.S.</t>
  </si>
  <si>
    <t>WESH</t>
  </si>
  <si>
    <t>SUMMARY</t>
  </si>
  <si>
    <t>DEPARTMENT:-  OFFICE OF THE CHAIRMAN    CODE:-011100100100</t>
  </si>
  <si>
    <t>CHAIRMAN OFFICE</t>
  </si>
  <si>
    <t>INTERNAL AUDIT OFFICE</t>
  </si>
  <si>
    <t>SPECIAL SERVICE UNIT OFFICE</t>
  </si>
  <si>
    <t>GRAND-TOTAL</t>
  </si>
  <si>
    <t xml:space="preserve">                                                                   DEPARTMENT: OFFICE OF THE CHAIRMAN 011100100100</t>
  </si>
  <si>
    <t>BASIC SALARY</t>
  </si>
  <si>
    <t>Salaries Of Statutory Office Holders</t>
  </si>
  <si>
    <t>Salary Of Political Appointees (CHM, VCHM, SUP.C &amp; ADVS)</t>
  </si>
  <si>
    <t>ALLOWANCES</t>
  </si>
  <si>
    <t>ALLOWANCES FOR POLITICAL OFFICE HOLDERS</t>
  </si>
  <si>
    <t>Housing / Rent Allowances</t>
  </si>
  <si>
    <t xml:space="preserve">Utility Allowance                                                     </t>
  </si>
  <si>
    <t xml:space="preserve">Entertainment Allowance                                                </t>
  </si>
  <si>
    <t>Leave Grant (Recess Allowance)</t>
  </si>
  <si>
    <t>Furniture Allowance</t>
  </si>
  <si>
    <t xml:space="preserve">Ramadan  / Sallah Gesture                                               </t>
  </si>
  <si>
    <t xml:space="preserve">Domestic Servant Allowance                                            </t>
  </si>
  <si>
    <t xml:space="preserve">Journal Allowance                                                     </t>
  </si>
  <si>
    <t xml:space="preserve">Social Benafit </t>
  </si>
  <si>
    <t>Severance Gratuty</t>
  </si>
  <si>
    <t>PERSONNEL COST FOR NON-STAFF</t>
  </si>
  <si>
    <t>Security Personnel Allowance and Special Assistants</t>
  </si>
  <si>
    <t>OVERHEAD COST</t>
  </si>
  <si>
    <t>TRAVEL&amp; TRANSPORT-GENERAL</t>
  </si>
  <si>
    <t>Local Travel &amp; Transport: Others</t>
  </si>
  <si>
    <t>International Travel &amp; Transport: Others</t>
  </si>
  <si>
    <t>MATERIALS AND SUPPLIES - GENERAL</t>
  </si>
  <si>
    <t>News Papers</t>
  </si>
  <si>
    <t>MAINTENANCE SERVICE -GENERAL</t>
  </si>
  <si>
    <t>TRAINING - GENERAL</t>
  </si>
  <si>
    <t xml:space="preserve">Local Training </t>
  </si>
  <si>
    <t>OTHER SERVICES - GENERAL</t>
  </si>
  <si>
    <t>Security services (Election &amp; others)</t>
  </si>
  <si>
    <t>Security Vote (Including Operations)</t>
  </si>
  <si>
    <t>CONSULTING &amp; PROFESSIONAL SERVICE</t>
  </si>
  <si>
    <t>Other professional services</t>
  </si>
  <si>
    <t>MISCELLANEOUS EXPENSES GENERAL</t>
  </si>
  <si>
    <t>Refreshment and Meals</t>
  </si>
  <si>
    <t>Event Packages &amp; Consumables</t>
  </si>
  <si>
    <t>Honorarium and Sitting Allowance Payments</t>
  </si>
  <si>
    <t>LOCAL GRANTS AND CONTRIBUTIONS</t>
  </si>
  <si>
    <t>Grants to Communities/NGOs/FBOs/CBOs</t>
  </si>
  <si>
    <t xml:space="preserve">                                                                   DEPARTMENT:01 11 183 001 00 Internal Audit unit</t>
  </si>
  <si>
    <t>Salary Of Management Staff</t>
  </si>
  <si>
    <t>Salary Of Senior Staff</t>
  </si>
  <si>
    <t>Salary Of Junior Staff</t>
  </si>
  <si>
    <t>Salary of Contract Staff</t>
  </si>
  <si>
    <t>ALLOWANCES FOR MANAGEMENT STAFF</t>
  </si>
  <si>
    <t xml:space="preserve">Housing / Rent Allowances                                             </t>
  </si>
  <si>
    <t xml:space="preserve">Transport Allowances                                                  </t>
  </si>
  <si>
    <t xml:space="preserve">Meal Subsidy                                                          </t>
  </si>
  <si>
    <t xml:space="preserve">Ramadan/ Sallah Gesture                                               </t>
  </si>
  <si>
    <t xml:space="preserve">Medical Allowance                                                     </t>
  </si>
  <si>
    <t>Responsibility Allowance</t>
  </si>
  <si>
    <t>Provision of anticipated Salary Increment</t>
  </si>
  <si>
    <t>TRAVEL&amp;TRANSPORT-GENERAL</t>
  </si>
  <si>
    <t>Local travel &amp; Transport Others</t>
  </si>
  <si>
    <t>MATERIALS&amp;SUPPLIES-GENERAL</t>
  </si>
  <si>
    <t>Others</t>
  </si>
  <si>
    <t>Monitoring and evaluation</t>
  </si>
  <si>
    <t>PERS0RNAL COST</t>
  </si>
  <si>
    <t xml:space="preserve">                                        DEPARTMENT;    (specail service unit)  011101800100</t>
  </si>
  <si>
    <t>ALLOWANCES FOR SENIOR STAFF</t>
  </si>
  <si>
    <t>ALLOWANCES FOR JUNIOR STAFF</t>
  </si>
  <si>
    <t>Local Travel &amp;Transport;Other</t>
  </si>
  <si>
    <t>MATERIALS &amp; SUPPLIES - GENERAL</t>
  </si>
  <si>
    <t>Printing Of Security Documents</t>
  </si>
  <si>
    <t xml:space="preserve">Security personnel Allowance (Neghbour hood watch men vigilant security Allowance) </t>
  </si>
  <si>
    <t xml:space="preserve">DEPARTMENT:- OFFICE  OF THE SECRETARY                                        </t>
  </si>
  <si>
    <t>SECRETARY OFFICE</t>
  </si>
  <si>
    <t>LEGAL SERVICE</t>
  </si>
  <si>
    <t>OVER HEAD</t>
  </si>
  <si>
    <t xml:space="preserve">                                            DEPARTMENT: 01 11 013 001 00 OFFICE OF THE SECRETARY</t>
  </si>
  <si>
    <t>Salary Of Political Appointees</t>
  </si>
  <si>
    <t>Rent / Housing Allowance</t>
  </si>
  <si>
    <t>SOCIAL BENEFIT</t>
  </si>
  <si>
    <t>Sevarance Gratuity</t>
  </si>
  <si>
    <t>TRAVEL&amp; TRANSPORT - GENERAL</t>
  </si>
  <si>
    <t>Local Travel &amp; Transport: Training</t>
  </si>
  <si>
    <t>International Travel &amp; Transport: Training</t>
  </si>
  <si>
    <t>MATERIALS &amp; SUPPLIES- GENERAL</t>
  </si>
  <si>
    <t>TRAINING -GENERAL</t>
  </si>
  <si>
    <t>Local training</t>
  </si>
  <si>
    <t>Miscellaneous Expenses - General</t>
  </si>
  <si>
    <t xml:space="preserve">              DEPARTMENT: 01 11 013 001 00 OFFICE OF THE SECRETARY ( Legal service unit) 01 11 013 001 01</t>
  </si>
  <si>
    <t>Salary of Junior Staff</t>
  </si>
  <si>
    <t>Provision of Anticipated Salary increase</t>
  </si>
  <si>
    <t xml:space="preserve">Non Regular Allowance                                                 </t>
  </si>
  <si>
    <t>CONSULTING &amp; PROFESSIONAL SERVICES - GENERAL</t>
  </si>
  <si>
    <t>Legal Services</t>
  </si>
  <si>
    <t xml:space="preserve">DEPARTMENT:- COUNCIL                                      </t>
  </si>
  <si>
    <t xml:space="preserve"> DEPARTMENT; 01 12 001 001 00 COUNCIL</t>
  </si>
  <si>
    <t>Salaries Of Political Office Holders (H/Leader, D/H/Leader,M/Leader,Minority,Whip &amp; Other Councillors)</t>
  </si>
  <si>
    <t>ALLOWANCES FOR POLITICAL  OFFICE HOLDERS</t>
  </si>
  <si>
    <t xml:space="preserve">Responsibility Allowance                                              </t>
  </si>
  <si>
    <t>Recess Allowance</t>
  </si>
  <si>
    <t>Furnitures Allowances</t>
  </si>
  <si>
    <t>Ramadan Gesture</t>
  </si>
  <si>
    <t>Journal Allowance</t>
  </si>
  <si>
    <t>Ward robe  Allowance</t>
  </si>
  <si>
    <t>Social Benefit</t>
  </si>
  <si>
    <t>Severances Gratity</t>
  </si>
  <si>
    <t>MATERIALS &amp; SUPPLIES-GENERAL</t>
  </si>
  <si>
    <t>News papers</t>
  </si>
  <si>
    <t>International Training</t>
  </si>
  <si>
    <t>Refreshment  and Meals</t>
  </si>
  <si>
    <t>Welfare Packages</t>
  </si>
  <si>
    <t>RECURRENT EXPENDITURE SUMMARY</t>
  </si>
  <si>
    <t xml:space="preserve">DEPARTMENT:-    PERSONNEL MANAGEMENT    </t>
  </si>
  <si>
    <t>OFFICE OF THE DIRECTOR PERSONNEL MANAGEMENT</t>
  </si>
  <si>
    <t xml:space="preserve">                                DEPARTMENT; 01 25 001 001 00  DIRECTOR PERSONAL MANAGEMENT</t>
  </si>
  <si>
    <t>Salary Of Contract Staff</t>
  </si>
  <si>
    <t>Security Personnel Allowance</t>
  </si>
  <si>
    <t>Casual Workers Allowance</t>
  </si>
  <si>
    <t>OTHER RECURRENT COSTS</t>
  </si>
  <si>
    <t>SOCIAL BENEFITS</t>
  </si>
  <si>
    <t>BRAVED FAMILY ALL.</t>
  </si>
  <si>
    <t>Newspapers</t>
  </si>
  <si>
    <t>Uniforms &amp; Other Clothing</t>
  </si>
  <si>
    <t>Others (1% Training Fund)</t>
  </si>
  <si>
    <t>other professional service</t>
  </si>
  <si>
    <t>Recruitment, Appointment, Promotion and Disciplinary Expenses</t>
  </si>
  <si>
    <t>Special Day Celebration</t>
  </si>
  <si>
    <t xml:space="preserve">DEPARTMENT:- TREASURY   CODE:- 02 20 001 001 00                                     </t>
  </si>
  <si>
    <t>ACCOUNT</t>
  </si>
  <si>
    <t>STORE</t>
  </si>
  <si>
    <t xml:space="preserve">                                         DEPARTMENT: Treasury (Revenue section) CODE:- 02 20 001 001 01</t>
  </si>
  <si>
    <t>Office stationery/ computer consumbles</t>
  </si>
  <si>
    <t xml:space="preserve">Financial  Professional Services </t>
  </si>
  <si>
    <t>Publicity and Advertisements</t>
  </si>
  <si>
    <t>Other Miscellaneous Expenses</t>
  </si>
  <si>
    <t>PERSONNEL</t>
  </si>
  <si>
    <t xml:space="preserve">                                         DEPARTMENT: Treasury (Account section) CODE:- 02 20 001 001 02</t>
  </si>
  <si>
    <t>Domestic servant allowance</t>
  </si>
  <si>
    <t>Responsibility allowance</t>
  </si>
  <si>
    <t>Entertaiment allowance</t>
  </si>
  <si>
    <t>SOCIAL CONTRIBUTIONS</t>
  </si>
  <si>
    <t>17% Govt. Pension Contribution To Staff</t>
  </si>
  <si>
    <t>Office stationaries/computer consumable</t>
  </si>
  <si>
    <t>MAINTENANCE SERVICES - GENERAL</t>
  </si>
  <si>
    <t>Other Maintenance Services</t>
  </si>
  <si>
    <t>FINANCIAL CHARGES - GENERAL</t>
  </si>
  <si>
    <t>Bank Charges</t>
  </si>
  <si>
    <t>Interest on Overdraft</t>
  </si>
  <si>
    <t xml:space="preserve">                                              DEPARTMENT: Treasury (Store section) CODE:- 02 20 001 001 03</t>
  </si>
  <si>
    <t>Office Stationery / Computer Consumables</t>
  </si>
  <si>
    <t>Printing Of Non Security Documents</t>
  </si>
  <si>
    <t xml:space="preserve">Other </t>
  </si>
  <si>
    <t>DEPARTMENT:- COMMUNITY  DEV. &amp; CULTURE     CODE:- 05 051 003 001 00</t>
  </si>
  <si>
    <t>ADMIN CODE</t>
  </si>
  <si>
    <t>PRIMARY EDUCATION</t>
  </si>
  <si>
    <t>SOCIAL WELFARE</t>
  </si>
  <si>
    <t>INFORMATION YOUTH &amp; CULTURE</t>
  </si>
  <si>
    <t>ADULT EDUCATION</t>
  </si>
  <si>
    <t>WOMEN AFFAIRS</t>
  </si>
  <si>
    <t>COOPERATIVE</t>
  </si>
  <si>
    <t>COMMERCE &amp; INDUSTRY</t>
  </si>
  <si>
    <t xml:space="preserve">                    DEPARTMENT:05 17 001 001 00 EDUCATION (L.G.PRIMARY SCHOOL) 05 17 025 000 00</t>
  </si>
  <si>
    <t>Books</t>
  </si>
  <si>
    <t>Intergrated Early Child Education</t>
  </si>
  <si>
    <t xml:space="preserve">Teaching Aids / Instruction Materials </t>
  </si>
  <si>
    <t>TRAINING-GENERAL</t>
  </si>
  <si>
    <t>Others (scholarship)</t>
  </si>
  <si>
    <t>Foreign Scholarship</t>
  </si>
  <si>
    <t xml:space="preserve">Internal Examination Fees </t>
  </si>
  <si>
    <t xml:space="preserve">External Examination Fees </t>
  </si>
  <si>
    <t>Grants to communities/NGOs/FBOs/CBOs (Musabaqa)</t>
  </si>
  <si>
    <t xml:space="preserve">          DEPARTMENT: COMMUNITY DEV. AND CULTURE (Comm. section) 05 051 003 001 01</t>
  </si>
  <si>
    <t>ALLOWANCES FOR SENIOR  STAFF</t>
  </si>
  <si>
    <t>ALLOWANCES FOR JUNIOR  STAFF</t>
  </si>
  <si>
    <t>Food Stuff / Catering Materials Supplies</t>
  </si>
  <si>
    <t>OTHER SERVICES-GENERAL</t>
  </si>
  <si>
    <t>Security services (Vigilante &amp; Others)</t>
  </si>
  <si>
    <t>Special day celebration</t>
  </si>
  <si>
    <t>GRANTS AND CONTRIBUTIONS GENERAL</t>
  </si>
  <si>
    <t>Grants to Communities /NGOs/FBOs/CBOs (Hisbah &amp; Others)</t>
  </si>
  <si>
    <t xml:space="preserve">         DEPARTMENT: COMMUNITY DEV. AND CULTURE (Social welfare) 05 051 003 001 02</t>
  </si>
  <si>
    <t>Others Disable, etc</t>
  </si>
  <si>
    <t>Food Stuff / Catering Materials Supplies (Ramadan Feeding)</t>
  </si>
  <si>
    <t>MISCELLANEOUS EXPENSES-GENERAL</t>
  </si>
  <si>
    <t>Medical Expenses</t>
  </si>
  <si>
    <t>Medical Expenses International</t>
  </si>
  <si>
    <t>Other Services - General</t>
  </si>
  <si>
    <t>Payment on Hajj Operation</t>
  </si>
  <si>
    <r>
      <t xml:space="preserve">Grants to Communities/NGOs/FBOs/CBOs / </t>
    </r>
    <r>
      <rPr>
        <b/>
        <sz val="14"/>
        <rFont val="Tahoma"/>
        <family val="2"/>
      </rPr>
      <t>Aure Gata</t>
    </r>
  </si>
  <si>
    <t xml:space="preserve">    DEPARTMENT: COMMUNITY DEV. AND CULTURE (Inf. Youth &amp; sport) 05 051 003 001 03</t>
  </si>
  <si>
    <t>Provision of anticipated salary increment</t>
  </si>
  <si>
    <t>NYSC/ It Allowances</t>
  </si>
  <si>
    <t>Information Technology Consulting</t>
  </si>
  <si>
    <t>Sporting Activities</t>
  </si>
  <si>
    <t xml:space="preserve">       DEPARTMENT: COMMUNITY DEV. AND CULTURE (Adult Education) 05 051 003 001 04</t>
  </si>
  <si>
    <t>Teaching Aids / Instruction Materials</t>
  </si>
  <si>
    <t xml:space="preserve">                           DEPARTMENT: COMMUNITY DEV. AND CULTURE (Woman Affairs) 05 051 003 001 05</t>
  </si>
  <si>
    <t>CODE</t>
  </si>
  <si>
    <t xml:space="preserve">         DEPARTMENT: COMMUNITY DEV. AND CULTURE (Cooperative Section) 05 051 003 001 06</t>
  </si>
  <si>
    <t>Materials And Supplies - General</t>
  </si>
  <si>
    <t xml:space="preserve">                       DEPARTMENT: COMMUNITY DEV. AND CULTURE (TRADE,COMM &amp; INDUSTRY) 05 051 003 001 07</t>
  </si>
  <si>
    <t>Others TRADE FAIR</t>
  </si>
  <si>
    <t>LOANS AND ADVANCES</t>
  </si>
  <si>
    <t>DEPARTMENT:-     PRIMARY HEALTH CARE   CODE:- 05 21 001 001 00</t>
  </si>
  <si>
    <t>CURATIVE</t>
  </si>
  <si>
    <t xml:space="preserve">                DEPARTMENT: HEALTH 05 21 001 001 00 (Currative section) 05 21 001 001 02</t>
  </si>
  <si>
    <t>CONSOLIDATED SALARY</t>
  </si>
  <si>
    <t>Cons. Salary Of Management Staff</t>
  </si>
  <si>
    <t>Cons. Salary Of Senior Staff</t>
  </si>
  <si>
    <t>Cons. Salary Of Junior Staff</t>
  </si>
  <si>
    <t xml:space="preserve">Shifting Allowance                                                    </t>
  </si>
  <si>
    <t xml:space="preserve">Hazard Allowance                                                      </t>
  </si>
  <si>
    <t xml:space="preserve">Rural Posting Allowance                                               </t>
  </si>
  <si>
    <t xml:space="preserve">Call Duty Allowance                                                   </t>
  </si>
  <si>
    <t xml:space="preserve">Other Allowances/Non Clinical </t>
  </si>
  <si>
    <t>Other Allowances</t>
  </si>
  <si>
    <t>PERSONNEL COST OF NON STAFF</t>
  </si>
  <si>
    <t>Casual workers allowance</t>
  </si>
  <si>
    <t>Drugs/Laboratory/Medical Supplies</t>
  </si>
  <si>
    <t>Local Training (woman for Health)</t>
  </si>
  <si>
    <t>Medical Consulting</t>
  </si>
  <si>
    <t>Other Professional Services</t>
  </si>
  <si>
    <t>FUEL &amp; LUBRICANT GENERAL</t>
  </si>
  <si>
    <t>Motor Vehicle Fuel Cost</t>
  </si>
  <si>
    <t>Plant / Generator Fuel Cost</t>
  </si>
  <si>
    <t>Grants to Communities/NGOs/FBOs/CBOs (1% Health Contribution)</t>
  </si>
  <si>
    <t>DEPARTMENT:- AGRIC ULTURE &amp; NATURAL RES.     CODE:-02 15 001 001 00</t>
  </si>
  <si>
    <t>ADMIN
 CODE</t>
  </si>
  <si>
    <t>21500100101</t>
  </si>
  <si>
    <t>AGRIC SERVICES</t>
  </si>
  <si>
    <t>FORESTRY</t>
  </si>
  <si>
    <t>VETINARY</t>
  </si>
  <si>
    <t>FISHERY</t>
  </si>
  <si>
    <t xml:space="preserve">                                    DEPARTMENT: 02 15 001 001 00 AGRICULTURE (Agric section) 02 15 001 001 01</t>
  </si>
  <si>
    <t>21020312</t>
  </si>
  <si>
    <t>Food Stuff / Catering Materials SALLAH GESTURE</t>
  </si>
  <si>
    <t>22020313</t>
  </si>
  <si>
    <t>Others Agric show/Agromaterials</t>
  </si>
  <si>
    <t>Maintenance Of Motor Vehicle / Transport Equipment</t>
  </si>
  <si>
    <t>FUEL &amp; LUBRICANTS - GENERAL</t>
  </si>
  <si>
    <t>22021017</t>
  </si>
  <si>
    <t>Farming Training Activities</t>
  </si>
  <si>
    <t xml:space="preserve">                          DEPARTMENT: 02 15 001 001 00 AGRICULTURE (Forestry section) 02 15 001 001 02</t>
  </si>
  <si>
    <t>21020512</t>
  </si>
  <si>
    <t>Others Nursery and grazing reserve</t>
  </si>
  <si>
    <t xml:space="preserve">                     DEPARTMENT: 02 15 001 001 00 AGRICULTURE (Vetinary section) 02 15 001 001 03</t>
  </si>
  <si>
    <t xml:space="preserve"> Salary Of Management Staff</t>
  </si>
  <si>
    <t xml:space="preserve">Shift Duty                                             </t>
  </si>
  <si>
    <t>Non-clinical/ Rural Post</t>
  </si>
  <si>
    <t>Non-clinical/Rural Post</t>
  </si>
  <si>
    <t xml:space="preserve">                            DEPARTMENT: 02 15 001 001 00 AGRICULTURE (Fishery section) 02 15 001 001 04</t>
  </si>
  <si>
    <t>21020300</t>
  </si>
  <si>
    <t>Others (Fisharing Tranining)</t>
  </si>
  <si>
    <t>DEPARTMENT:- WORKS &amp; HOUSING  CODE:- 02 24 001 001 00</t>
  </si>
  <si>
    <t>ADMIN 
CODE</t>
  </si>
  <si>
    <t>ROAD</t>
  </si>
  <si>
    <t>MECHNICAL</t>
  </si>
  <si>
    <t>ELECTRICAL</t>
  </si>
  <si>
    <t>BUILDING</t>
  </si>
  <si>
    <t>LAND &amp; SURVEY</t>
  </si>
  <si>
    <t>ESTATE</t>
  </si>
  <si>
    <t xml:space="preserve">                    DEPARTMENT: WORKS 02 24 001 001 00 (Road section) 02 24 001 001 01 </t>
  </si>
  <si>
    <t>2020 APPROVED</t>
  </si>
  <si>
    <t>2021 APPROVED</t>
  </si>
  <si>
    <t>21010105</t>
  </si>
  <si>
    <t>21020314</t>
  </si>
  <si>
    <t>21020305</t>
  </si>
  <si>
    <t>21020306</t>
  </si>
  <si>
    <t>PESONNEL COST FOR NON-STAFF</t>
  </si>
  <si>
    <t>Minor Road Maintenance</t>
  </si>
  <si>
    <t>22020406</t>
  </si>
  <si>
    <t>others</t>
  </si>
  <si>
    <t xml:space="preserve">                                   DEPARTMENT: W0RKS 02 24 001 001 00 (Mechanical  section) 02 24 001 001 02 </t>
  </si>
  <si>
    <t>21020403</t>
  </si>
  <si>
    <t>Maintenance of Plant / Generators</t>
  </si>
  <si>
    <t>Plant/Generator Fuel Cost</t>
  </si>
  <si>
    <t>Other Fuel Cost</t>
  </si>
  <si>
    <t xml:space="preserve">                               DEPARTMENT: WORKS 02 24 001 001 00 (Electrical  section) 02 24 001 001 04</t>
  </si>
  <si>
    <t>UTILITIES - GENERAL</t>
  </si>
  <si>
    <t>Electricity Charges</t>
  </si>
  <si>
    <t>Maintenance Of Street Lightings</t>
  </si>
  <si>
    <t xml:space="preserve">                       DEPARTMENT: WORKS  02 24 001 001 00 (Building section) 02 24 001 001 05</t>
  </si>
  <si>
    <t>21010104</t>
  </si>
  <si>
    <t>Salary Of Jenior Staff</t>
  </si>
  <si>
    <t>Sewerage Charges</t>
  </si>
  <si>
    <t xml:space="preserve">Maintenance Of Office Furniture </t>
  </si>
  <si>
    <t>Maintenance Of Office Building / Residential Qtrs.</t>
  </si>
  <si>
    <t>Maintenance Of Markets/Public Places/ Islamiyy/Musques</t>
  </si>
  <si>
    <t>Office Rent</t>
  </si>
  <si>
    <t>Residential Rent</t>
  </si>
  <si>
    <t xml:space="preserve">                                  DEPARTMENT: WORKS 02 24 001 001 00 (Land&amp;Survey) 02 24 001 001 06</t>
  </si>
  <si>
    <t>CONSULTING &amp; PROFESSIONAL SERVICE-GENERAL</t>
  </si>
  <si>
    <t>Surveying Services</t>
  </si>
  <si>
    <t xml:space="preserve">                      DEPARTMENT: WORKS 02 24 001 001 00 (Estate section) 02 24 001 001 07</t>
  </si>
  <si>
    <t>22020400</t>
  </si>
  <si>
    <t>Maitenance Services - General</t>
  </si>
  <si>
    <t>22020402</t>
  </si>
  <si>
    <t>22020403</t>
  </si>
  <si>
    <t>Maintenance Of office/residential buildings</t>
  </si>
  <si>
    <t>DEPARTMENT:- DISTRICT ADMIN          CODE:- 05 51 002 001 00</t>
  </si>
  <si>
    <t>TRADITIONAL RULERS</t>
  </si>
  <si>
    <t xml:space="preserve">                                                     DEPARTMENT: 05 051 002 001 00 Traditional Rulers</t>
  </si>
  <si>
    <t>Traditional Rulers Allowances (Limamai, Na'ibai and Ladanai)</t>
  </si>
  <si>
    <t>22021000</t>
  </si>
  <si>
    <t>MISCELLANEOUS EXPENSES - GENERAL</t>
  </si>
  <si>
    <t>GRANT AND CONTRIBUTION GENERAL</t>
  </si>
  <si>
    <t>LOCAL GRANT AND CONTRIBUTION</t>
  </si>
  <si>
    <t>Grants to Communities /NGOs/FBOs/CBOs (3% Emirate Council and others)</t>
  </si>
  <si>
    <t>DEPARTMENT:- PLANING, BUDGET, RESEARCH &amp; STATISTIC CODE:-02 20 003 001 00</t>
  </si>
  <si>
    <t>PLANNING</t>
  </si>
  <si>
    <t>BUDGET</t>
  </si>
  <si>
    <t>STATISTICS</t>
  </si>
  <si>
    <t xml:space="preserve">                       DEPARTMENT: 02 20 003 001 00 Planning ,Research&amp;Statactics (Planing Unit) 02 20 003 001 01</t>
  </si>
  <si>
    <t>22020305</t>
  </si>
  <si>
    <t>printing of Non security documents</t>
  </si>
  <si>
    <t>22020700</t>
  </si>
  <si>
    <t>22020710</t>
  </si>
  <si>
    <t>Monitoring and Evaluation</t>
  </si>
  <si>
    <t xml:space="preserve">                  DEPARTMENT: 02 20 003 001 02 Planning , Research &amp; Statactics (Budget  Unit) 02 20 003 001 02</t>
  </si>
  <si>
    <t>Annual Budget Preparation Expenses</t>
  </si>
  <si>
    <t xml:space="preserve">                  DEPARTMENT: 02 20 003 001 00 Planning , Research &amp; Statactics (Statistics Unit) 02 20 003 001 03</t>
  </si>
  <si>
    <t>22021001</t>
  </si>
  <si>
    <t>Consulting and Professional Services - General</t>
  </si>
  <si>
    <t>Research And Documentations (CENSUS &amp; OTHERS)</t>
  </si>
  <si>
    <t xml:space="preserve">  DEPARTMENT: 05 35 001 001 00 Water, Environment, Sanitation and Hygiene (WESH)</t>
  </si>
  <si>
    <t>WATER SUPPLY</t>
  </si>
  <si>
    <t>ENVIRONMENTAL, SANITATION AND HYGIENE</t>
  </si>
  <si>
    <t>MONITORING AND EVALUATION</t>
  </si>
  <si>
    <t xml:space="preserve">   DEPARTMENT: 05 35 001 001 00 Water, Environment, Sanitation and Hygiene (Water Supply) 05 35 001 001 01</t>
  </si>
  <si>
    <t>Casual Workers Allowance (water boad regional scheme)</t>
  </si>
  <si>
    <t>UTILITIES-GENERAL</t>
  </si>
  <si>
    <t>Water  Rates</t>
  </si>
  <si>
    <t>MATERIAL AND SUPPLIES- GENERAL</t>
  </si>
  <si>
    <t>22020312</t>
  </si>
  <si>
    <t>water treatment chemicals</t>
  </si>
  <si>
    <t>FUEL AND LUBRICANT CONSULT</t>
  </si>
  <si>
    <t>Other Fuelling</t>
  </si>
  <si>
    <t xml:space="preserve">Grants to Communities /NGOs/FBOs/CBOs </t>
  </si>
  <si>
    <t xml:space="preserve">   DEPARTMENT: 05 35 001 001 00 Water, Environment, Sanitation and Hygiene (Enviromental, Sanitation and Hygiene Section) 05 35 001 001 02</t>
  </si>
  <si>
    <t>Other Allowances (Non-clinical)</t>
  </si>
  <si>
    <t xml:space="preserve">Shifting Allowance  </t>
  </si>
  <si>
    <t>Drugs/Laboratories/Medical Supplies</t>
  </si>
  <si>
    <t>Local Training</t>
  </si>
  <si>
    <t>Cleaning &amp; Fumigation Services</t>
  </si>
  <si>
    <t>CONSULTNIG &amp; PROFESSIONAL SERVICE GENERAL</t>
  </si>
  <si>
    <t>Monitoring &amp; Evaluation</t>
  </si>
  <si>
    <t>Other Miscellaneous Expenses POLIO Covid 19</t>
  </si>
  <si>
    <t>22021018</t>
  </si>
  <si>
    <t>EPIDEMIC PREPAREDNESS &amp; RESPONSE (EPR) AND COVID- 19</t>
  </si>
  <si>
    <t>DEPARTMENT: 05 35 001 001 00 Water, Environment, Sanitation and Hygiene (Monitoring and Evaluation Section) 05 35 001 001 03</t>
  </si>
  <si>
    <t>Harzard Allowance</t>
  </si>
  <si>
    <t>0ther Allowance</t>
  </si>
  <si>
    <t xml:space="preserve">2024 ACTUAL </t>
  </si>
  <si>
    <t>CAPITAL EXPENDITURE</t>
  </si>
  <si>
    <t>GENERAL SUMMARY OF THE CAPITAL EXPENDITURE 2024</t>
  </si>
  <si>
    <t>FIXED ASSETS Procurement</t>
  </si>
  <si>
    <t>CONSTRUCTION / PROVISION</t>
  </si>
  <si>
    <t>REHABILITATION / REPAIRS</t>
  </si>
  <si>
    <t>PRESERVATION OF THE ENVIRONMENT</t>
  </si>
  <si>
    <t>OTHER CAPITAL PROJECTS</t>
  </si>
  <si>
    <t>LIABILITIES/EQUITY</t>
  </si>
  <si>
    <t>Procurement of Residential Buildings</t>
  </si>
  <si>
    <t>Procurement of Motor Cycles</t>
  </si>
  <si>
    <t>31910903</t>
  </si>
  <si>
    <t>Sub-Total</t>
  </si>
  <si>
    <t>CONSTRUCTION / PROVISION OF FIXED ASSETS - GENERAL</t>
  </si>
  <si>
    <t>31910909</t>
  </si>
  <si>
    <t>31910910</t>
  </si>
  <si>
    <t>31910904</t>
  </si>
  <si>
    <t>Preservation of the Environment - General</t>
  </si>
  <si>
    <t>Tree Planting</t>
  </si>
  <si>
    <t>Industrial Pollution Prevention &amp; Control</t>
  </si>
  <si>
    <t>Water Pollution Prevention &amp; Control</t>
  </si>
  <si>
    <t>Acquisition of Non-Tangible Asset</t>
  </si>
  <si>
    <t>Research And Development</t>
  </si>
  <si>
    <t>Computer Software Acquisition</t>
  </si>
  <si>
    <t>Monitoring And Evaluation</t>
  </si>
  <si>
    <t>Margin for increase in Costs</t>
  </si>
  <si>
    <t>Liabilities/ Equity</t>
  </si>
  <si>
    <t>Deposits - General</t>
  </si>
  <si>
    <t>Contract Retention Fees</t>
  </si>
  <si>
    <t>Unremitted Deductions</t>
  </si>
  <si>
    <t>Unremitted Taxes</t>
  </si>
  <si>
    <t>Unremitted Taxes: PAYE</t>
  </si>
  <si>
    <t>Unremitted Taxes: Withholding Tax</t>
  </si>
  <si>
    <t>Unremitted Taxes: Value Added Tax</t>
  </si>
  <si>
    <t>Unremitted Deductions From Salary</t>
  </si>
  <si>
    <t>National Health Insurance Scheme</t>
  </si>
  <si>
    <t>Contributory Pension Scheme</t>
  </si>
  <si>
    <t>Union Dues</t>
  </si>
  <si>
    <t>Housing Revolving Funds Deductions</t>
  </si>
  <si>
    <t>Co-Operative Soceity</t>
  </si>
  <si>
    <t>Housing Fund</t>
  </si>
  <si>
    <t>INSURANCE PROGRAMMES (Superannuation)</t>
  </si>
  <si>
    <t>Welfare Loan Scheme</t>
  </si>
  <si>
    <t>Dependent Fund</t>
  </si>
  <si>
    <t>Poverty Alleviation Scheme:
EMPOWERMENT PROGRAMME</t>
  </si>
  <si>
    <t>Empowerment by the Local Government</t>
  </si>
  <si>
    <t>APPROVED BUDGET FOR THE YEAR 2025</t>
  </si>
  <si>
    <t>2023 ACTUAL (JAN - DEC)</t>
  </si>
  <si>
    <t>2024  ACTUAL        (JAN-SEPT)</t>
  </si>
  <si>
    <t>2025 APPROVED BUDGET</t>
  </si>
  <si>
    <t>31912700</t>
  </si>
  <si>
    <t>OTHER FEDERALLY ALLOCATED REVENUE</t>
  </si>
  <si>
    <t>Food Stuff/Cate 
(Schools feeding)</t>
  </si>
  <si>
    <t>Animal Traction Programme</t>
  </si>
  <si>
    <t xml:space="preserve">Goat Multiplication Women Empowerment </t>
  </si>
  <si>
    <t xml:space="preserve">Poultry Production Women and Youth Empowerment </t>
  </si>
  <si>
    <t>Durgs/Laboration/Medical Supplies &amp; Vaccination Against CBPPin Cattle</t>
  </si>
  <si>
    <t xml:space="preserve">Grazing Reserve and Cattle Track Maintenance </t>
  </si>
  <si>
    <t xml:space="preserve">Cattle Vaccination Activities Against CVPP, PPR &amp; Rabies Diseases </t>
  </si>
  <si>
    <t>Prevention and Control of Avian Influenza (Bird Flu)</t>
  </si>
  <si>
    <t>Others (Training of Farmers on Animal)</t>
  </si>
  <si>
    <t xml:space="preserve">Fish Farming Activities </t>
  </si>
  <si>
    <t>Provision for new saff</t>
  </si>
  <si>
    <t>Security services</t>
  </si>
  <si>
    <t>TAKAI LOCAL GOVERNMENT</t>
  </si>
  <si>
    <t xml:space="preserve">  TAKAI LOCAL GOVERNMENT</t>
  </si>
  <si>
    <t>TAKAI. LOCAL GOVERNMENT</t>
  </si>
  <si>
    <t>TAKAI LOCAL GOVERNAKINMENT</t>
  </si>
  <si>
    <t>TAKAILOCAL GOVERNMENT</t>
  </si>
  <si>
    <t>TAKAI LOCAL GOVERNAMENT</t>
  </si>
  <si>
    <t xml:space="preserve">
31933700
31933700
31910909
</t>
  </si>
  <si>
    <t>CAPITAL EXPEDITURE</t>
  </si>
  <si>
    <t>FIXED ASSETS PROCUREMENT</t>
  </si>
  <si>
    <t>PROCUREMENT OF FIXED ASSETS GENERAL</t>
  </si>
  <si>
    <t>31910701 31910707 31910710</t>
  </si>
  <si>
    <t>Procurement of Shops at Kanawa Markets Dangwaruro</t>
  </si>
  <si>
    <t>31910706 31910709</t>
  </si>
  <si>
    <t>Procurement of Vans</t>
  </si>
  <si>
    <t>Procurement of Trucks</t>
  </si>
  <si>
    <t>Procurement of Sea Boats at Faruruwa</t>
  </si>
  <si>
    <t>Procurement of Office Furniture/Fittings</t>
  </si>
  <si>
    <t>Procurement of Computers</t>
  </si>
  <si>
    <t>Procurement of Computer Printers</t>
  </si>
  <si>
    <t>Procurement of Photocopy Machines</t>
  </si>
  <si>
    <t>Procurement of Typewriters</t>
  </si>
  <si>
    <t>Procurement of Shedding Machines</t>
  </si>
  <si>
    <t>Procurement of Scanners</t>
  </si>
  <si>
    <t>Procurement of Power Generating Set at Takai, Tsaure, Kadamu &amp; Kokiya</t>
  </si>
  <si>
    <t>Procurement of Canteen / Kitchen Equipment</t>
  </si>
  <si>
    <t>Procurement of Residential Furniture</t>
  </si>
  <si>
    <t xml:space="preserve">31910705 31910703 31910709 </t>
  </si>
  <si>
    <t>Procurement of Fire Fighting Equipment</t>
  </si>
  <si>
    <t>Procurement of Teaching/Learning Aid Equipment</t>
  </si>
  <si>
    <t>Procurement of Library Books &amp; Equipment</t>
  </si>
  <si>
    <t xml:space="preserve"> Procurement of Sporting/Gaming Equipment</t>
  </si>
  <si>
    <t>Procurement of Agricultural Equipments (Tractor/Implements)</t>
  </si>
  <si>
    <t xml:space="preserve"> Procurement of Security Equipments</t>
  </si>
  <si>
    <t xml:space="preserve"> Procurement of Recreational Facilities </t>
  </si>
  <si>
    <t xml:space="preserve"> Procurement of Fertilizer</t>
  </si>
  <si>
    <t xml:space="preserve"> Procurement of Surveying Equipments</t>
  </si>
  <si>
    <t xml:space="preserve"> Procurement of Driving Equipments</t>
  </si>
  <si>
    <t xml:space="preserve"> Procurement of Tricyles</t>
  </si>
  <si>
    <t xml:space="preserve"> Procurement of Agricultural Grains</t>
  </si>
  <si>
    <t xml:space="preserve"> Procurement of Water Pump Machine</t>
  </si>
  <si>
    <t xml:space="preserve"> Procurement of Inter Locking</t>
  </si>
  <si>
    <t>Construction/Provision of Office Buildings (Imamu Wali)</t>
  </si>
  <si>
    <t xml:space="preserve"> Construction/Provision of Electricity (Independent Power Project)</t>
  </si>
  <si>
    <t>Women &amp; Youth Skills Acquisation Empowerment Programmes</t>
  </si>
  <si>
    <t xml:space="preserve"> Construction/Provision of Diesel for Water Treatment Plants in Takai and Other Wards</t>
  </si>
  <si>
    <t>Funding of free and compulsory Primary and  Secondary Education Activities in Kano State</t>
  </si>
  <si>
    <t>Provision of Rural Access Mobility Road (RAMP)</t>
  </si>
  <si>
    <t xml:space="preserve"> Construction/Provision of Sporting Facilities</t>
  </si>
  <si>
    <t xml:space="preserve"> Construction/Provision of Agricultural Facilities </t>
  </si>
  <si>
    <t xml:space="preserve"> Construction/Provision of Road (5KM &amp; Others)</t>
  </si>
  <si>
    <t xml:space="preserve"> Construction/Provision of Infrastructure (Joint Project Between State &amp; Local Govt.</t>
  </si>
  <si>
    <t>Construction/Provision Flyover &amp; Interchange at Dan'agundi Junction</t>
  </si>
  <si>
    <t>Construction/Provision Flyover &amp; Interchange at Tal'udu Junction</t>
  </si>
  <si>
    <t xml:space="preserve"> Construction/Provision of Recreational Facilities </t>
  </si>
  <si>
    <t>Construction of Boundry Pillar/Right of Ways</t>
  </si>
  <si>
    <t>Construction/Provision of S I S</t>
  </si>
  <si>
    <t>Construction/Provision to Zauren Sulhu</t>
  </si>
  <si>
    <t>Housing/Mosque/Islamiyya School at Alajawa, Dutsen Bakoshi, Faruruwa, Gwauron Dutsen and Takai</t>
  </si>
  <si>
    <t>Construction/Contribution to Karkara Salamu Alaikum</t>
  </si>
  <si>
    <t>Construction/Provision WSSRRP (EU/UNICEF) Assistance Pojects</t>
  </si>
  <si>
    <t>Construction/Provision of Drainage (State)</t>
  </si>
  <si>
    <t>Construcion/Provision of Drainage at Kuka, Hatsai, Tashar Tsakiya (Durbunde) Kachako (Audu Manager Filling Station to Borrow Pit Along Kwanar Huguma Road</t>
  </si>
  <si>
    <t>Construction/Provision of Classroom Block at Unguwar Dibinai, Zuga, Falali &amp; Kogo</t>
  </si>
  <si>
    <t>Rehabilitaion /Repair of Residential at Takai</t>
  </si>
  <si>
    <t>Rehabilitation/Repair - Electricity at Kachakko (Unguwar Dole)</t>
  </si>
  <si>
    <t xml:space="preserve">Rehabilitatoin/Repairs - Housing </t>
  </si>
  <si>
    <t>Rehabilitatoin/Repairs - Water Facilities at Takai</t>
  </si>
  <si>
    <t xml:space="preserve"> Rehabilitatoin/Repairs Sporting Facilities</t>
  </si>
  <si>
    <t xml:space="preserve"> Rehabilitatoin/Repairs - Agricultural Facilities </t>
  </si>
  <si>
    <t xml:space="preserve"> Rehabilitatoin/Repairs Road at 5 Wards</t>
  </si>
  <si>
    <t xml:space="preserve"> Rehabilitatoin/Repairs - Recreational Facilites</t>
  </si>
  <si>
    <t xml:space="preserve"> Rehabilitatoin/Repairs of Office Building (Secreteriat)</t>
  </si>
  <si>
    <t xml:space="preserve"> Rehabilitatoin/Repairs - Handpumps at 10 Wards</t>
  </si>
  <si>
    <t xml:space="preserve"> Rehabilitatoin/Repairs - Power Generating Plants </t>
  </si>
  <si>
    <t xml:space="preserve"> Rehabilitatoin/Repairs of Cementeries at 10 Wards of the Local Govt.</t>
  </si>
  <si>
    <t xml:space="preserve"> Rehabilitatoin/Repairs - ICT Infrastructures</t>
  </si>
  <si>
    <t>Rehabilitaion of Irrigation Facilities</t>
  </si>
  <si>
    <t xml:space="preserve"> Rehabilitatoin/Repairs Security Building</t>
  </si>
  <si>
    <t>REHABILITATION/REPAIRS</t>
  </si>
  <si>
    <t>REHABILITATION/REPAIRS OF FIXED ASSETS - GENERAL</t>
  </si>
  <si>
    <t>Erosion &amp; Flood Control (Drainage, Culverts) at Alajawa, Dutsen Bakoshi, Kadamu, Leni, Shakogi &amp; Takai</t>
  </si>
  <si>
    <t>Anniversaries/Celebrations FOUNDATION YEAR PROGRAMME</t>
  </si>
  <si>
    <t>11</t>
  </si>
  <si>
    <t>12</t>
  </si>
  <si>
    <t>13</t>
  </si>
  <si>
    <t>14</t>
  </si>
  <si>
    <t>15</t>
  </si>
  <si>
    <t>16</t>
  </si>
  <si>
    <t>17</t>
  </si>
  <si>
    <t>PERSONNEL MANAGEMENT DEPARTMENT</t>
  </si>
  <si>
    <t xml:space="preserve">NOMINAL ROLL FOR THE YEAR 2025 </t>
  </si>
  <si>
    <t>ALLOWANCES FOR EPSS</t>
  </si>
  <si>
    <t>ALLOWANCES FOR CONHENS</t>
  </si>
  <si>
    <t>OTHERS</t>
  </si>
  <si>
    <t>S/N</t>
  </si>
  <si>
    <t>NAME</t>
  </si>
  <si>
    <t>GL</t>
  </si>
  <si>
    <t>ST</t>
  </si>
  <si>
    <t xml:space="preserve">BASIC SALARY </t>
  </si>
  <si>
    <t xml:space="preserve">HOUSING ALLOW </t>
  </si>
  <si>
    <t xml:space="preserve">TRANS ALLOW </t>
  </si>
  <si>
    <t xml:space="preserve">UTILITY ALLOW </t>
  </si>
  <si>
    <t xml:space="preserve">MEAL SUBSIDY </t>
  </si>
  <si>
    <t>MEDICAL ALLOW</t>
  </si>
  <si>
    <t xml:space="preserve">ENTERT ALLOW </t>
  </si>
  <si>
    <t>RESP ALLOW</t>
  </si>
  <si>
    <t xml:space="preserve">DOMESTIC SERVANT </t>
  </si>
  <si>
    <t>HAZARD ALLOWANCE</t>
  </si>
  <si>
    <t>RURAL POSTING</t>
  </si>
  <si>
    <t>SHIFTING ALLOWANCES</t>
  </si>
  <si>
    <t>NON CLINICAL</t>
  </si>
  <si>
    <t xml:space="preserve">LEAVE ALLOW </t>
  </si>
  <si>
    <t xml:space="preserve">PROV OF SALARY INCREASE </t>
  </si>
  <si>
    <t>TOTAL JUNIOR</t>
  </si>
  <si>
    <t>TOTAL SENIOR</t>
  </si>
  <si>
    <t>TOTAL MANAGEMENT</t>
  </si>
  <si>
    <t>TREASURY DEPARTMENT</t>
  </si>
  <si>
    <t>REVENUE SECTION</t>
  </si>
  <si>
    <t xml:space="preserve">ACCOMO ALLOW </t>
  </si>
  <si>
    <t>NEWS PAPER</t>
  </si>
  <si>
    <t>AD</t>
  </si>
  <si>
    <t>SUP</t>
  </si>
  <si>
    <t>VCM</t>
  </si>
  <si>
    <t>CM</t>
  </si>
  <si>
    <t>RESP/P.A ALLOW</t>
  </si>
  <si>
    <t>MAINT ALLOW</t>
  </si>
  <si>
    <t>CONST ALLOW</t>
  </si>
  <si>
    <t>FURNIT ALLOW</t>
  </si>
  <si>
    <t xml:space="preserve">TOTAL </t>
  </si>
  <si>
    <t>VACANT POST</t>
  </si>
  <si>
    <t>PROMOTION POST (1)</t>
  </si>
  <si>
    <t>OFFICE OF THE SECRETARY</t>
  </si>
  <si>
    <t>SECT</t>
  </si>
  <si>
    <t>OFFICE OF THE SECRETARY (LEGAL SERVICE UNIT)</t>
  </si>
  <si>
    <t>OFFICE OF THE HONORABLE CHAIRMAN</t>
  </si>
  <si>
    <t>COUNCIL MEMBERS</t>
  </si>
  <si>
    <t>COUNC</t>
  </si>
  <si>
    <t>W/DROP ALLOW</t>
  </si>
  <si>
    <t>DL</t>
  </si>
  <si>
    <t>LEAD</t>
  </si>
  <si>
    <t>YAHAYA GARO</t>
  </si>
  <si>
    <t>AUWALU M KADAKO</t>
  </si>
  <si>
    <t>YAYANGIDA SALISU</t>
  </si>
  <si>
    <t>ADAMU MAKERI</t>
  </si>
  <si>
    <t>AMADU D. IBRAHIM</t>
  </si>
  <si>
    <t>LURWANU MAGAJI</t>
  </si>
  <si>
    <t>MUHD SANI K/SIDDA</t>
  </si>
  <si>
    <t>ADAMU SALEH</t>
  </si>
  <si>
    <t>UBALE M KACHAKO</t>
  </si>
  <si>
    <t>YUSHAU ILIYASU</t>
  </si>
  <si>
    <t>ILIYASU NA BIRNI</t>
  </si>
  <si>
    <t>ISAH HASSAN</t>
  </si>
  <si>
    <t>SANI TAKAI</t>
  </si>
  <si>
    <t>MUBARAK UMAR</t>
  </si>
  <si>
    <t>AMADU SHIDDU</t>
  </si>
  <si>
    <t>ALH ALI DANKASHI</t>
  </si>
  <si>
    <t>IBARAHIM KWAURE</t>
  </si>
  <si>
    <t>JAMILU IBRAHIM</t>
  </si>
  <si>
    <t>YARO ALI</t>
  </si>
  <si>
    <t>SULAIMAN M KACHAKO</t>
  </si>
  <si>
    <t>MUSA SAIDU</t>
  </si>
  <si>
    <t>MUHD SULAIMAN</t>
  </si>
  <si>
    <t>AMINU HAMISU</t>
  </si>
  <si>
    <t>HALLIRU ADAM IMAM</t>
  </si>
  <si>
    <t>AMINU LABARAN ADO</t>
  </si>
  <si>
    <t>IBRAHIM A GARBA</t>
  </si>
  <si>
    <t>PROMOTION POST (23)</t>
  </si>
  <si>
    <t>PROMOTION POST (24)</t>
  </si>
  <si>
    <t>PROMOTION POST (25)</t>
  </si>
  <si>
    <t>PROMOTION POST (26)</t>
  </si>
  <si>
    <t>SHEHU A MUHD</t>
  </si>
  <si>
    <t>MURTALA SULAIMAN</t>
  </si>
  <si>
    <t>MUHD ABDULLAHI</t>
  </si>
  <si>
    <t>HARUNA INUWA</t>
  </si>
  <si>
    <t>PROMOTION POST (29)</t>
  </si>
  <si>
    <t>PROMOTION POST (30)</t>
  </si>
  <si>
    <t>UMAR A BELLO</t>
  </si>
  <si>
    <t>SANI IBRAHIM</t>
  </si>
  <si>
    <t>GARBA DAU</t>
  </si>
  <si>
    <t>ASHIRU S GAMAWA</t>
  </si>
  <si>
    <t>SULAIMAN M ABUBAKAR</t>
  </si>
  <si>
    <t>ISAH M TELA</t>
  </si>
  <si>
    <t>SURAJO IDRIS</t>
  </si>
  <si>
    <t>MUJITAFA A AMINU</t>
  </si>
  <si>
    <t>BALARABE S MUHD</t>
  </si>
  <si>
    <t>YAYANGIDA ABDU</t>
  </si>
  <si>
    <t>SULE AKO</t>
  </si>
  <si>
    <t>MUSA U LANGWARU</t>
  </si>
  <si>
    <t>PROMOTION POST (40)</t>
  </si>
  <si>
    <t>PROMOTION POST (43)</t>
  </si>
  <si>
    <t>PROMOTION POST (41)</t>
  </si>
  <si>
    <t>PROMOTION POST (71)</t>
  </si>
  <si>
    <t>PROMOTION POST (81)</t>
  </si>
  <si>
    <t>SAYYADI M ALIYU</t>
  </si>
  <si>
    <t>AMINU NUHU</t>
  </si>
  <si>
    <t>IBRAHIM GAMBO</t>
  </si>
  <si>
    <t>UMAR SALEH</t>
  </si>
  <si>
    <t>IBRAHIM UBA TAKAI</t>
  </si>
  <si>
    <t>ABBA DANTSOHO</t>
  </si>
  <si>
    <t>JAMILUMUHAMMAD</t>
  </si>
  <si>
    <t>ALASAN SAIDU</t>
  </si>
  <si>
    <t>SANI SHUAIBU</t>
  </si>
  <si>
    <t>RABIU M KACHAKO</t>
  </si>
  <si>
    <t>DANLADI SALEH</t>
  </si>
  <si>
    <t>INUSA GARBA</t>
  </si>
  <si>
    <t>ISAH IBRAHIM GAYA</t>
  </si>
  <si>
    <t>PROMOTION POST ()</t>
  </si>
  <si>
    <t>PROMOTION POST (55)</t>
  </si>
  <si>
    <t>PROMOTION POST (58)</t>
  </si>
  <si>
    <t>PROMOTION POST (59)</t>
  </si>
  <si>
    <t>ZAKARI SURAJO</t>
  </si>
  <si>
    <t>SAIDU M SHEHU</t>
  </si>
  <si>
    <t>SHEHU ABDULHAMID</t>
  </si>
  <si>
    <t>PROMOTION POST (65)</t>
  </si>
  <si>
    <t>KAMILU DAU</t>
  </si>
  <si>
    <t>MUTTAQA U SARAKI</t>
  </si>
  <si>
    <t>MUSA ISAH KACHAKO</t>
  </si>
  <si>
    <t>LUKMAN IDRIS</t>
  </si>
  <si>
    <t>MANSUR M ABBAS</t>
  </si>
  <si>
    <t>BALARABE SALEH</t>
  </si>
  <si>
    <t>MUSA YUNUSA</t>
  </si>
  <si>
    <t>PROMOTION POST (72)</t>
  </si>
  <si>
    <t>MUHD A MUSA</t>
  </si>
  <si>
    <t>GARBA Y TSANGAYA</t>
  </si>
  <si>
    <t>PROMOTION POST (74)</t>
  </si>
  <si>
    <t>MUHD BELLO DAMBATTA</t>
  </si>
  <si>
    <t>AMINU M KACHAKO</t>
  </si>
  <si>
    <t>HALILU USMAN</t>
  </si>
  <si>
    <t>PROMOTION POST (82)</t>
  </si>
  <si>
    <t>SALISU AHMAD</t>
  </si>
  <si>
    <t>ISAH ABDU PANDA</t>
  </si>
  <si>
    <t>ABDULLAHI YUSUF</t>
  </si>
  <si>
    <t>SANI MUHD BATAYYA</t>
  </si>
  <si>
    <t>UMAR SARKI</t>
  </si>
  <si>
    <t>GARBA AHMAD</t>
  </si>
  <si>
    <t>ABDU KAWU</t>
  </si>
  <si>
    <t>MUHD R TAFIDA</t>
  </si>
  <si>
    <t>MUSTAPA MUKADDAS</t>
  </si>
  <si>
    <t>PROMOTION POST (3)</t>
  </si>
  <si>
    <t>HARUNA ABDULLAHI</t>
  </si>
  <si>
    <t>ABDU IDI</t>
  </si>
  <si>
    <t>ALI HALADU</t>
  </si>
  <si>
    <t>DANBABA IBRAHIM</t>
  </si>
  <si>
    <t>ACCOUT SECTION</t>
  </si>
  <si>
    <t>IBRAHIM ABUBAKAR</t>
  </si>
  <si>
    <t>INUWA MUHD</t>
  </si>
  <si>
    <t>BASHIR ABUBAKAR</t>
  </si>
  <si>
    <t>SAIDU D ABUBAKAR</t>
  </si>
  <si>
    <t>SAMINU SHEHU</t>
  </si>
  <si>
    <t>ANAS SAADU</t>
  </si>
  <si>
    <t>NASIRU SHEHU</t>
  </si>
  <si>
    <t>MUSA LURWANU.</t>
  </si>
  <si>
    <t>BASIRU GAMBO</t>
  </si>
  <si>
    <t>GARBA SHEHU</t>
  </si>
  <si>
    <t>MUNKAILA MUHD</t>
  </si>
  <si>
    <t>UMAR ABUBAKAR</t>
  </si>
  <si>
    <t>RABIU ABDULLAHI</t>
  </si>
  <si>
    <t>BAFFA TAKAI</t>
  </si>
  <si>
    <t>GAMBO U DAHO</t>
  </si>
  <si>
    <t>BASHIR U KAILA</t>
  </si>
  <si>
    <t>SHUAIBU MUSA</t>
  </si>
  <si>
    <t>AUWALU YAHAYA</t>
  </si>
  <si>
    <t>ABDULLAHI ILIYASU</t>
  </si>
  <si>
    <t>JINJIRI IDRIS</t>
  </si>
  <si>
    <t>HALADU HUSSAINI</t>
  </si>
  <si>
    <t>TOTAL  SENIOR</t>
  </si>
  <si>
    <t>ISA SALIHU</t>
  </si>
  <si>
    <t>BELLO ADAMU</t>
  </si>
  <si>
    <t>SAADU HASSAN</t>
  </si>
  <si>
    <t>SALIHU ADAMU</t>
  </si>
  <si>
    <t>SANI MUHAMMAD</t>
  </si>
  <si>
    <t>AMINU Y SAYE</t>
  </si>
  <si>
    <t>HARUNA U TARNA</t>
  </si>
  <si>
    <t>KABIRU DAHIRU</t>
  </si>
  <si>
    <t>RABIU DAHIRU</t>
  </si>
  <si>
    <t>AMMAD A WUDIL</t>
  </si>
  <si>
    <t>BELLO BAHARA</t>
  </si>
  <si>
    <t>HUNAINU MUHD</t>
  </si>
  <si>
    <t>STORE SECTION</t>
  </si>
  <si>
    <t>PROMOTION POST (27)</t>
  </si>
  <si>
    <t>COMMUNITY DEVELOPMENT</t>
  </si>
  <si>
    <t>COMMUNITY DEVELOPMENT DEPARTMENT</t>
  </si>
  <si>
    <t>RAHINATU A ISAH</t>
  </si>
  <si>
    <t>RABIU A BAGWAI</t>
  </si>
  <si>
    <t>RABIU I UMAR</t>
  </si>
  <si>
    <t>MANNIR S ABUBAKAR</t>
  </si>
  <si>
    <t>HALIMA I TURAKI</t>
  </si>
  <si>
    <t>SANI B AHMAD</t>
  </si>
  <si>
    <t>IBRAHIM SHUAIBU</t>
  </si>
  <si>
    <t>KHADIJA B AHMAD</t>
  </si>
  <si>
    <t>ABDULMUMINU AUWAL</t>
  </si>
  <si>
    <t>SANI I USMAN</t>
  </si>
  <si>
    <t>SULAIMAN SHUAIBU</t>
  </si>
  <si>
    <t>UMAR SULAIMAN</t>
  </si>
  <si>
    <t>DATTI GARBA</t>
  </si>
  <si>
    <t>UMAR ALI</t>
  </si>
  <si>
    <t>SULE S TAKAI</t>
  </si>
  <si>
    <t>BATURE GARBA</t>
  </si>
  <si>
    <t>HARUNA MUSA</t>
  </si>
  <si>
    <t>MURTALA TUKUR</t>
  </si>
  <si>
    <t>ALI S BAYERO</t>
  </si>
  <si>
    <t>SANI ABDU</t>
  </si>
  <si>
    <t>MUTARI ADAMU</t>
  </si>
  <si>
    <t>ADO A SANI</t>
  </si>
  <si>
    <t>ASHIRU HAMZA</t>
  </si>
  <si>
    <t>AUWALU AMINU</t>
  </si>
  <si>
    <t>AUWALU G TAKAI</t>
  </si>
  <si>
    <t>ALHASSAN U DIRIBO</t>
  </si>
  <si>
    <t>ABDULRAHMAN ABDULMUMINU</t>
  </si>
  <si>
    <t>IBRAHIM BAFFA</t>
  </si>
  <si>
    <t>SHUAIBU IBRAHIM</t>
  </si>
  <si>
    <t>SALISU NUHU</t>
  </si>
  <si>
    <t>ABDU USAINI</t>
  </si>
  <si>
    <t>BASHIR I HUSSAIN</t>
  </si>
  <si>
    <t>ZAKARIYA Y MUSA</t>
  </si>
  <si>
    <t>YAKUBU R SALE</t>
  </si>
  <si>
    <t>MUHD B ADAMU</t>
  </si>
  <si>
    <t>INFORMATION YOUTH AND SPORTS</t>
  </si>
  <si>
    <t>MALAM DANKWANO</t>
  </si>
  <si>
    <t>SALISU SABO</t>
  </si>
  <si>
    <t>SALE HUSSAINI</t>
  </si>
  <si>
    <t>RABIU HARUNA</t>
  </si>
  <si>
    <t>TRADE COMMERCE AND INDUSTRIES</t>
  </si>
  <si>
    <t>PRIMARY HEALTH CARE DEPARTMENT</t>
  </si>
  <si>
    <t>CURRATIVE</t>
  </si>
  <si>
    <t>AGRIC AND NATURAL RSOURCES DEPARTMENT</t>
  </si>
  <si>
    <t>AGRRIC SECTION</t>
  </si>
  <si>
    <t>MUSBAHU IDRIS</t>
  </si>
  <si>
    <t>BASHIR UZAIRU</t>
  </si>
  <si>
    <t>INUWA ABBA</t>
  </si>
  <si>
    <t>AUWALU RABIU</t>
  </si>
  <si>
    <t>BELLO IBRAHIM</t>
  </si>
  <si>
    <t>USAINI YUSUF</t>
  </si>
  <si>
    <t>MANNIR IBRAHIM</t>
  </si>
  <si>
    <t>ALI MUHD NA ALLE</t>
  </si>
  <si>
    <t>MUHD S MANSIR</t>
  </si>
  <si>
    <t>SUNUSI B ALBASU</t>
  </si>
  <si>
    <t>FORESTRY SECTION</t>
  </si>
  <si>
    <t>BASHIR HARUNA</t>
  </si>
  <si>
    <t>SUNUSSI B SHEHU</t>
  </si>
  <si>
    <t>AUWALU HARUNA</t>
  </si>
  <si>
    <t>IBRAHIM SULAIMAN</t>
  </si>
  <si>
    <t>AHMAD HASSAN</t>
  </si>
  <si>
    <t>HAMZA HAMISU</t>
  </si>
  <si>
    <t>MUBARAK RABO</t>
  </si>
  <si>
    <t>ABDULLAHI GARBA</t>
  </si>
  <si>
    <t>AHMAD ALI ADO</t>
  </si>
  <si>
    <t>KHADIJA MUHD</t>
  </si>
  <si>
    <t>HARUNA I B/BAKO</t>
  </si>
  <si>
    <t>SALISU ABDULLAHI</t>
  </si>
  <si>
    <t>VETERINARY SECTION</t>
  </si>
  <si>
    <t>AHMAD S AHMAD</t>
  </si>
  <si>
    <t>MUSBAHU ABDULAZIZ</t>
  </si>
  <si>
    <t>SHAFIU M SALIHI</t>
  </si>
  <si>
    <t>MUSTAPA I IDRIS</t>
  </si>
  <si>
    <t>SALISU A SANI</t>
  </si>
  <si>
    <t>SANI MUHD TAKAI</t>
  </si>
  <si>
    <t>MUNTAKA BALA</t>
  </si>
  <si>
    <t>YAZIDU DALLADI</t>
  </si>
  <si>
    <t>NAFIU UMMAR TAKAI</t>
  </si>
  <si>
    <t>MUAZU A KARFI</t>
  </si>
  <si>
    <t>MUHD MUKADDAS</t>
  </si>
  <si>
    <t>AUWALU ISYAKU</t>
  </si>
  <si>
    <t>ABDULSALAM S KARIYA</t>
  </si>
  <si>
    <t>ISAH BASIRU</t>
  </si>
  <si>
    <t>ADAMU MUHD</t>
  </si>
  <si>
    <t>BADARIYA MUHD</t>
  </si>
  <si>
    <t>ALH KAWU ALIYU</t>
  </si>
  <si>
    <t>WORKS AND HOUSING DEPARTMENT</t>
  </si>
  <si>
    <t>ROAD SECTION</t>
  </si>
  <si>
    <t>UMAR A USMAN</t>
  </si>
  <si>
    <t>ISAH DAN KACHAKO</t>
  </si>
  <si>
    <t>MECHANICAL SECTION</t>
  </si>
  <si>
    <t>KAMISU LUKAS</t>
  </si>
  <si>
    <t>KAWU DAN MUHD</t>
  </si>
  <si>
    <t>BASHIR HASSAN</t>
  </si>
  <si>
    <t>NURA ALIYU</t>
  </si>
  <si>
    <t>ABDULLAHI UMAR</t>
  </si>
  <si>
    <t>DANIYA K/HUGUMA</t>
  </si>
  <si>
    <t>BARA A KARI</t>
  </si>
  <si>
    <t>MUSA MUHD KARFI</t>
  </si>
  <si>
    <t>KAWU M FULOTI</t>
  </si>
  <si>
    <t>BALA MUHD CHAKA</t>
  </si>
  <si>
    <t>SULE KAWU</t>
  </si>
  <si>
    <t>MALAM K FULOTI</t>
  </si>
  <si>
    <t>ABUBAKAR ZUGA</t>
  </si>
  <si>
    <t>ALIYU DANWAWU</t>
  </si>
  <si>
    <t>UMAR S BAGWAI</t>
  </si>
  <si>
    <t>AHMAD B ISMAIL</t>
  </si>
  <si>
    <t>ABDUL A INUSA</t>
  </si>
  <si>
    <t>ISA MUHD</t>
  </si>
  <si>
    <t>NASURU MAMUDA</t>
  </si>
  <si>
    <t>USAMATU SALIHI</t>
  </si>
  <si>
    <t>MUSTAPA ABDUL</t>
  </si>
  <si>
    <t>ABUBAKAR DAU</t>
  </si>
  <si>
    <t>PROMOTION POST</t>
  </si>
  <si>
    <t>IDRIS MUHD PANDA</t>
  </si>
  <si>
    <t>ELECTRICAL SECTION</t>
  </si>
  <si>
    <t>HARUNA ABUBAKAR</t>
  </si>
  <si>
    <t>SHUAIBU UMAR</t>
  </si>
  <si>
    <t>BASIRU IBRAHIM</t>
  </si>
  <si>
    <t>DAHIRU IBRAHIM</t>
  </si>
  <si>
    <t>WADA H ABDULLAHI</t>
  </si>
  <si>
    <t>AUWALU NAINNA</t>
  </si>
  <si>
    <t>SANI DAU</t>
  </si>
  <si>
    <t>YUSUF ILU KARFI</t>
  </si>
  <si>
    <t>IDRIS IMAM GALADANCHI</t>
  </si>
  <si>
    <t>BUILDING SECTION</t>
  </si>
  <si>
    <t>GHALI ALIYU</t>
  </si>
  <si>
    <t>FAISAL NASURU</t>
  </si>
  <si>
    <t>ABDULLAHI ADNAN</t>
  </si>
  <si>
    <t>ISYAKU GARBA</t>
  </si>
  <si>
    <t>BASHIR M SAAD</t>
  </si>
  <si>
    <t>ILIYASU SULAIMAN</t>
  </si>
  <si>
    <t>GMBO S SANI</t>
  </si>
  <si>
    <t>AUWALU SAIFULLAHI</t>
  </si>
  <si>
    <t>SHEHU A MAMUDA</t>
  </si>
  <si>
    <t>BASHIR I MUSA</t>
  </si>
  <si>
    <t>UMAR DANLAMI</t>
  </si>
  <si>
    <t>MUKTAR SANI</t>
  </si>
  <si>
    <t>ALIYU GARBA</t>
  </si>
  <si>
    <t>ABDULLAHI SHEHU</t>
  </si>
  <si>
    <t>AUWALU AHMAD DARKI</t>
  </si>
  <si>
    <t>BASHOIR MUHD</t>
  </si>
  <si>
    <t>IDRIS GAMBO</t>
  </si>
  <si>
    <t>HUSSAINI HAMZA</t>
  </si>
  <si>
    <t>BELLO NAZIFI</t>
  </si>
  <si>
    <t>JAMILU SANDA</t>
  </si>
  <si>
    <t>ALIYU M ALIYU</t>
  </si>
  <si>
    <t>ABUBAKAR G IBRAHIM</t>
  </si>
  <si>
    <t>SAIDU BALA</t>
  </si>
  <si>
    <t>DISTRICT ADMINISTRATION</t>
  </si>
  <si>
    <t>ALIYU J D/SHANGA</t>
  </si>
  <si>
    <t>DAYYABU G D/BEZAU</t>
  </si>
  <si>
    <t>MAL SAIDU BAGWARO</t>
  </si>
  <si>
    <t>JAMIL IBRAHIM B/BAKO</t>
  </si>
  <si>
    <t>MUHD USAINI FALALI</t>
  </si>
  <si>
    <t>AUDI BELLO C/DIYA</t>
  </si>
  <si>
    <t>ADAMU HASSAN HATSAI</t>
  </si>
  <si>
    <t>SHEHU ABUBAKAR F/RUWA</t>
  </si>
  <si>
    <t>IBRAHIM SUNUSI HUGUMA</t>
  </si>
  <si>
    <t>BELLO SULAIMAN KACHAKO</t>
  </si>
  <si>
    <t>ISAH ILU KARFI</t>
  </si>
  <si>
    <t>MUHD ADAMU KAYARDA</t>
  </si>
  <si>
    <t>UMAR GARBA KUKA</t>
  </si>
  <si>
    <t>ABBAS YUSUF TAKAI</t>
  </si>
  <si>
    <t>MUSTAPHA ABDU KYANSHA</t>
  </si>
  <si>
    <t>JAMIL MUHD LANGWANI</t>
  </si>
  <si>
    <t>SANI SULE SAKWAYA</t>
  </si>
  <si>
    <t>ISMAIL MUHD KOGO</t>
  </si>
  <si>
    <t>ISAH SULE K/LAFIYA</t>
  </si>
  <si>
    <t>SAMAILA ABDU ZUGA</t>
  </si>
  <si>
    <t>IBRAHIM ABDULLAHI</t>
  </si>
  <si>
    <t>ALI BUBA GARAUDIYA</t>
  </si>
  <si>
    <t>UMAR BELLO KYANSHA</t>
  </si>
  <si>
    <t>AHMAD AKILU DINYA</t>
  </si>
  <si>
    <t>MUAZU MOHD AWAZARA</t>
  </si>
  <si>
    <t>SHEHU SULAIMAN GURYIYA</t>
  </si>
  <si>
    <t>SULEIMAN YUNUSA</t>
  </si>
  <si>
    <t>IBRAHIM ISAH</t>
  </si>
  <si>
    <t>IBRAHIM GARBA JAKA</t>
  </si>
  <si>
    <t>ISYAKU MUHD RINJI</t>
  </si>
  <si>
    <t>SHUAIBU ABDULLAHI TK</t>
  </si>
  <si>
    <t>ADAMU SAIDU RINJI</t>
  </si>
  <si>
    <t>HAMISU UMAR RANDAS</t>
  </si>
  <si>
    <t>IDI SHEHU JIGAWA</t>
  </si>
  <si>
    <t>ABDULLAHI BUBA TAGAHO</t>
  </si>
  <si>
    <t>ABDULLAHI S/GARI</t>
  </si>
  <si>
    <t>MOHD DOGO</t>
  </si>
  <si>
    <t>UBALE MUNTSIRA</t>
  </si>
  <si>
    <t>SHEHU BELLO MASHIKARI</t>
  </si>
  <si>
    <t>M YAKUBU G/BAKARI</t>
  </si>
  <si>
    <t>M SULE BELLO</t>
  </si>
  <si>
    <t>ILIYASU UMAR</t>
  </si>
  <si>
    <t>MUHD GANZI DURBUNDE</t>
  </si>
  <si>
    <t>MUHD LURWANU TAGAHU</t>
  </si>
  <si>
    <t>M SHITU TSURUTAWA</t>
  </si>
  <si>
    <t>GALADIMA U RABAN</t>
  </si>
  <si>
    <t>ABDULLAHI ADAMU</t>
  </si>
  <si>
    <t>MUHD HUDU GUNGURAWA</t>
  </si>
  <si>
    <t>ALASAN ABK DOGO</t>
  </si>
  <si>
    <t>SULE IBRAHIM</t>
  </si>
  <si>
    <t>AMADU IBRAHIM MAZAKUDA</t>
  </si>
  <si>
    <t>GARBA ADAMU DKUDU</t>
  </si>
  <si>
    <t>FARUK UMAR M GABAS</t>
  </si>
  <si>
    <t>MUHD UMAR MAREWA</t>
  </si>
  <si>
    <t>SAIDU LAWAN YADA</t>
  </si>
  <si>
    <t>SABO SULE MAZARI</t>
  </si>
  <si>
    <t>IBRAHIM JINJIRI</t>
  </si>
  <si>
    <t>MUHD KAKA MGABAS</t>
  </si>
  <si>
    <t>ABDULMUMINU MUSA</t>
  </si>
  <si>
    <t>ABDU GARBA D/YAMAM</t>
  </si>
  <si>
    <t>ABDU CIGARI</t>
  </si>
  <si>
    <t>HARUNA SHIKUTU</t>
  </si>
  <si>
    <t>AUWALU ABDULLAHI</t>
  </si>
  <si>
    <t>ABDU IGUDA K/AREWA</t>
  </si>
  <si>
    <t>SABO MOHD S/GARI</t>
  </si>
  <si>
    <t>RABIU ILIYASU BAGWRO</t>
  </si>
  <si>
    <t>SALE MOHD TUNBISHI</t>
  </si>
  <si>
    <t>ALHAJI IBRAHIM</t>
  </si>
  <si>
    <t>AUWALU SANI BANGO</t>
  </si>
  <si>
    <t>ALI HUSAINI YABAWA</t>
  </si>
  <si>
    <t>M.SABO KAU</t>
  </si>
  <si>
    <t>HAMZA BELLO D/NAYA</t>
  </si>
  <si>
    <t>ISYAKU MOHD MASHEN</t>
  </si>
  <si>
    <t>MUSA NAGAIYA TAMBAU</t>
  </si>
  <si>
    <t>ADAMU MOHD MADAMI</t>
  </si>
  <si>
    <t>MUTARI GARANDIYA</t>
  </si>
  <si>
    <t>GARBA HAMZA</t>
  </si>
  <si>
    <t>SALE UMARU</t>
  </si>
  <si>
    <t>MOHD ABDU KOFA</t>
  </si>
  <si>
    <t>SHUAIBU UBA DAKAT</t>
  </si>
  <si>
    <t>SHEHU IGUDA HATSAI</t>
  </si>
  <si>
    <t>MOHD SALE</t>
  </si>
  <si>
    <t>YAKUBU ADAMU</t>
  </si>
  <si>
    <t>SAIDU SABO</t>
  </si>
  <si>
    <t>IDI GARBA HATSAI</t>
  </si>
  <si>
    <t>MALAM JIBRIN</t>
  </si>
  <si>
    <t>IBRAHIM BARDE</t>
  </si>
  <si>
    <t>ALHAJI MOHD HUGUMA</t>
  </si>
  <si>
    <t>HASSAN KAILA K/HUGUMA</t>
  </si>
  <si>
    <t>ALH YAKUBU NASARA</t>
  </si>
  <si>
    <t>ABDU IBRAHIM KACHAKO</t>
  </si>
  <si>
    <t>HASSAN BELLO</t>
  </si>
  <si>
    <t>ABDU MAI UNGUWA</t>
  </si>
  <si>
    <t>ABBA ALI</t>
  </si>
  <si>
    <t>AMADU DANGUDA</t>
  </si>
  <si>
    <t>ALH GARBA GURUNGASHI</t>
  </si>
  <si>
    <t>ALI YAHAYA MAI</t>
  </si>
  <si>
    <t>ABDU K/YAMMA</t>
  </si>
  <si>
    <t>ABDU SULE T.MAKAMA</t>
  </si>
  <si>
    <t>HALADU GARBA</t>
  </si>
  <si>
    <t>GARBA ALI ABAIDU</t>
  </si>
  <si>
    <t>BABAWURO ALI TUNBAU</t>
  </si>
  <si>
    <t>ABDU NUHU KUL</t>
  </si>
  <si>
    <t>AMADU ABUBAKAR</t>
  </si>
  <si>
    <t>GARBA MOHD BANAKA</t>
  </si>
  <si>
    <t>GARBA ABDULLAHI GUNI</t>
  </si>
  <si>
    <t>GARBA SULAIMAN ZANGO</t>
  </si>
  <si>
    <t>GARBA UMAR KUKA</t>
  </si>
  <si>
    <t>ALSAN YAYANDI</t>
  </si>
  <si>
    <t>ZUBAIRU HUSSAINI</t>
  </si>
  <si>
    <t>ABDULKADIR DAU</t>
  </si>
  <si>
    <t>BALA YUSUF HASSAN</t>
  </si>
  <si>
    <t>ISMAIL HUSSAINI</t>
  </si>
  <si>
    <t>ABBA HASHIM</t>
  </si>
  <si>
    <t>ALI ISAH GARI</t>
  </si>
  <si>
    <t>ALASAN DAU</t>
  </si>
  <si>
    <t>SALE MUHD FULOTI</t>
  </si>
  <si>
    <t>M.LADAN DUTSAWA</t>
  </si>
  <si>
    <t>ALH SANI FITITI</t>
  </si>
  <si>
    <t>M.ISAH TABARI</t>
  </si>
  <si>
    <t>MOHD ABUBAKAR WADA</t>
  </si>
  <si>
    <t>GARBA MATO</t>
  </si>
  <si>
    <t>ADAMU TARJI</t>
  </si>
  <si>
    <t>ALH MALAM MADACHI</t>
  </si>
  <si>
    <t>M.HUSSAINI JIGAWA</t>
  </si>
  <si>
    <t>SULE ABDU GARI</t>
  </si>
  <si>
    <t>SULE D/AZUMI DIGA</t>
  </si>
  <si>
    <t>ADAMU ILIYASU YAN ALEWA</t>
  </si>
  <si>
    <t>IBRAHIM SULE</t>
  </si>
  <si>
    <t>YUSHAU TALLE T/WADA</t>
  </si>
  <si>
    <t>UBALE ADAMU</t>
  </si>
  <si>
    <t>USMAN YUSIF INNARI</t>
  </si>
  <si>
    <t>SAIDU ZUBAIRU FATU</t>
  </si>
  <si>
    <t>DAN BAFFANNAN KATSALLKE</t>
  </si>
  <si>
    <t>NASIRU SULE TSINTAR</t>
  </si>
  <si>
    <t>SANI GANDU AFATAI</t>
  </si>
  <si>
    <t>NASIRU ADAMU</t>
  </si>
  <si>
    <t>ZUBAIRU HALADU</t>
  </si>
  <si>
    <t>ABDULKADIR HALADU</t>
  </si>
  <si>
    <t>ALH SALE K/YAMMA</t>
  </si>
  <si>
    <t>KAWU YAKA</t>
  </si>
  <si>
    <t>REABIU MUSA U/GAYA</t>
  </si>
  <si>
    <t>SAIDU HARUNA U/GAYA</t>
  </si>
  <si>
    <t>ABDULLAHI JANGARGARI</t>
  </si>
  <si>
    <t>YUSIF ADAMU SHAN</t>
  </si>
  <si>
    <t>MUSA ALI WACIYA</t>
  </si>
  <si>
    <t>HARUNA ADAMU</t>
  </si>
  <si>
    <t>M.ABDU SAIDU</t>
  </si>
  <si>
    <t>HASHIM MURABUS</t>
  </si>
  <si>
    <t>MOHD GARBA FALALI</t>
  </si>
  <si>
    <t>BALA SANI T/GABAS</t>
  </si>
  <si>
    <t>ZAKARAI FARI T/KUDU</t>
  </si>
  <si>
    <t>LAMIDO GARBA FALALI</t>
  </si>
  <si>
    <t xml:space="preserve">UMAR BELLO </t>
  </si>
  <si>
    <t>KAMILU BARAU</t>
  </si>
  <si>
    <t>ADAMU AHMAD</t>
  </si>
  <si>
    <t>NUHU ABDU K/GALADIMAWA</t>
  </si>
  <si>
    <t>IBRAHIM USAINI SHAWA</t>
  </si>
  <si>
    <t>MOHD YUSUF KADAU</t>
  </si>
  <si>
    <t>UBALE USMAN FARANDA</t>
  </si>
  <si>
    <t>DAWAYE ALI</t>
  </si>
  <si>
    <t>MOHD USMAN</t>
  </si>
  <si>
    <t>HASHIMU ABUBAKAR</t>
  </si>
  <si>
    <t>SHEHU IDRIS GURJIYA</t>
  </si>
  <si>
    <t>MAI WADA YAR DODO</t>
  </si>
  <si>
    <t>SHADARI ILIYASU</t>
  </si>
  <si>
    <t>M.FULANI JIRAMO</t>
  </si>
  <si>
    <t>M.IBRAHIM BAREBARI</t>
  </si>
  <si>
    <t>SALE SALMANDE</t>
  </si>
  <si>
    <t>BELLO ABDULLAHI</t>
  </si>
  <si>
    <t>ADO DANKOLIYA ZUGA</t>
  </si>
  <si>
    <t>MOHD GIWA</t>
  </si>
  <si>
    <t>IMAMU MUSA ZUGA</t>
  </si>
  <si>
    <t>ADAMU KUKA ZUGA</t>
  </si>
  <si>
    <t>HARUNA SABO JAHUMAWA</t>
  </si>
  <si>
    <t>AKILU ADAMU</t>
  </si>
  <si>
    <t>AWAISU ABBA DANZAKARA</t>
  </si>
  <si>
    <t>SHEHU ABUBAKAR KAYARDA</t>
  </si>
  <si>
    <t>MOHD SURAJO HATSAI</t>
  </si>
  <si>
    <t>SANI BELLO GARANDIYA</t>
  </si>
  <si>
    <t>ALI ABDULLAHI ZUGA</t>
  </si>
  <si>
    <t>BALA MOHD DAUSHANGA</t>
  </si>
  <si>
    <t>ALH YUNUSA IBRAHIM</t>
  </si>
  <si>
    <t>MAI KANO ZAGI</t>
  </si>
  <si>
    <t>ALH SALE UMAR KUKA</t>
  </si>
  <si>
    <t>ALH UMAR MAJE</t>
  </si>
  <si>
    <t>SULE ABDULLAHI SAKWAYA</t>
  </si>
  <si>
    <t>MOHD MOHD LANGWAMI</t>
  </si>
  <si>
    <t>MOHD SULAIMAN DIRIBO</t>
  </si>
  <si>
    <t>SULEIMAN HASSAN K/LAFIYA</t>
  </si>
  <si>
    <t>MOHD ZANGI KOKO</t>
  </si>
  <si>
    <t>MUSA MOHD HUGUMA</t>
  </si>
  <si>
    <t>ABDULLAHI HALADU K/YARDA</t>
  </si>
  <si>
    <t>ALI HAMZA FAJEWA</t>
  </si>
  <si>
    <t>MOHD YAKUBU BWAGWA</t>
  </si>
  <si>
    <t>AHMAD ILIYASU FARURUWA</t>
  </si>
  <si>
    <t>IBRAHIM MOHD BAFFA</t>
  </si>
  <si>
    <t>ISMAIL BASHIR BAFFA</t>
  </si>
  <si>
    <t>ILIYASU BALA</t>
  </si>
  <si>
    <t>SANI SALISU</t>
  </si>
  <si>
    <t>SALIHU SADIQ</t>
  </si>
  <si>
    <t>MARYAM ABDULLAHI</t>
  </si>
  <si>
    <t>HAMZA</t>
  </si>
  <si>
    <t>UBA</t>
  </si>
  <si>
    <t>USMAN KAILA</t>
  </si>
  <si>
    <t>KHAMISU USMAN D</t>
  </si>
  <si>
    <t>RABIU MUSA</t>
  </si>
  <si>
    <t>LAWAN BAFFA</t>
  </si>
  <si>
    <t>ISAH SALIHU</t>
  </si>
  <si>
    <t>SANI ABDULHAMID</t>
  </si>
  <si>
    <t>BABAWA ABDULLAHI</t>
  </si>
  <si>
    <t>AMADU DATTI</t>
  </si>
  <si>
    <t>BAKO SHAAIBU</t>
  </si>
  <si>
    <t>YAHAYA SAGIR</t>
  </si>
  <si>
    <t>MARYAM MOHD</t>
  </si>
  <si>
    <t>HALIMA IBRAHIM M</t>
  </si>
  <si>
    <t>MUSA SAAD TAKAI</t>
  </si>
  <si>
    <t>SALISU GARBA UBA</t>
  </si>
  <si>
    <t>IKILIMA IBRAHIM BELLO</t>
  </si>
  <si>
    <t>ABDU SALE</t>
  </si>
  <si>
    <t>UMAR ABDULLAHI</t>
  </si>
  <si>
    <t>MAHAFUS RABIU ADO</t>
  </si>
  <si>
    <t>BILAL NURA HASSAN</t>
  </si>
  <si>
    <t>WARISU IBRAHIM</t>
  </si>
  <si>
    <t>AHMED ABBA GARBA</t>
  </si>
  <si>
    <t>MUKTAR ALHASAN</t>
  </si>
  <si>
    <t>SHAMSUDDEN ABUBAKAR</t>
  </si>
  <si>
    <t>SALE MOHD</t>
  </si>
  <si>
    <t>ADAMU SULEMAN</t>
  </si>
  <si>
    <t>DANLADI UMAR</t>
  </si>
  <si>
    <t>MOHD GARBAH</t>
  </si>
  <si>
    <t>LAIKA MUAZU ADAM</t>
  </si>
  <si>
    <t>SAFIYA SABO IBRAHIM</t>
  </si>
  <si>
    <t>ABDULHAMID MOHD</t>
  </si>
  <si>
    <t>AHMAD UMAR</t>
  </si>
  <si>
    <t>BINTA MOHD</t>
  </si>
  <si>
    <t>WASILA M SHEHU</t>
  </si>
  <si>
    <t>SANI SADIQ</t>
  </si>
  <si>
    <t>ADO GALADIMA</t>
  </si>
  <si>
    <t>MUSA SABO SALE</t>
  </si>
  <si>
    <t>UWANNAN IBRAHIM</t>
  </si>
  <si>
    <t>HAFSAT LURWANU</t>
  </si>
  <si>
    <t>USMAN SABO</t>
  </si>
  <si>
    <t>AMINA JIBRIN</t>
  </si>
  <si>
    <t>HAUWA MOHD SANI</t>
  </si>
  <si>
    <t>AUWALU MAAZU</t>
  </si>
  <si>
    <t>ALYU DAHIRU ABBA</t>
  </si>
  <si>
    <t>ADAMU SHAAIBU</t>
  </si>
  <si>
    <t>SHEHU YUSUF</t>
  </si>
  <si>
    <t>ALHASSAN USAINI</t>
  </si>
  <si>
    <t>HANZA ABDULLAHI</t>
  </si>
  <si>
    <t>ADAM SALE</t>
  </si>
  <si>
    <t>ILIYASU GARBA K</t>
  </si>
  <si>
    <t>ABDULLAHI MALAM</t>
  </si>
  <si>
    <t>NURA ILIYASU MUSA</t>
  </si>
  <si>
    <t>MANSUR IBRAHIM</t>
  </si>
  <si>
    <t>AHMAD ADAMU</t>
  </si>
  <si>
    <t>IBRAHIM MAITAMA</t>
  </si>
  <si>
    <t>YUSUF LADAN</t>
  </si>
  <si>
    <t>IDRIS YAKUBU IBRAHIM</t>
  </si>
  <si>
    <t>FATIMA MOHD</t>
  </si>
  <si>
    <t>HAUWA AHMAD ABDU</t>
  </si>
  <si>
    <t>KABIRU YAKUBU</t>
  </si>
  <si>
    <t>AYUBA IDRIS</t>
  </si>
  <si>
    <t>SHAMSIYYA M SANI</t>
  </si>
  <si>
    <t>AMINA ALHASSAN SAID</t>
  </si>
  <si>
    <t>FATIMA HUSSAINI</t>
  </si>
  <si>
    <t>ABDULLAHI M ADAMU</t>
  </si>
  <si>
    <t>SADIQ HALADU</t>
  </si>
  <si>
    <t>BADARIYYA IBRAHIM</t>
  </si>
  <si>
    <t>ABDULLAHI UMAR MOHD</t>
  </si>
  <si>
    <t>ABDULMUMINI MOHD</t>
  </si>
  <si>
    <t>AUWALU MIJINYAWA</t>
  </si>
  <si>
    <t>BILKISU SULEMAN</t>
  </si>
  <si>
    <t>BAYERO AHMAD ADAM</t>
  </si>
  <si>
    <t>SHAMSI ABDULWAHAB</t>
  </si>
  <si>
    <t>SULEIMAN MOHD</t>
  </si>
  <si>
    <t xml:space="preserve">HUSAINI SULEMAN </t>
  </si>
  <si>
    <t>HUSSAINI SALMANU</t>
  </si>
  <si>
    <t>TASIU USMAN BALA</t>
  </si>
  <si>
    <t>HADIZA MOHD</t>
  </si>
  <si>
    <t>KAMAL ADO</t>
  </si>
  <si>
    <t>YUSUF NADABO SAID</t>
  </si>
  <si>
    <t>TASIU SULEIMAN</t>
  </si>
  <si>
    <t>YUNUSA IBRAHIM</t>
  </si>
  <si>
    <t>ALHASSAN NUHU</t>
  </si>
  <si>
    <t>SADIQ A IBRAHIM</t>
  </si>
  <si>
    <t>ADO IBRAHIM</t>
  </si>
  <si>
    <t>SAADU SAADU IBRAHIM</t>
  </si>
  <si>
    <t>NASIRU YAU SALIHU</t>
  </si>
  <si>
    <t>AISHA DANO</t>
  </si>
  <si>
    <t>UMAR GARBA</t>
  </si>
  <si>
    <t>SADIYA IBRAHIM</t>
  </si>
  <si>
    <t>AHMAD SALISU</t>
  </si>
  <si>
    <t>SURAYYA SALISU IDRIS</t>
  </si>
  <si>
    <t>ABDU GARBA</t>
  </si>
  <si>
    <t>MANNIR MUAZU</t>
  </si>
  <si>
    <t>AMINU ALI</t>
  </si>
  <si>
    <t>BAFFA MOHD</t>
  </si>
  <si>
    <t>UMAR SULE AMADI</t>
  </si>
  <si>
    <t>MAARUF RABIU</t>
  </si>
  <si>
    <t>ALI SHAAIBU</t>
  </si>
  <si>
    <t>SALISU M GARBA</t>
  </si>
  <si>
    <t>AUWALU SANI</t>
  </si>
  <si>
    <t>AUWALU HUSSAINI</t>
  </si>
  <si>
    <t>ALIYU GARBA TIGA</t>
  </si>
  <si>
    <t>SHEHU IBRAHIM</t>
  </si>
  <si>
    <t>AISHA SALE M</t>
  </si>
  <si>
    <t>ABBA LURWANU</t>
  </si>
  <si>
    <t>UMAR MOHD</t>
  </si>
  <si>
    <t>AMINU IBRAHIM</t>
  </si>
  <si>
    <t>RABIU GAMBO</t>
  </si>
  <si>
    <t>SHAMSU MUHMUD</t>
  </si>
  <si>
    <t>HARIRA ABDULLAHI</t>
  </si>
  <si>
    <t>ABDURRAHMAN BALA</t>
  </si>
  <si>
    <t>LAWAN SULEIMAN</t>
  </si>
  <si>
    <t>SHAFAATU IBRAHIM</t>
  </si>
  <si>
    <t>HADIZA BELLO SULEMAN</t>
  </si>
  <si>
    <t>SAFIYA SALE ADAMU</t>
  </si>
  <si>
    <t>ABBA WAKILI</t>
  </si>
  <si>
    <t>HAMISU MUSA</t>
  </si>
  <si>
    <t>UKASHATU SULEIMAN</t>
  </si>
  <si>
    <t>SHAMSI IDRIS</t>
  </si>
  <si>
    <t>IBRAHIM ADAMU</t>
  </si>
  <si>
    <t>FATIMA ASHIRU</t>
  </si>
  <si>
    <t>SAKINA SULEIMAN</t>
  </si>
  <si>
    <t>HARIRA AHMAD ADO</t>
  </si>
  <si>
    <t>ASIYA WADA ISAH</t>
  </si>
  <si>
    <t>UMAR SALIHU MOHD</t>
  </si>
  <si>
    <t>GARBA A ABDULLAHI</t>
  </si>
  <si>
    <t>JAMILU HUSSAINI</t>
  </si>
  <si>
    <t>UMAR IBRAHIM</t>
  </si>
  <si>
    <t>NAFIU MUSA LADAN</t>
  </si>
  <si>
    <t>BARAKA HASSAN F</t>
  </si>
  <si>
    <t>NURA M IDRIS</t>
  </si>
  <si>
    <t>YUSUF HARUNA</t>
  </si>
  <si>
    <t>AISHA ABDULLAHI ADA</t>
  </si>
  <si>
    <t>FIDDAUSI SANI GARBA</t>
  </si>
  <si>
    <t>LAMISA ABDULMALIK</t>
  </si>
  <si>
    <t>DANLAMI HASSAN</t>
  </si>
  <si>
    <t>IMAMU IBRAHIM</t>
  </si>
  <si>
    <t>MUKTAR SAMAILA</t>
  </si>
  <si>
    <t>MUSTAPHA ABBA</t>
  </si>
  <si>
    <t>YAU ADAMU DAUDA</t>
  </si>
  <si>
    <t>AISHA IBRAHIM BAFFA</t>
  </si>
  <si>
    <t>ABUBAKAR MUKTAR</t>
  </si>
  <si>
    <t>SANI GAMBO</t>
  </si>
  <si>
    <t>TIJJANI ALIYU ADAM</t>
  </si>
  <si>
    <t>YAKUBU ABDULLAHI</t>
  </si>
  <si>
    <t>FAIZA ABDULLAHI</t>
  </si>
  <si>
    <t>YUSURA HARUNA</t>
  </si>
  <si>
    <t>BAHARI SABO HALLU</t>
  </si>
  <si>
    <t>FARIDA SABO GARBA</t>
  </si>
  <si>
    <t>AMIRA GARBA GAMBO</t>
  </si>
  <si>
    <t>BAHIJJA KABIRU M</t>
  </si>
  <si>
    <t>MUKTAR A YUSUF</t>
  </si>
  <si>
    <t>ABBA MOHD JIBRIN</t>
  </si>
  <si>
    <t>AL AMIN LAWAN M</t>
  </si>
  <si>
    <t>AMINU ALI GARBA</t>
  </si>
  <si>
    <t>KABIRU MUSA KABIRU</t>
  </si>
  <si>
    <t>AMAR  SULAIMAN M</t>
  </si>
  <si>
    <t>ABBA HUSSAINI ABU</t>
  </si>
  <si>
    <t>MARIYA RABIU G</t>
  </si>
  <si>
    <t>ALIYU USMAN</t>
  </si>
  <si>
    <t>HALIMA ISMAIL M</t>
  </si>
  <si>
    <t>ZAINAB ISMAILUSMAN</t>
  </si>
  <si>
    <t>YAMUSA A SABO</t>
  </si>
  <si>
    <t>UNNAHANI ISAH</t>
  </si>
  <si>
    <t>YAZIT ADO ABDULLAHI</t>
  </si>
  <si>
    <t>AMINA DAUDA HASSAN</t>
  </si>
  <si>
    <t>ALIYU ABDULLAHI M</t>
  </si>
  <si>
    <t>SHAAIBU BARAU D</t>
  </si>
  <si>
    <t>SHAAIBU MURTALA S</t>
  </si>
  <si>
    <t>KALID ABUBAKAR</t>
  </si>
  <si>
    <t>SALISU HAMZA DSD</t>
  </si>
  <si>
    <t>ASIYA MOHD</t>
  </si>
  <si>
    <t>ZALIHA ISAH ABUBAKAR</t>
  </si>
  <si>
    <t>ZUBAIDA Z</t>
  </si>
  <si>
    <t>ALIYU UMAR</t>
  </si>
  <si>
    <t>ALIYU YAHAYA</t>
  </si>
  <si>
    <t>RABI SAIDU</t>
  </si>
  <si>
    <t>RUKAIYA TUKUR</t>
  </si>
  <si>
    <t>RAKIYA GARBA</t>
  </si>
  <si>
    <t>MAIRO GARBA</t>
  </si>
  <si>
    <t>MUHD SULE</t>
  </si>
  <si>
    <t>AUWALU SULE</t>
  </si>
  <si>
    <t>MUHD YUSUF</t>
  </si>
  <si>
    <t>ZAKIYYA ZAKARIYYA</t>
  </si>
  <si>
    <t>NURA BALA IDRIS</t>
  </si>
  <si>
    <t xml:space="preserve">NAIMA ABBA </t>
  </si>
  <si>
    <t>ADAMU ARAB ADAM</t>
  </si>
  <si>
    <t>SAGIRU A SULE</t>
  </si>
  <si>
    <t>SABUWA SUNUSI</t>
  </si>
  <si>
    <t>RABIU MUHD</t>
  </si>
  <si>
    <t>RUMASAU ALIYU</t>
  </si>
  <si>
    <t>NUSIABA ALIYU</t>
  </si>
  <si>
    <t>NASURU AHMAD GARBA</t>
  </si>
  <si>
    <t>HAFSAT GARBA</t>
  </si>
  <si>
    <t>MUHD GALADIMA</t>
  </si>
  <si>
    <t>USMAN BALARABE</t>
  </si>
  <si>
    <t xml:space="preserve">ZAKARI SALE </t>
  </si>
  <si>
    <t>BASHIR WADA</t>
  </si>
  <si>
    <t>SALISU HAMZA</t>
  </si>
  <si>
    <t>SALISU MUAZU</t>
  </si>
  <si>
    <t>MUHD SANI RABIU</t>
  </si>
  <si>
    <t>UMAR SALISU FALA</t>
  </si>
  <si>
    <t>MUBARAK INUWA</t>
  </si>
  <si>
    <t>DAUDA ADAMU</t>
  </si>
  <si>
    <t>AUWALU ADAMU</t>
  </si>
  <si>
    <t>ALIYU SHEHU</t>
  </si>
  <si>
    <t>HASIYA HABIBU</t>
  </si>
  <si>
    <t>MUHD ZUBAIRU</t>
  </si>
  <si>
    <t>ALI MUSA DAHO</t>
  </si>
  <si>
    <t>KABIRU SALE</t>
  </si>
  <si>
    <t>AISHA ZUBAIRU</t>
  </si>
  <si>
    <t>FATIMA ADO</t>
  </si>
  <si>
    <t>USMAN ABDULAZIZ</t>
  </si>
  <si>
    <t>BINTA SANI</t>
  </si>
  <si>
    <t>SULE HALADU</t>
  </si>
  <si>
    <t>HADI SHARIF</t>
  </si>
  <si>
    <t>ADO SAFIYANU</t>
  </si>
  <si>
    <t>HABIBU MUHD</t>
  </si>
  <si>
    <t>SUNUSI A ISMAIL</t>
  </si>
  <si>
    <t>ABUBAKAR MUHD</t>
  </si>
  <si>
    <t>FATIMA IBRAHIM</t>
  </si>
  <si>
    <t>BASHIR BABA</t>
  </si>
  <si>
    <t>ZAKARI MUHD</t>
  </si>
  <si>
    <t>NASURU SABO</t>
  </si>
  <si>
    <t>NASURU BALA</t>
  </si>
  <si>
    <t>MUSTAPA ALI</t>
  </si>
  <si>
    <t>BALA YARO</t>
  </si>
  <si>
    <t>GARBA YUSUF</t>
  </si>
  <si>
    <t>SARATU SALE</t>
  </si>
  <si>
    <t>MAIKUDI ABDULLAHI</t>
  </si>
  <si>
    <t>IBRAHIM IBRAHIM</t>
  </si>
  <si>
    <t>HABU MUHD</t>
  </si>
  <si>
    <t>ABDULLAHI MUHD</t>
  </si>
  <si>
    <t>BILKISU ABDULLAHI</t>
  </si>
  <si>
    <t>SALISU SHEHU</t>
  </si>
  <si>
    <t>MURTALA ISAH</t>
  </si>
  <si>
    <t>INTENAL AUDIT UNIT</t>
  </si>
  <si>
    <t>SPECIAL SERVICES UNIT</t>
  </si>
  <si>
    <t>Other Allowances(per.Asst/respons)</t>
  </si>
  <si>
    <t>Other Allowances(Maintainance Allow)</t>
  </si>
  <si>
    <t>Other Allowances(Const Allow)</t>
  </si>
  <si>
    <t>OFFICE OF THE CHAIRMAN</t>
  </si>
  <si>
    <t>Provision for anticipated Salary Increase</t>
  </si>
  <si>
    <t>Other Allowances(Per.Asst/Resp)</t>
  </si>
  <si>
    <t>Other Allowances(Maintainance)</t>
  </si>
  <si>
    <t>Other Allowances (Const. Allow)</t>
  </si>
  <si>
    <r>
      <t xml:space="preserve">Construction/Provision of Road At </t>
    </r>
    <r>
      <rPr>
        <b/>
        <sz val="14"/>
        <color theme="1"/>
        <rFont val="Tahoma"/>
        <family val="2"/>
      </rPr>
      <t>FARURUWA SHUKUTU BAGWAR FEEDER ROAD</t>
    </r>
  </si>
  <si>
    <r>
      <t xml:space="preserve">Construction/Provision of Road At </t>
    </r>
    <r>
      <rPr>
        <b/>
        <sz val="14"/>
        <color theme="1"/>
        <rFont val="Tahoma"/>
        <family val="2"/>
      </rPr>
      <t>DURBUNDE-DIRIBO-KARFI- FEEDER ROAD</t>
    </r>
  </si>
  <si>
    <r>
      <t xml:space="preserve">Construction/Provision of Road At </t>
    </r>
    <r>
      <rPr>
        <b/>
        <sz val="14"/>
        <color theme="1"/>
        <rFont val="Tahoma"/>
        <family val="2"/>
      </rPr>
      <t>DINYAR MADIGI-KOGO-GAMANDIYA ROAD</t>
    </r>
  </si>
  <si>
    <r>
      <t xml:space="preserve">Construction/Provision of Road At </t>
    </r>
    <r>
      <rPr>
        <b/>
        <sz val="14"/>
        <color theme="1"/>
        <rFont val="Tahoma"/>
        <family val="2"/>
      </rPr>
      <t>WACHIYAWA-ZUGA</t>
    </r>
  </si>
  <si>
    <r>
      <t xml:space="preserve">Construction/Provision of Road At </t>
    </r>
    <r>
      <rPr>
        <b/>
        <sz val="14"/>
        <color theme="1"/>
        <rFont val="Tahoma"/>
        <family val="2"/>
      </rPr>
      <t>FALALI FIFA-JAN GARGARI</t>
    </r>
  </si>
  <si>
    <t>LAND AND SURVEY SECTION</t>
  </si>
  <si>
    <t>PLANNING RESEARCH AND STATISTICS</t>
  </si>
  <si>
    <t>PLANNING SECTION</t>
  </si>
  <si>
    <t>BUDGET SECTION</t>
  </si>
  <si>
    <t>PROMOTION POST (11)</t>
  </si>
  <si>
    <t>STATISYICS SECTION</t>
  </si>
  <si>
    <t>Construction of Primary Health Care Centres</t>
  </si>
  <si>
    <t xml:space="preserve"> Procurement of Industrial Equipments AT ZUGA DATE PROCESSING INDUSTRY TAKAI</t>
  </si>
  <si>
    <t xml:space="preserve"> Procurement of Industrial Equipments AT DURBUNDAI GROUND NUT OIL PROCESSING INDUSTRY TAKAI</t>
  </si>
  <si>
    <t>Construction/Provision of Office Buildings (FARURUWA GROUND NUT OIL PROCESSING INDUDTRY)</t>
  </si>
  <si>
    <t>Procurement of / Supply of Diesel for Water Treatment Plant (Water Supply Scheme in the State)</t>
  </si>
  <si>
    <t>Procurement of Power Generating Set PURCHASE OF TRANSFORMENT AT KWANAR KUGUMA KOFAR FADA</t>
  </si>
  <si>
    <r>
      <t xml:space="preserve">Construction/Provision of Road At </t>
    </r>
    <r>
      <rPr>
        <b/>
        <sz val="14"/>
        <color theme="1"/>
        <rFont val="Tahoma"/>
        <family val="2"/>
      </rPr>
      <t>KWANAR KUGUMA - AUZARAWA, BAKIN GADA ROAD</t>
    </r>
  </si>
  <si>
    <t>APPROVED 2024</t>
  </si>
  <si>
    <t>ACTUAL 2024</t>
  </si>
  <si>
    <r>
      <t xml:space="preserve">Construction/Provision of Road At </t>
    </r>
    <r>
      <rPr>
        <b/>
        <sz val="14"/>
        <color theme="1"/>
        <rFont val="Tahoma"/>
        <family val="2"/>
      </rPr>
      <t>FAJEWA, BIRNIN BAKO ROAD 27 KM</t>
    </r>
    <r>
      <rPr>
        <sz val="14"/>
        <color theme="1"/>
        <rFont val="Tahoma"/>
        <family val="2"/>
      </rPr>
      <t xml:space="preserve"> K/HATSAI</t>
    </r>
  </si>
  <si>
    <t>Feeding of Primary &amp; Senior Secondary Schools</t>
  </si>
  <si>
    <t xml:space="preserve"> Procurement of Agricultural Seeds</t>
  </si>
  <si>
    <t>Others (FYP) Child food nutrition activities</t>
  </si>
  <si>
    <t>Rehabilitatoin/Repairs of Dams at Bagwaro, Fajewa and Bagwaro</t>
  </si>
  <si>
    <t xml:space="preserve"> Procurement/Supply of Street Light At Local Government Secretariat</t>
  </si>
  <si>
    <t>Rehabilitation/Repairs - Public School (Primary Schools) at Faruruwa</t>
  </si>
  <si>
    <t>31933705</t>
  </si>
  <si>
    <t>Empowerment State Policy</t>
  </si>
  <si>
    <t>Construction of Market/Parks &amp; Extension At Kachako</t>
  </si>
  <si>
    <t>Construction/Provision of Sporting Facilities</t>
  </si>
  <si>
    <t>procurement / Acquisitions of Land for the Expansion of Kara Market at Kachako and Takai Town</t>
  </si>
  <si>
    <t>Procurement of Health/Medical Equipments Faruruwa Dental Machine</t>
  </si>
  <si>
    <t>Construction/Provision of Hospital/Health Centres Tofin, Karfi, Gunsu, Bagwaro and Kwanar Huguma</t>
  </si>
  <si>
    <t xml:space="preserve"> Construction/Provision Cemetries faruruwa</t>
  </si>
  <si>
    <t>Construction of ICT Infrastructure at Takai</t>
  </si>
  <si>
    <t>Construction/Provision of Technical Schools At Kachako</t>
  </si>
  <si>
    <r>
      <t xml:space="preserve">Contruction/Drilling of Handpump at 10 Ward of Local Government. </t>
    </r>
    <r>
      <rPr>
        <b/>
        <sz val="14"/>
        <color theme="1"/>
        <rFont val="Tahoma"/>
        <family val="2"/>
      </rPr>
      <t>Bagwaro, Durbunde, Fajewa, Falali, Faruruwa, Kachako, Karfi, Kuka, Takai and Zuga</t>
    </r>
  </si>
  <si>
    <t>Construction of 3Nos Mechinzed Boreholes at Tarande, Faruruwa and Kofar Fada Kwanar Huguma</t>
  </si>
  <si>
    <t>Construction/Provision of Primary Blocks at 10 Wards Bagwaro, Durbunde, Fajewa, Falali, Faruruwa, Kachako, Karfi, Kuka, Takai and Zuga</t>
  </si>
  <si>
    <t>Rehabilitatoin/Repairs - Fire Fighting Stations At Takai</t>
  </si>
  <si>
    <t xml:space="preserve"> Rehabilitatoin/Repairs of Five Daily Prayer Mosques within the 10 wards of the local govt Bagwaro, Durbunde, Fajewa, Falali, Faruruwa, Kachako, Karfi, Kuka, Takai and Zuga</t>
  </si>
  <si>
    <t>Rehabilitatoin/Repairs of Boundaries At Bagwaro</t>
  </si>
  <si>
    <t>Rehabilitation/Repairs of Motor Parck /Market at KaChaKo &amp; Takai</t>
  </si>
  <si>
    <t>Rehabilitaion of Existing Boreholes at 10 Ward of the Local Government Bagwaro, Durbunde, Fajewa, Falali, Faruruwa, Kachako, Karfi, Kuka, Takai and Zuga</t>
  </si>
  <si>
    <t>Provision of Literite Filling Across 10 Wards Bagwaro, Durbunde, Fajewa, Falali, Faruruwa, Kachako, Karfi, Kuka, Takai and Zuga</t>
  </si>
  <si>
    <t>Construction/Provision of Fire Fighting Stations at Takai</t>
  </si>
  <si>
    <t>Construction/Provision of Public Schools At Durbundai, Takai, Faruruwa, Zuga, Kachako, falali, Karfi, Kuka and Fajewa</t>
  </si>
  <si>
    <t>Research And Documentations (HOUSE NUMBERING AND STREET NAMING)</t>
  </si>
  <si>
    <r>
      <t xml:space="preserve">Construction/Provison of Residential Buildings </t>
    </r>
    <r>
      <rPr>
        <b/>
        <sz val="14"/>
        <color indexed="8"/>
        <rFont val="Tahoma"/>
        <family val="2"/>
      </rPr>
      <t>(SDGs COUNTER FUNDING)</t>
    </r>
  </si>
  <si>
    <t>APPROVED BUDGET FOR THE YAER 2025</t>
  </si>
  <si>
    <t>2025 APPROVEDBUDGET</t>
  </si>
  <si>
    <t>SUMMARY OF THE APPROVED BUDGET FOR THE YEAR 2025</t>
  </si>
  <si>
    <r>
      <t xml:space="preserve">Contruction/Drilling of Handpump. </t>
    </r>
    <r>
      <rPr>
        <b/>
        <sz val="14"/>
        <color theme="1"/>
        <rFont val="Tahoma"/>
        <family val="2"/>
      </rPr>
      <t>CONSTRUCTION OF MECHANISED BORE HOLE AT KOFAR FADA KWANAR HUGUMA AND KAFIN WACIYA IN FALALI WARD</t>
    </r>
  </si>
  <si>
    <r>
      <t xml:space="preserve">Procurement of Motor Vehicles </t>
    </r>
    <r>
      <rPr>
        <b/>
        <sz val="14"/>
        <color theme="1"/>
        <rFont val="Tahoma"/>
        <family val="2"/>
      </rPr>
      <t>TOYOTA CAMRY FOR OFFICE OF THE CHAIRMAN</t>
    </r>
  </si>
  <si>
    <r>
      <t xml:space="preserve">Procurement of Motor Vehicles </t>
    </r>
    <r>
      <rPr>
        <b/>
        <sz val="14"/>
        <color theme="1"/>
        <rFont val="Tahoma"/>
        <family val="2"/>
      </rPr>
      <t>THE V.CHAIRMAN, SECRETARY, HL AND DPM</t>
    </r>
  </si>
  <si>
    <t>Rehabilitaion /Repair of Hospital Health Centres at 5 Wards Bagwaro, KAFIN WACHIYA IN Falali, Karfi, Kuka and Zuga</t>
  </si>
  <si>
    <t>Construciton of Traffic / Street Lights AT KAFIN WACHIYA FALALI WARD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</si>
</sst>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_(* #,##0.00_);_(* \(#,##0.00\);_(* &quot;-&quot;??_);_(@_)"/>
    <numFmt numFmtId="165" formatCode="_-[$£-809]* #,##0.00_-;\-[$£-809]* #,##0.00_-;_-[$£-809]* &quot;-&quot;??_-;_-@_-"/>
  </numFmts>
  <fonts count="7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36"/>
      <name val="Algerian"/>
      <family val="5"/>
    </font>
    <font>
      <sz val="14"/>
      <color theme="1"/>
      <name val="Calibri"/>
      <family val="2"/>
      <scheme val="minor"/>
    </font>
    <font>
      <b/>
      <sz val="20"/>
      <name val="Baskerville Old Face"/>
      <family val="1"/>
    </font>
    <font>
      <b/>
      <i/>
      <sz val="20"/>
      <color theme="1"/>
      <name val="Bodoni MT Black"/>
      <family val="1"/>
    </font>
    <font>
      <sz val="10"/>
      <name val="Arial"/>
      <family val="2"/>
    </font>
    <font>
      <b/>
      <sz val="14"/>
      <color theme="1"/>
      <name val="Tahoma"/>
      <family val="2"/>
    </font>
    <font>
      <sz val="14"/>
      <color theme="1"/>
      <name val="Tahoma"/>
      <family val="2"/>
    </font>
    <font>
      <sz val="14"/>
      <name val="Tahoma"/>
      <family val="2"/>
    </font>
    <font>
      <sz val="12"/>
      <color theme="1"/>
      <name val="Calibri"/>
      <family val="2"/>
      <scheme val="minor"/>
    </font>
    <font>
      <b/>
      <sz val="18"/>
      <color theme="1"/>
      <name val="Times New Roman"/>
      <family val="1"/>
    </font>
    <font>
      <b/>
      <sz val="20"/>
      <name val="Algerian"/>
      <family val="5"/>
    </font>
    <font>
      <b/>
      <sz val="18"/>
      <name val="Baskerville Old Face"/>
      <family val="1"/>
    </font>
    <font>
      <b/>
      <sz val="18"/>
      <name val="Arial Rounded MT Bold"/>
      <family val="2"/>
    </font>
    <font>
      <b/>
      <i/>
      <sz val="18"/>
      <color theme="1"/>
      <name val="Bodoni MT Black"/>
      <family val="1"/>
    </font>
    <font>
      <sz val="16"/>
      <name val="Tahoma"/>
      <family val="2"/>
    </font>
    <font>
      <sz val="16"/>
      <color theme="1"/>
      <name val="Tahoma"/>
      <family val="2"/>
    </font>
    <font>
      <sz val="14"/>
      <color rgb="FF000000"/>
      <name val="Tahoma"/>
      <family val="2"/>
    </font>
    <font>
      <b/>
      <sz val="28"/>
      <name val="Algerian"/>
      <family val="5"/>
    </font>
    <font>
      <b/>
      <sz val="14"/>
      <color rgb="FF000000"/>
      <name val="Tahoma"/>
      <family val="2"/>
    </font>
    <font>
      <sz val="14"/>
      <color theme="1"/>
      <name val="Tahoma"/>
      <family val="2"/>
      <charset val="204"/>
    </font>
    <font>
      <b/>
      <sz val="14"/>
      <name val="Tahoma"/>
      <family val="2"/>
    </font>
    <font>
      <sz val="14"/>
      <name val="Tahoma"/>
      <family val="2"/>
      <charset val="204"/>
    </font>
    <font>
      <b/>
      <sz val="13"/>
      <color theme="1"/>
      <name val="Tahoma"/>
      <family val="2"/>
    </font>
    <font>
      <b/>
      <sz val="14"/>
      <color rgb="FF000000"/>
      <name val="Tahoma"/>
      <family val="2"/>
      <charset val="204"/>
    </font>
    <font>
      <sz val="14"/>
      <color rgb="FF000000"/>
      <name val="Tahoma"/>
      <family val="2"/>
      <charset val="204"/>
    </font>
    <font>
      <b/>
      <sz val="14"/>
      <color theme="1"/>
      <name val="Tahoma"/>
      <family val="2"/>
      <charset val="204"/>
    </font>
    <font>
      <b/>
      <sz val="13"/>
      <color rgb="FF000000"/>
      <name val="Tahoma"/>
      <family val="2"/>
    </font>
    <font>
      <sz val="13"/>
      <color theme="1"/>
      <name val="Tahoma"/>
      <family val="2"/>
    </font>
    <font>
      <b/>
      <sz val="13"/>
      <name val="Tahoma"/>
      <family val="2"/>
    </font>
    <font>
      <b/>
      <sz val="18"/>
      <name val="Tahoma"/>
      <family val="2"/>
    </font>
    <font>
      <b/>
      <i/>
      <sz val="18"/>
      <color theme="1"/>
      <name val="Tahoma"/>
      <family val="2"/>
    </font>
    <font>
      <b/>
      <sz val="13"/>
      <color theme="1"/>
      <name val="Arial Narrow"/>
      <family val="2"/>
    </font>
    <font>
      <sz val="13"/>
      <name val="Tahoma"/>
      <family val="2"/>
    </font>
    <font>
      <sz val="13"/>
      <color theme="1"/>
      <name val="Arial Narrow"/>
      <family val="2"/>
    </font>
    <font>
      <sz val="14"/>
      <color theme="1"/>
      <name val="Arial"/>
      <family val="2"/>
    </font>
    <font>
      <sz val="13"/>
      <name val="Arial Narrow"/>
      <family val="2"/>
    </font>
    <font>
      <b/>
      <sz val="13"/>
      <name val="Arial Narrow"/>
      <family val="2"/>
    </font>
    <font>
      <b/>
      <sz val="20"/>
      <name val="Tahoma"/>
      <family val="2"/>
    </font>
    <font>
      <b/>
      <i/>
      <sz val="14"/>
      <color theme="1"/>
      <name val="Tahoma"/>
      <family val="2"/>
    </font>
    <font>
      <b/>
      <sz val="13"/>
      <color rgb="FF000000"/>
      <name val="Arial Narrow"/>
      <family val="2"/>
    </font>
    <font>
      <sz val="13"/>
      <color rgb="FF000000"/>
      <name val="Tahoma"/>
      <family val="2"/>
    </font>
    <font>
      <sz val="13"/>
      <color rgb="FF000000"/>
      <name val="Arial Narrow"/>
      <family val="2"/>
    </font>
    <font>
      <b/>
      <sz val="14"/>
      <name val="Arial"/>
      <family val="2"/>
    </font>
    <font>
      <b/>
      <sz val="14"/>
      <color theme="1"/>
      <name val="Arial"/>
      <family val="2"/>
    </font>
    <font>
      <b/>
      <sz val="11"/>
      <name val="Tahoma"/>
      <family val="2"/>
    </font>
    <font>
      <sz val="12"/>
      <color theme="1"/>
      <name val="Arial"/>
      <family val="2"/>
    </font>
    <font>
      <b/>
      <sz val="16"/>
      <name val="Tahoma"/>
      <family val="2"/>
    </font>
    <font>
      <b/>
      <sz val="14"/>
      <name val="Arial Narrow"/>
      <family val="2"/>
    </font>
    <font>
      <b/>
      <sz val="12"/>
      <color theme="1"/>
      <name val="Calibri"/>
      <family val="2"/>
      <scheme val="minor"/>
    </font>
    <font>
      <sz val="13"/>
      <name val="Tahoma"/>
      <family val="2"/>
      <charset val="204"/>
    </font>
    <font>
      <b/>
      <i/>
      <sz val="14"/>
      <color theme="1"/>
      <name val="Arial"/>
      <family val="2"/>
    </font>
    <font>
      <i/>
      <sz val="14"/>
      <color theme="1"/>
      <name val="Tahoma"/>
      <family val="2"/>
    </font>
    <font>
      <b/>
      <sz val="18"/>
      <name val="Algerian"/>
      <family val="5"/>
    </font>
    <font>
      <b/>
      <sz val="12"/>
      <name val="Tahoma"/>
      <family val="2"/>
    </font>
    <font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 Narrow"/>
      <family val="2"/>
    </font>
    <font>
      <b/>
      <sz val="14"/>
      <color theme="1"/>
      <name val="Arial Narrow"/>
      <family val="2"/>
    </font>
    <font>
      <sz val="14"/>
      <color theme="1"/>
      <name val="Arial Narrow"/>
      <family val="2"/>
    </font>
    <font>
      <sz val="14"/>
      <color theme="1"/>
      <name val="Bodoni MT Condensed"/>
      <family val="34"/>
    </font>
    <font>
      <sz val="11"/>
      <color theme="1"/>
      <name val="Bodoni MT Condensed"/>
      <family val="34"/>
    </font>
    <font>
      <b/>
      <sz val="20"/>
      <color theme="1"/>
      <name val="Algerian"/>
      <family val="5"/>
    </font>
    <font>
      <b/>
      <sz val="14"/>
      <color theme="1"/>
      <name val="Aptos Narrow"/>
      <family val="2"/>
    </font>
    <font>
      <b/>
      <sz val="14"/>
      <color theme="1"/>
      <name val="Bodoni MT Condensed"/>
      <family val="1"/>
    </font>
    <font>
      <b/>
      <sz val="14"/>
      <color theme="1"/>
      <name val="Bodoni MT Condensed"/>
      <family val="34"/>
    </font>
    <font>
      <b/>
      <sz val="18"/>
      <color theme="1"/>
      <name val="Alasassy Caps"/>
    </font>
    <font>
      <b/>
      <sz val="18"/>
      <name val="Alasassy Caps"/>
    </font>
    <font>
      <b/>
      <sz val="14"/>
      <color theme="1"/>
      <name val="Alasassy Caps"/>
    </font>
    <font>
      <b/>
      <sz val="14"/>
      <name val="Alasassy Caps"/>
    </font>
    <font>
      <b/>
      <sz val="14"/>
      <color indexed="8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4.9989318521683403E-2"/>
        <bgColor indexed="64"/>
      </patternFill>
    </fill>
  </fills>
  <borders count="90">
    <border>
      <left/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505050"/>
      </left>
      <right style="thin">
        <color rgb="FF505050"/>
      </right>
      <top/>
      <bottom/>
      <diagonal/>
    </border>
    <border>
      <left style="thin">
        <color rgb="FF505050"/>
      </left>
      <right style="thin">
        <color rgb="FF505050"/>
      </right>
      <top/>
      <bottom/>
      <diagonal/>
    </border>
    <border>
      <left style="thin">
        <color rgb="FF505050"/>
      </left>
      <right style="medium">
        <color rgb="FF505050"/>
      </right>
      <top/>
      <bottom/>
      <diagonal/>
    </border>
    <border>
      <left style="thin">
        <color rgb="FF505050"/>
      </left>
      <right style="thin">
        <color rgb="FF505050"/>
      </right>
      <top/>
      <bottom style="thin">
        <color rgb="FF505050"/>
      </bottom>
      <diagonal/>
    </border>
    <border>
      <left style="thin">
        <color rgb="FF505050"/>
      </left>
      <right style="medium">
        <color rgb="FF505050"/>
      </right>
      <top/>
      <bottom style="thin">
        <color rgb="FF505050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505050"/>
      </left>
      <right style="medium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/>
      <diagonal/>
    </border>
    <border>
      <left/>
      <right style="thin">
        <color rgb="FF505050"/>
      </right>
      <top style="medium">
        <color indexed="64"/>
      </top>
      <bottom style="medium">
        <color indexed="64"/>
      </bottom>
      <diagonal/>
    </border>
    <border>
      <left style="thin">
        <color rgb="FF505050"/>
      </left>
      <right style="thin">
        <color rgb="FF505050"/>
      </right>
      <top style="medium">
        <color indexed="64"/>
      </top>
      <bottom style="medium">
        <color indexed="64"/>
      </bottom>
      <diagonal/>
    </border>
    <border>
      <left style="thin">
        <color rgb="FF50505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505050"/>
      </left>
      <right style="thin">
        <color rgb="FF505050"/>
      </right>
      <top/>
      <bottom style="thin">
        <color rgb="FF505050"/>
      </bottom>
      <diagonal/>
    </border>
    <border>
      <left style="medium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medium">
        <color rgb="FF505050"/>
      </left>
      <right style="thin">
        <color rgb="FF505050"/>
      </right>
      <top style="thin">
        <color rgb="FF505050"/>
      </top>
      <bottom style="medium">
        <color rgb="FF505050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medium">
        <color rgb="FF505050"/>
      </bottom>
      <diagonal/>
    </border>
    <border>
      <left style="thin">
        <color rgb="FF505050"/>
      </left>
      <right style="medium">
        <color rgb="FF505050"/>
      </right>
      <top style="thin">
        <color rgb="FF505050"/>
      </top>
      <bottom style="medium">
        <color rgb="FF505050"/>
      </bottom>
      <diagonal/>
    </border>
    <border>
      <left style="medium">
        <color rgb="FF505050"/>
      </left>
      <right style="thin">
        <color rgb="FF505050"/>
      </right>
      <top/>
      <bottom style="medium">
        <color rgb="FF505050"/>
      </bottom>
      <diagonal/>
    </border>
    <border>
      <left style="thin">
        <color rgb="FF505050"/>
      </left>
      <right style="thin">
        <color rgb="FF505050"/>
      </right>
      <top/>
      <bottom style="medium">
        <color rgb="FF505050"/>
      </bottom>
      <diagonal/>
    </border>
    <border>
      <left style="thin">
        <color rgb="FF505050"/>
      </left>
      <right style="medium">
        <color rgb="FF505050"/>
      </right>
      <top/>
      <bottom style="medium">
        <color rgb="FF505050"/>
      </bottom>
      <diagonal/>
    </border>
    <border>
      <left/>
      <right style="thin">
        <color rgb="FF505050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505050"/>
      </left>
      <right style="medium">
        <color indexed="64"/>
      </right>
      <top style="medium">
        <color indexed="64"/>
      </top>
      <bottom/>
      <diagonal/>
    </border>
    <border>
      <left style="thin">
        <color rgb="FF505050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505050"/>
      </left>
      <right style="thin">
        <color rgb="FF505050"/>
      </right>
      <top style="medium">
        <color indexed="64"/>
      </top>
      <bottom/>
      <diagonal/>
    </border>
    <border>
      <left/>
      <right style="thin">
        <color rgb="FF505050"/>
      </right>
      <top/>
      <bottom style="medium">
        <color indexed="64"/>
      </bottom>
      <diagonal/>
    </border>
    <border>
      <left style="thin">
        <color rgb="FF505050"/>
      </left>
      <right style="thin">
        <color rgb="FF505050"/>
      </right>
      <top/>
      <bottom style="medium">
        <color indexed="64"/>
      </bottom>
      <diagonal/>
    </border>
    <border>
      <left/>
      <right style="thin">
        <color rgb="FF505050"/>
      </right>
      <top style="medium">
        <color indexed="64"/>
      </top>
      <bottom/>
      <diagonal/>
    </border>
    <border>
      <left style="thin">
        <color rgb="FF505050"/>
      </left>
      <right style="medium">
        <color indexed="64"/>
      </right>
      <top/>
      <bottom style="thin">
        <color rgb="FF505050"/>
      </bottom>
      <diagonal/>
    </border>
    <border>
      <left style="medium">
        <color indexed="64"/>
      </left>
      <right style="thin">
        <color rgb="FF505050"/>
      </right>
      <top/>
      <bottom style="thin">
        <color rgb="FF505050"/>
      </bottom>
      <diagonal/>
    </border>
    <border>
      <left style="medium">
        <color indexed="64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505050"/>
      </left>
      <right style="medium">
        <color indexed="64"/>
      </right>
      <top style="thin">
        <color rgb="FF505050"/>
      </top>
      <bottom style="thin">
        <color rgb="FF505050"/>
      </bottom>
      <diagonal/>
    </border>
    <border>
      <left style="medium">
        <color indexed="64"/>
      </left>
      <right style="thin">
        <color rgb="FF505050"/>
      </right>
      <top style="thin">
        <color rgb="FF505050"/>
      </top>
      <bottom/>
      <diagonal/>
    </border>
    <border>
      <left style="thin">
        <color rgb="FF505050"/>
      </left>
      <right style="medium">
        <color indexed="64"/>
      </right>
      <top style="thin">
        <color rgb="FF505050"/>
      </top>
      <bottom/>
      <diagonal/>
    </border>
    <border>
      <left style="medium">
        <color indexed="64"/>
      </left>
      <right style="thin">
        <color rgb="FF505050"/>
      </right>
      <top style="thin">
        <color rgb="FF505050"/>
      </top>
      <bottom style="medium">
        <color indexed="64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medium">
        <color indexed="64"/>
      </bottom>
      <diagonal/>
    </border>
    <border>
      <left style="medium">
        <color indexed="64"/>
      </left>
      <right style="thin">
        <color rgb="FF505050"/>
      </right>
      <top/>
      <bottom/>
      <diagonal/>
    </border>
    <border>
      <left style="medium">
        <color indexed="64"/>
      </left>
      <right style="thin">
        <color rgb="FF505050"/>
      </right>
      <top/>
      <bottom style="medium">
        <color indexed="64"/>
      </bottom>
      <diagonal/>
    </border>
    <border>
      <left style="thin">
        <color rgb="FF505050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6" fillId="0" borderId="0"/>
  </cellStyleXfs>
  <cellXfs count="1065">
    <xf numFmtId="0" fontId="0" fillId="0" borderId="0" xfId="0"/>
    <xf numFmtId="0" fontId="3" fillId="0" borderId="0" xfId="0" applyFont="1" applyProtection="1">
      <protection locked="0"/>
    </xf>
    <xf numFmtId="0" fontId="7" fillId="2" borderId="7" xfId="2" applyFont="1" applyFill="1" applyBorder="1" applyAlignment="1" applyProtection="1">
      <alignment horizontal="center" vertical="top" wrapText="1"/>
      <protection locked="0"/>
    </xf>
    <xf numFmtId="0" fontId="7" fillId="2" borderId="8" xfId="2" applyFont="1" applyFill="1" applyBorder="1" applyAlignment="1">
      <alignment horizontal="center" vertical="top" wrapText="1"/>
    </xf>
    <xf numFmtId="0" fontId="8" fillId="0" borderId="0" xfId="0" applyFont="1" applyProtection="1">
      <protection locked="0"/>
    </xf>
    <xf numFmtId="49" fontId="8" fillId="0" borderId="9" xfId="0" applyNumberFormat="1" applyFont="1" applyBorder="1" applyAlignment="1">
      <alignment horizontal="left"/>
    </xf>
    <xf numFmtId="49" fontId="8" fillId="0" borderId="10" xfId="0" applyNumberFormat="1" applyFont="1" applyBorder="1" applyAlignment="1">
      <alignment horizontal="center" vertical="center"/>
    </xf>
    <xf numFmtId="49" fontId="9" fillId="2" borderId="10" xfId="0" applyNumberFormat="1" applyFont="1" applyFill="1" applyBorder="1" applyAlignment="1">
      <alignment horizontal="center" vertical="center" wrapText="1"/>
    </xf>
    <xf numFmtId="0" fontId="8" fillId="0" borderId="10" xfId="0" applyFont="1" applyBorder="1" applyAlignment="1">
      <alignment wrapText="1"/>
    </xf>
    <xf numFmtId="164" fontId="8" fillId="0" borderId="10" xfId="1" applyFont="1" applyBorder="1" applyAlignment="1" applyProtection="1">
      <protection locked="0"/>
    </xf>
    <xf numFmtId="164" fontId="8" fillId="0" borderId="11" xfId="1" applyFont="1" applyBorder="1" applyAlignment="1" applyProtection="1">
      <protection locked="0"/>
    </xf>
    <xf numFmtId="49" fontId="8" fillId="0" borderId="12" xfId="0" applyNumberFormat="1" applyFont="1" applyBorder="1" applyAlignment="1">
      <alignment horizontal="left"/>
    </xf>
    <xf numFmtId="49" fontId="8" fillId="0" borderId="13" xfId="0" applyNumberFormat="1" applyFont="1" applyBorder="1" applyAlignment="1">
      <alignment horizontal="center" vertical="center"/>
    </xf>
    <xf numFmtId="49" fontId="9" fillId="2" borderId="13" xfId="0" applyNumberFormat="1" applyFont="1" applyFill="1" applyBorder="1" applyAlignment="1">
      <alignment horizontal="center" vertical="center" wrapText="1"/>
    </xf>
    <xf numFmtId="0" fontId="8" fillId="0" borderId="13" xfId="0" applyFont="1" applyBorder="1"/>
    <xf numFmtId="164" fontId="8" fillId="0" borderId="13" xfId="1" applyFont="1" applyBorder="1" applyAlignment="1" applyProtection="1">
      <protection locked="0"/>
    </xf>
    <xf numFmtId="164" fontId="8" fillId="0" borderId="14" xfId="1" applyFont="1" applyBorder="1" applyAlignment="1" applyProtection="1">
      <protection locked="0"/>
    </xf>
    <xf numFmtId="0" fontId="7" fillId="0" borderId="13" xfId="0" applyFont="1" applyBorder="1"/>
    <xf numFmtId="164" fontId="8" fillId="0" borderId="13" xfId="1" applyFont="1" applyBorder="1" applyAlignment="1" applyProtection="1">
      <alignment vertical="top"/>
      <protection locked="0"/>
    </xf>
    <xf numFmtId="164" fontId="8" fillId="0" borderId="14" xfId="1" applyFont="1" applyBorder="1" applyAlignment="1" applyProtection="1">
      <alignment vertical="top"/>
      <protection locked="0"/>
    </xf>
    <xf numFmtId="49" fontId="10" fillId="0" borderId="13" xfId="0" applyNumberFormat="1" applyFont="1" applyBorder="1" applyAlignment="1">
      <alignment horizontal="center" wrapText="1"/>
    </xf>
    <xf numFmtId="164" fontId="8" fillId="0" borderId="13" xfId="1" applyFont="1" applyBorder="1" applyAlignment="1">
      <alignment horizontal="right" wrapText="1"/>
    </xf>
    <xf numFmtId="164" fontId="8" fillId="0" borderId="0" xfId="0" applyNumberFormat="1" applyFont="1" applyProtection="1">
      <protection locked="0"/>
    </xf>
    <xf numFmtId="49" fontId="8" fillId="0" borderId="15" xfId="0" applyNumberFormat="1" applyFont="1" applyBorder="1" applyAlignment="1">
      <alignment horizontal="left"/>
    </xf>
    <xf numFmtId="49" fontId="8" fillId="0" borderId="16" xfId="0" applyNumberFormat="1" applyFont="1" applyBorder="1" applyAlignment="1">
      <alignment horizontal="center" vertical="center"/>
    </xf>
    <xf numFmtId="49" fontId="10" fillId="0" borderId="16" xfId="0" applyNumberFormat="1" applyFont="1" applyBorder="1" applyAlignment="1">
      <alignment horizontal="center" wrapText="1"/>
    </xf>
    <xf numFmtId="0" fontId="8" fillId="0" borderId="16" xfId="0" applyFont="1" applyBorder="1"/>
    <xf numFmtId="164" fontId="8" fillId="0" borderId="16" xfId="1" applyFont="1" applyBorder="1" applyAlignment="1" applyProtection="1">
      <protection locked="0"/>
    </xf>
    <xf numFmtId="49" fontId="7" fillId="0" borderId="17" xfId="0" applyNumberFormat="1" applyFont="1" applyBorder="1" applyAlignment="1">
      <alignment horizontal="left"/>
    </xf>
    <xf numFmtId="49" fontId="7" fillId="0" borderId="17" xfId="0" applyNumberFormat="1" applyFont="1" applyBorder="1" applyAlignment="1">
      <alignment horizontal="center" vertical="center"/>
    </xf>
    <xf numFmtId="0" fontId="7" fillId="0" borderId="17" xfId="0" applyFont="1" applyBorder="1"/>
    <xf numFmtId="164" fontId="7" fillId="0" borderId="17" xfId="1" applyFont="1" applyBorder="1" applyAlignment="1" applyProtection="1">
      <protection locked="0"/>
    </xf>
    <xf numFmtId="0" fontId="7" fillId="0" borderId="10" xfId="0" applyFont="1" applyBorder="1"/>
    <xf numFmtId="164" fontId="8" fillId="0" borderId="10" xfId="1" applyFont="1" applyBorder="1" applyAlignment="1" applyProtection="1">
      <alignment vertical="top"/>
      <protection locked="0"/>
    </xf>
    <xf numFmtId="164" fontId="8" fillId="0" borderId="11" xfId="1" applyFont="1" applyBorder="1" applyAlignment="1" applyProtection="1">
      <alignment vertical="top"/>
      <protection locked="0"/>
    </xf>
    <xf numFmtId="49" fontId="7" fillId="0" borderId="18" xfId="0" applyNumberFormat="1" applyFont="1" applyBorder="1" applyAlignment="1">
      <alignment horizontal="left"/>
    </xf>
    <xf numFmtId="49" fontId="7" fillId="0" borderId="18" xfId="0" applyNumberFormat="1" applyFont="1" applyBorder="1" applyAlignment="1">
      <alignment horizontal="center" vertical="center"/>
    </xf>
    <xf numFmtId="0" fontId="7" fillId="0" borderId="18" xfId="0" applyFont="1" applyBorder="1"/>
    <xf numFmtId="164" fontId="7" fillId="0" borderId="18" xfId="1" applyFont="1" applyBorder="1" applyAlignment="1" applyProtection="1">
      <protection locked="0"/>
    </xf>
    <xf numFmtId="49" fontId="7" fillId="0" borderId="8" xfId="0" applyNumberFormat="1" applyFont="1" applyBorder="1" applyAlignment="1" applyProtection="1">
      <alignment horizontal="center" vertical="center"/>
      <protection locked="0"/>
    </xf>
    <xf numFmtId="0" fontId="7" fillId="0" borderId="8" xfId="0" applyFont="1" applyBorder="1" applyAlignment="1" applyProtection="1">
      <alignment horizontal="center"/>
      <protection locked="0"/>
    </xf>
    <xf numFmtId="49" fontId="7" fillId="0" borderId="19" xfId="0" applyNumberFormat="1" applyFont="1" applyBorder="1" applyAlignment="1" applyProtection="1">
      <alignment horizontal="left"/>
      <protection locked="0"/>
    </xf>
    <xf numFmtId="164" fontId="7" fillId="0" borderId="8" xfId="1" applyFont="1" applyBorder="1" applyAlignment="1" applyProtection="1">
      <protection locked="0"/>
    </xf>
    <xf numFmtId="164" fontId="8" fillId="0" borderId="8" xfId="1" applyFont="1" applyBorder="1" applyAlignment="1" applyProtection="1">
      <protection locked="0"/>
    </xf>
    <xf numFmtId="49" fontId="7" fillId="0" borderId="21" xfId="0" applyNumberFormat="1" applyFont="1" applyBorder="1" applyAlignment="1" applyProtection="1">
      <alignment horizontal="left"/>
      <protection locked="0"/>
    </xf>
    <xf numFmtId="164" fontId="8" fillId="0" borderId="24" xfId="1" applyFont="1" applyBorder="1" applyAlignment="1" applyProtection="1">
      <protection locked="0"/>
    </xf>
    <xf numFmtId="164" fontId="9" fillId="0" borderId="24" xfId="1" applyFont="1" applyBorder="1" applyAlignment="1">
      <alignment vertical="top" wrapText="1"/>
    </xf>
    <xf numFmtId="2" fontId="7" fillId="0" borderId="21" xfId="0" applyNumberFormat="1" applyFont="1" applyBorder="1" applyAlignment="1" applyProtection="1">
      <alignment horizontal="center"/>
      <protection locked="0"/>
    </xf>
    <xf numFmtId="164" fontId="9" fillId="0" borderId="25" xfId="1" applyFont="1" applyBorder="1" applyAlignment="1">
      <alignment vertical="top" wrapText="1"/>
    </xf>
    <xf numFmtId="4" fontId="8" fillId="0" borderId="0" xfId="0" applyNumberFormat="1" applyFont="1"/>
    <xf numFmtId="164" fontId="9" fillId="2" borderId="8" xfId="1" applyFont="1" applyFill="1" applyBorder="1" applyAlignment="1">
      <alignment vertical="center" wrapText="1"/>
    </xf>
    <xf numFmtId="49" fontId="7" fillId="0" borderId="19" xfId="0" applyNumberFormat="1" applyFont="1" applyBorder="1" applyAlignment="1" applyProtection="1">
      <alignment horizontal="center"/>
      <protection locked="0"/>
    </xf>
    <xf numFmtId="164" fontId="7" fillId="0" borderId="8" xfId="1" applyFont="1" applyBorder="1" applyAlignment="1" applyProtection="1">
      <alignment horizontal="center" vertical="center"/>
      <protection locked="0"/>
    </xf>
    <xf numFmtId="164" fontId="7" fillId="0" borderId="8" xfId="1" applyFont="1" applyBorder="1" applyAlignment="1" applyProtection="1">
      <alignment horizontal="left" vertical="center"/>
      <protection locked="0"/>
    </xf>
    <xf numFmtId="49" fontId="7" fillId="0" borderId="21" xfId="0" applyNumberFormat="1" applyFont="1" applyBorder="1" applyAlignment="1" applyProtection="1">
      <alignment horizontal="center"/>
      <protection locked="0"/>
    </xf>
    <xf numFmtId="164" fontId="3" fillId="0" borderId="0" xfId="0" applyNumberFormat="1" applyFont="1" applyProtection="1">
      <protection locked="0"/>
    </xf>
    <xf numFmtId="49" fontId="8" fillId="0" borderId="9" xfId="0" applyNumberFormat="1" applyFont="1" applyBorder="1" applyAlignment="1" applyProtection="1">
      <alignment horizontal="center"/>
      <protection locked="0"/>
    </xf>
    <xf numFmtId="49" fontId="8" fillId="0" borderId="10" xfId="0" applyNumberFormat="1" applyFont="1" applyBorder="1" applyAlignment="1" applyProtection="1">
      <alignment horizontal="center" vertical="center"/>
      <protection locked="0"/>
    </xf>
    <xf numFmtId="49" fontId="3" fillId="0" borderId="10" xfId="0" applyNumberFormat="1" applyFont="1" applyBorder="1" applyAlignment="1">
      <alignment horizontal="center" wrapText="1"/>
    </xf>
    <xf numFmtId="0" fontId="8" fillId="0" borderId="10" xfId="0" applyFont="1" applyBorder="1"/>
    <xf numFmtId="49" fontId="8" fillId="0" borderId="12" xfId="0" applyNumberFormat="1" applyFont="1" applyBorder="1" applyAlignment="1" applyProtection="1">
      <alignment horizontal="center"/>
      <protection locked="0"/>
    </xf>
    <xf numFmtId="49" fontId="8" fillId="0" borderId="13" xfId="0" applyNumberFormat="1" applyFont="1" applyBorder="1" applyAlignment="1" applyProtection="1">
      <alignment horizontal="center" vertical="center"/>
      <protection locked="0"/>
    </xf>
    <xf numFmtId="49" fontId="3" fillId="0" borderId="13" xfId="0" applyNumberFormat="1" applyFont="1" applyBorder="1" applyAlignment="1">
      <alignment horizontal="center" wrapText="1"/>
    </xf>
    <xf numFmtId="49" fontId="16" fillId="2" borderId="12" xfId="0" applyNumberFormat="1" applyFont="1" applyFill="1" applyBorder="1" applyAlignment="1">
      <alignment horizontal="center" vertical="top" wrapText="1"/>
    </xf>
    <xf numFmtId="49" fontId="17" fillId="0" borderId="13" xfId="0" applyNumberFormat="1" applyFont="1" applyBorder="1" applyAlignment="1">
      <alignment horizontal="center" vertical="center"/>
    </xf>
    <xf numFmtId="49" fontId="8" fillId="0" borderId="15" xfId="0" applyNumberFormat="1" applyFont="1" applyBorder="1" applyAlignment="1" applyProtection="1">
      <alignment horizontal="center"/>
      <protection locked="0"/>
    </xf>
    <xf numFmtId="49" fontId="8" fillId="0" borderId="16" xfId="0" applyNumberFormat="1" applyFont="1" applyBorder="1" applyAlignment="1" applyProtection="1">
      <alignment horizontal="center" vertical="center"/>
      <protection locked="0"/>
    </xf>
    <xf numFmtId="49" fontId="3" fillId="0" borderId="16" xfId="0" applyNumberFormat="1" applyFont="1" applyBorder="1" applyAlignment="1">
      <alignment horizontal="center" wrapText="1"/>
    </xf>
    <xf numFmtId="49" fontId="7" fillId="0" borderId="17" xfId="0" applyNumberFormat="1" applyFont="1" applyBorder="1" applyAlignment="1" applyProtection="1">
      <alignment horizontal="left"/>
      <protection locked="0"/>
    </xf>
    <xf numFmtId="49" fontId="7" fillId="0" borderId="17" xfId="0" applyNumberFormat="1" applyFont="1" applyBorder="1" applyAlignment="1" applyProtection="1">
      <alignment horizontal="center" vertical="center"/>
      <protection locked="0"/>
    </xf>
    <xf numFmtId="0" fontId="7" fillId="0" borderId="17" xfId="0" applyFont="1" applyBorder="1" applyProtection="1">
      <protection locked="0"/>
    </xf>
    <xf numFmtId="49" fontId="8" fillId="0" borderId="9" xfId="0" applyNumberFormat="1" applyFont="1" applyBorder="1" applyAlignment="1" applyProtection="1">
      <alignment horizontal="center" vertical="center"/>
      <protection locked="0"/>
    </xf>
    <xf numFmtId="49" fontId="18" fillId="0" borderId="10" xfId="0" applyNumberFormat="1" applyFont="1" applyBorder="1" applyAlignment="1">
      <alignment horizontal="center" vertical="center" wrapText="1"/>
    </xf>
    <xf numFmtId="49" fontId="3" fillId="0" borderId="10" xfId="0" applyNumberFormat="1" applyFont="1" applyBorder="1" applyAlignment="1">
      <alignment horizontal="center" vertical="center" wrapText="1"/>
    </xf>
    <xf numFmtId="0" fontId="8" fillId="0" borderId="10" xfId="0" applyFont="1" applyBorder="1" applyAlignment="1">
      <alignment vertical="center"/>
    </xf>
    <xf numFmtId="49" fontId="18" fillId="0" borderId="12" xfId="0" applyNumberFormat="1" applyFont="1" applyBorder="1" applyAlignment="1">
      <alignment horizontal="center" vertical="top" wrapText="1"/>
    </xf>
    <xf numFmtId="49" fontId="18" fillId="0" borderId="13" xfId="0" applyNumberFormat="1" applyFont="1" applyBorder="1" applyAlignment="1">
      <alignment horizontal="center" vertical="top" wrapText="1"/>
    </xf>
    <xf numFmtId="49" fontId="3" fillId="0" borderId="13" xfId="0" applyNumberFormat="1" applyFont="1" applyBorder="1" applyAlignment="1">
      <alignment horizontal="center" vertical="center" wrapText="1"/>
    </xf>
    <xf numFmtId="0" fontId="8" fillId="0" borderId="13" xfId="0" applyFont="1" applyBorder="1" applyAlignment="1">
      <alignment vertical="center"/>
    </xf>
    <xf numFmtId="164" fontId="8" fillId="0" borderId="13" xfId="1" applyFont="1" applyBorder="1" applyAlignment="1"/>
    <xf numFmtId="164" fontId="8" fillId="0" borderId="14" xfId="1" applyFont="1" applyBorder="1" applyAlignment="1"/>
    <xf numFmtId="49" fontId="9" fillId="0" borderId="12" xfId="0" applyNumberFormat="1" applyFont="1" applyBorder="1" applyAlignment="1">
      <alignment horizontal="center" vertical="center"/>
    </xf>
    <xf numFmtId="49" fontId="18" fillId="0" borderId="13" xfId="0" applyNumberFormat="1" applyFont="1" applyBorder="1" applyAlignment="1">
      <alignment horizontal="center" vertical="center" wrapText="1"/>
    </xf>
    <xf numFmtId="49" fontId="18" fillId="0" borderId="15" xfId="0" applyNumberFormat="1" applyFont="1" applyBorder="1" applyAlignment="1">
      <alignment horizontal="center" vertical="center" wrapText="1"/>
    </xf>
    <xf numFmtId="49" fontId="18" fillId="0" borderId="16" xfId="0" applyNumberFormat="1" applyFont="1" applyBorder="1" applyAlignment="1">
      <alignment horizontal="center" vertical="center" wrapText="1"/>
    </xf>
    <xf numFmtId="49" fontId="3" fillId="0" borderId="16" xfId="0" applyNumberFormat="1" applyFont="1" applyBorder="1" applyAlignment="1">
      <alignment horizontal="center" vertical="center" wrapText="1"/>
    </xf>
    <xf numFmtId="0" fontId="8" fillId="0" borderId="16" xfId="0" applyFont="1" applyBorder="1" applyAlignment="1">
      <alignment vertical="center" wrapText="1"/>
    </xf>
    <xf numFmtId="164" fontId="8" fillId="0" borderId="16" xfId="1" applyFont="1" applyBorder="1" applyAlignment="1">
      <alignment horizontal="right" wrapText="1"/>
    </xf>
    <xf numFmtId="49" fontId="7" fillId="0" borderId="18" xfId="0" applyNumberFormat="1" applyFont="1" applyBorder="1" applyAlignment="1" applyProtection="1">
      <alignment horizontal="left"/>
      <protection locked="0"/>
    </xf>
    <xf numFmtId="49" fontId="7" fillId="0" borderId="18" xfId="0" applyNumberFormat="1" applyFont="1" applyBorder="1" applyAlignment="1" applyProtection="1">
      <alignment horizontal="center" vertical="center"/>
      <protection locked="0"/>
    </xf>
    <xf numFmtId="0" fontId="7" fillId="0" borderId="18" xfId="0" applyFont="1" applyBorder="1" applyProtection="1">
      <protection locked="0"/>
    </xf>
    <xf numFmtId="0" fontId="3" fillId="0" borderId="0" xfId="0" applyFont="1" applyAlignment="1" applyProtection="1">
      <alignment horizontal="left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3" fillId="0" borderId="0" xfId="0" applyFont="1"/>
    <xf numFmtId="0" fontId="8" fillId="0" borderId="0" xfId="0" applyFont="1"/>
    <xf numFmtId="49" fontId="20" fillId="0" borderId="12" xfId="0" applyNumberFormat="1" applyFont="1" applyBorder="1" applyAlignment="1">
      <alignment horizontal="center" vertical="top" wrapText="1"/>
    </xf>
    <xf numFmtId="49" fontId="20" fillId="0" borderId="13" xfId="0" applyNumberFormat="1" applyFont="1" applyBorder="1" applyAlignment="1">
      <alignment horizontal="center" vertical="top" wrapText="1"/>
    </xf>
    <xf numFmtId="0" fontId="20" fillId="0" borderId="13" xfId="0" applyFont="1" applyBorder="1" applyAlignment="1">
      <alignment horizontal="left" vertical="top" wrapText="1"/>
    </xf>
    <xf numFmtId="3" fontId="8" fillId="0" borderId="13" xfId="0" applyNumberFormat="1" applyFont="1" applyBorder="1" applyAlignment="1">
      <alignment vertical="top" wrapText="1"/>
    </xf>
    <xf numFmtId="0" fontId="8" fillId="0" borderId="14" xfId="0" applyFont="1" applyBorder="1" applyAlignment="1">
      <alignment vertical="top" wrapText="1"/>
    </xf>
    <xf numFmtId="49" fontId="21" fillId="0" borderId="13" xfId="0" applyNumberFormat="1" applyFont="1" applyBorder="1" applyAlignment="1">
      <alignment horizontal="center" wrapText="1"/>
    </xf>
    <xf numFmtId="0" fontId="18" fillId="0" borderId="13" xfId="0" applyFont="1" applyBorder="1" applyAlignment="1">
      <alignment horizontal="left" vertical="top" wrapText="1"/>
    </xf>
    <xf numFmtId="164" fontId="8" fillId="0" borderId="14" xfId="1" applyFont="1" applyBorder="1" applyAlignment="1">
      <alignment horizontal="right" wrapText="1"/>
    </xf>
    <xf numFmtId="164" fontId="8" fillId="0" borderId="0" xfId="0" applyNumberFormat="1" applyFont="1"/>
    <xf numFmtId="49" fontId="9" fillId="0" borderId="12" xfId="0" applyNumberFormat="1" applyFont="1" applyBorder="1" applyAlignment="1">
      <alignment horizontal="center"/>
    </xf>
    <xf numFmtId="49" fontId="22" fillId="0" borderId="12" xfId="0" applyNumberFormat="1" applyFont="1" applyBorder="1" applyAlignment="1">
      <alignment horizontal="center"/>
    </xf>
    <xf numFmtId="49" fontId="23" fillId="0" borderId="13" xfId="0" applyNumberFormat="1" applyFont="1" applyBorder="1" applyAlignment="1">
      <alignment horizontal="center"/>
    </xf>
    <xf numFmtId="49" fontId="22" fillId="0" borderId="13" xfId="0" applyNumberFormat="1" applyFont="1" applyBorder="1" applyAlignment="1">
      <alignment horizontal="center"/>
    </xf>
    <xf numFmtId="164" fontId="8" fillId="0" borderId="0" xfId="1" applyFont="1"/>
    <xf numFmtId="49" fontId="9" fillId="0" borderId="32" xfId="0" applyNumberFormat="1" applyFont="1" applyBorder="1" applyAlignment="1">
      <alignment horizontal="center"/>
    </xf>
    <xf numFmtId="49" fontId="9" fillId="0" borderId="25" xfId="0" applyNumberFormat="1" applyFont="1" applyBorder="1" applyAlignment="1">
      <alignment horizontal="center"/>
    </xf>
    <xf numFmtId="0" fontId="18" fillId="0" borderId="25" xfId="0" applyFont="1" applyBorder="1" applyAlignment="1">
      <alignment horizontal="left" vertical="top" wrapText="1"/>
    </xf>
    <xf numFmtId="164" fontId="8" fillId="0" borderId="25" xfId="1" applyFont="1" applyBorder="1" applyAlignment="1">
      <alignment horizontal="right" wrapText="1"/>
    </xf>
    <xf numFmtId="164" fontId="8" fillId="0" borderId="33" xfId="1" applyFont="1" applyBorder="1" applyAlignment="1">
      <alignment horizontal="right" wrapText="1"/>
    </xf>
    <xf numFmtId="0" fontId="20" fillId="0" borderId="7" xfId="0" applyFont="1" applyBorder="1" applyAlignment="1">
      <alignment horizontal="left" vertical="top" wrapText="1"/>
    </xf>
    <xf numFmtId="49" fontId="20" fillId="0" borderId="9" xfId="0" applyNumberFormat="1" applyFont="1" applyBorder="1" applyAlignment="1">
      <alignment horizontal="center" vertical="top" wrapText="1"/>
    </xf>
    <xf numFmtId="0" fontId="20" fillId="0" borderId="10" xfId="0" applyFont="1" applyBorder="1" applyAlignment="1">
      <alignment horizontal="left" vertical="top" wrapText="1"/>
    </xf>
    <xf numFmtId="164" fontId="8" fillId="0" borderId="14" xfId="1" applyFont="1" applyBorder="1" applyAlignment="1">
      <alignment wrapText="1"/>
    </xf>
    <xf numFmtId="49" fontId="18" fillId="0" borderId="32" xfId="0" applyNumberFormat="1" applyFont="1" applyBorder="1" applyAlignment="1">
      <alignment horizontal="center" vertical="top" wrapText="1"/>
    </xf>
    <xf numFmtId="49" fontId="20" fillId="0" borderId="34" xfId="0" applyNumberFormat="1" applyFont="1" applyBorder="1" applyAlignment="1">
      <alignment horizontal="center" vertical="top" wrapText="1"/>
    </xf>
    <xf numFmtId="49" fontId="20" fillId="0" borderId="24" xfId="0" applyNumberFormat="1" applyFont="1" applyBorder="1" applyAlignment="1">
      <alignment horizontal="center" vertical="top" wrapText="1"/>
    </xf>
    <xf numFmtId="49" fontId="25" fillId="0" borderId="24" xfId="0" applyNumberFormat="1" applyFont="1" applyBorder="1" applyAlignment="1">
      <alignment horizontal="center" vertical="top" wrapText="1"/>
    </xf>
    <xf numFmtId="0" fontId="20" fillId="0" borderId="24" xfId="0" applyFont="1" applyBorder="1" applyAlignment="1">
      <alignment horizontal="left" vertical="top" wrapText="1"/>
    </xf>
    <xf numFmtId="164" fontId="8" fillId="0" borderId="24" xfId="1" applyFont="1" applyBorder="1" applyAlignment="1">
      <alignment horizontal="right" wrapText="1"/>
    </xf>
    <xf numFmtId="164" fontId="8" fillId="0" borderId="35" xfId="1" applyFont="1" applyBorder="1" applyAlignment="1">
      <alignment wrapText="1"/>
    </xf>
    <xf numFmtId="49" fontId="25" fillId="0" borderId="13" xfId="0" applyNumberFormat="1" applyFont="1" applyBorder="1" applyAlignment="1">
      <alignment horizontal="center" vertical="top" wrapText="1"/>
    </xf>
    <xf numFmtId="49" fontId="26" fillId="0" borderId="13" xfId="0" applyNumberFormat="1" applyFont="1" applyBorder="1" applyAlignment="1">
      <alignment horizontal="center" vertical="top" wrapText="1"/>
    </xf>
    <xf numFmtId="49" fontId="18" fillId="0" borderId="25" xfId="0" applyNumberFormat="1" applyFont="1" applyBorder="1" applyAlignment="1">
      <alignment horizontal="center" vertical="top" wrapText="1"/>
    </xf>
    <xf numFmtId="49" fontId="26" fillId="0" borderId="25" xfId="0" applyNumberFormat="1" applyFont="1" applyBorder="1" applyAlignment="1">
      <alignment horizontal="center" vertical="top" wrapText="1"/>
    </xf>
    <xf numFmtId="164" fontId="8" fillId="0" borderId="33" xfId="1" applyFont="1" applyBorder="1" applyAlignment="1">
      <alignment wrapText="1"/>
    </xf>
    <xf numFmtId="0" fontId="9" fillId="0" borderId="13" xfId="0" applyFont="1" applyBorder="1" applyAlignment="1">
      <alignment horizontal="left" vertical="top" wrapText="1"/>
    </xf>
    <xf numFmtId="49" fontId="9" fillId="0" borderId="12" xfId="0" applyNumberFormat="1" applyFont="1" applyBorder="1" applyAlignment="1">
      <alignment horizontal="center" vertical="top" wrapText="1"/>
    </xf>
    <xf numFmtId="49" fontId="9" fillId="0" borderId="13" xfId="0" applyNumberFormat="1" applyFont="1" applyBorder="1" applyAlignment="1">
      <alignment horizontal="center" vertical="top" wrapText="1"/>
    </xf>
    <xf numFmtId="49" fontId="23" fillId="0" borderId="13" xfId="0" applyNumberFormat="1" applyFont="1" applyBorder="1" applyAlignment="1">
      <alignment horizontal="center" vertical="top" wrapText="1"/>
    </xf>
    <xf numFmtId="49" fontId="18" fillId="0" borderId="12" xfId="0" applyNumberFormat="1" applyFont="1" applyBorder="1" applyAlignment="1">
      <alignment horizontal="center" vertical="center" wrapText="1"/>
    </xf>
    <xf numFmtId="49" fontId="26" fillId="0" borderId="13" xfId="0" applyNumberFormat="1" applyFont="1" applyBorder="1" applyAlignment="1">
      <alignment horizontal="center" vertical="center" wrapText="1"/>
    </xf>
    <xf numFmtId="0" fontId="9" fillId="0" borderId="13" xfId="0" applyFont="1" applyBorder="1" applyAlignment="1">
      <alignment horizontal="left" vertical="center" wrapText="1"/>
    </xf>
    <xf numFmtId="164" fontId="8" fillId="0" borderId="13" xfId="1" applyFont="1" applyBorder="1" applyAlignment="1">
      <alignment horizontal="right" vertical="center" wrapText="1"/>
    </xf>
    <xf numFmtId="164" fontId="8" fillId="0" borderId="14" xfId="1" applyFont="1" applyBorder="1" applyAlignment="1">
      <alignment vertical="center" wrapText="1"/>
    </xf>
    <xf numFmtId="164" fontId="8" fillId="0" borderId="14" xfId="1" applyFont="1" applyBorder="1" applyAlignment="1">
      <alignment vertical="center"/>
    </xf>
    <xf numFmtId="0" fontId="9" fillId="0" borderId="25" xfId="0" applyFont="1" applyBorder="1" applyAlignment="1">
      <alignment horizontal="left" vertical="top" wrapText="1"/>
    </xf>
    <xf numFmtId="49" fontId="7" fillId="0" borderId="34" xfId="0" applyNumberFormat="1" applyFont="1" applyBorder="1" applyAlignment="1">
      <alignment horizontal="center" vertical="top" wrapText="1"/>
    </xf>
    <xf numFmtId="49" fontId="7" fillId="0" borderId="24" xfId="0" applyNumberFormat="1" applyFont="1" applyBorder="1" applyAlignment="1">
      <alignment horizontal="center" vertical="top" wrapText="1"/>
    </xf>
    <xf numFmtId="49" fontId="27" fillId="0" borderId="24" xfId="0" applyNumberFormat="1" applyFont="1" applyBorder="1" applyAlignment="1">
      <alignment horizontal="center" vertical="top" wrapText="1"/>
    </xf>
    <xf numFmtId="0" fontId="8" fillId="0" borderId="13" xfId="0" applyFont="1" applyBorder="1" applyAlignment="1">
      <alignment horizontal="left" vertical="top" wrapText="1"/>
    </xf>
    <xf numFmtId="0" fontId="8" fillId="0" borderId="25" xfId="0" applyFont="1" applyBorder="1" applyAlignment="1">
      <alignment horizontal="left" vertical="top" wrapText="1"/>
    </xf>
    <xf numFmtId="49" fontId="9" fillId="0" borderId="13" xfId="0" applyNumberFormat="1" applyFont="1" applyBorder="1" applyAlignment="1">
      <alignment horizontal="center"/>
    </xf>
    <xf numFmtId="49" fontId="23" fillId="0" borderId="25" xfId="0" applyNumberFormat="1" applyFont="1" applyBorder="1" applyAlignment="1">
      <alignment horizontal="center"/>
    </xf>
    <xf numFmtId="49" fontId="21" fillId="0" borderId="25" xfId="0" applyNumberFormat="1" applyFont="1" applyBorder="1" applyAlignment="1">
      <alignment horizontal="center" wrapText="1"/>
    </xf>
    <xf numFmtId="0" fontId="7" fillId="0" borderId="24" xfId="0" applyFont="1" applyBorder="1" applyAlignment="1">
      <alignment horizontal="left" vertical="top" wrapText="1"/>
    </xf>
    <xf numFmtId="164" fontId="8" fillId="0" borderId="35" xfId="1" applyFont="1" applyBorder="1" applyAlignment="1">
      <alignment horizontal="right" wrapText="1"/>
    </xf>
    <xf numFmtId="49" fontId="23" fillId="2" borderId="13" xfId="0" applyNumberFormat="1" applyFont="1" applyFill="1" applyBorder="1" applyAlignment="1">
      <alignment horizontal="center" vertical="top" wrapText="1"/>
    </xf>
    <xf numFmtId="49" fontId="26" fillId="0" borderId="24" xfId="0" applyNumberFormat="1" applyFont="1" applyBorder="1" applyAlignment="1">
      <alignment horizontal="center" vertical="top" wrapText="1"/>
    </xf>
    <xf numFmtId="49" fontId="21" fillId="0" borderId="24" xfId="0" applyNumberFormat="1" applyFont="1" applyBorder="1" applyAlignment="1">
      <alignment horizontal="center" vertical="top" wrapText="1"/>
    </xf>
    <xf numFmtId="49" fontId="22" fillId="2" borderId="34" xfId="0" applyNumberFormat="1" applyFont="1" applyFill="1" applyBorder="1" applyAlignment="1">
      <alignment horizontal="center" vertical="top" wrapText="1"/>
    </xf>
    <xf numFmtId="49" fontId="22" fillId="2" borderId="24" xfId="0" applyNumberFormat="1" applyFont="1" applyFill="1" applyBorder="1" applyAlignment="1">
      <alignment horizontal="center" vertical="top" wrapText="1"/>
    </xf>
    <xf numFmtId="49" fontId="23" fillId="2" borderId="24" xfId="0" applyNumberFormat="1" applyFont="1" applyFill="1" applyBorder="1" applyAlignment="1">
      <alignment horizontal="center" vertical="top" wrapText="1"/>
    </xf>
    <xf numFmtId="0" fontId="22" fillId="2" borderId="24" xfId="0" applyFont="1" applyFill="1" applyBorder="1" applyAlignment="1">
      <alignment horizontal="left" vertical="top" wrapText="1"/>
    </xf>
    <xf numFmtId="49" fontId="22" fillId="2" borderId="12" xfId="0" applyNumberFormat="1" applyFont="1" applyFill="1" applyBorder="1" applyAlignment="1">
      <alignment horizontal="center" vertical="top" wrapText="1"/>
    </xf>
    <xf numFmtId="49" fontId="22" fillId="2" borderId="13" xfId="0" applyNumberFormat="1" applyFont="1" applyFill="1" applyBorder="1" applyAlignment="1">
      <alignment horizontal="center" vertical="top" wrapText="1"/>
    </xf>
    <xf numFmtId="49" fontId="23" fillId="2" borderId="25" xfId="0" applyNumberFormat="1" applyFont="1" applyFill="1" applyBorder="1" applyAlignment="1">
      <alignment horizontal="center" vertical="top" wrapText="1"/>
    </xf>
    <xf numFmtId="0" fontId="22" fillId="2" borderId="13" xfId="0" applyFont="1" applyFill="1" applyBorder="1" applyAlignment="1">
      <alignment horizontal="left" vertical="top" wrapText="1"/>
    </xf>
    <xf numFmtId="49" fontId="9" fillId="2" borderId="12" xfId="0" applyNumberFormat="1" applyFont="1" applyFill="1" applyBorder="1" applyAlignment="1">
      <alignment horizontal="center" vertical="top" wrapText="1"/>
    </xf>
    <xf numFmtId="49" fontId="9" fillId="2" borderId="32" xfId="0" applyNumberFormat="1" applyFont="1" applyFill="1" applyBorder="1" applyAlignment="1">
      <alignment horizontal="center" vertical="top" wrapText="1"/>
    </xf>
    <xf numFmtId="0" fontId="8" fillId="3" borderId="0" xfId="0" applyFont="1" applyFill="1"/>
    <xf numFmtId="49" fontId="9" fillId="2" borderId="25" xfId="0" applyNumberFormat="1" applyFont="1" applyFill="1" applyBorder="1" applyAlignment="1">
      <alignment horizontal="center" vertical="top" wrapText="1"/>
    </xf>
    <xf numFmtId="49" fontId="9" fillId="2" borderId="24" xfId="0" applyNumberFormat="1" applyFont="1" applyFill="1" applyBorder="1" applyAlignment="1">
      <alignment horizontal="center" vertical="top" wrapText="1"/>
    </xf>
    <xf numFmtId="0" fontId="22" fillId="0" borderId="24" xfId="0" applyFont="1" applyBorder="1" applyAlignment="1">
      <alignment horizontal="left" vertical="top" wrapText="1"/>
    </xf>
    <xf numFmtId="49" fontId="9" fillId="2" borderId="13" xfId="0" applyNumberFormat="1" applyFont="1" applyFill="1" applyBorder="1" applyAlignment="1">
      <alignment horizontal="center" vertical="top" wrapText="1"/>
    </xf>
    <xf numFmtId="0" fontId="22" fillId="0" borderId="13" xfId="0" applyFont="1" applyBorder="1" applyAlignment="1">
      <alignment horizontal="left" vertical="top" wrapText="1"/>
    </xf>
    <xf numFmtId="0" fontId="29" fillId="0" borderId="0" xfId="0" applyFont="1"/>
    <xf numFmtId="0" fontId="3" fillId="0" borderId="0" xfId="0" applyFont="1" applyAlignment="1">
      <alignment horizontal="left"/>
    </xf>
    <xf numFmtId="0" fontId="9" fillId="2" borderId="13" xfId="0" applyFont="1" applyFill="1" applyBorder="1" applyAlignment="1">
      <alignment horizontal="left" vertical="top" wrapText="1"/>
    </xf>
    <xf numFmtId="164" fontId="8" fillId="2" borderId="13" xfId="1" applyFont="1" applyFill="1" applyBorder="1" applyAlignment="1">
      <alignment horizontal="right" wrapText="1"/>
    </xf>
    <xf numFmtId="164" fontId="8" fillId="2" borderId="14" xfId="1" applyFont="1" applyFill="1" applyBorder="1" applyAlignment="1">
      <alignment wrapText="1"/>
    </xf>
    <xf numFmtId="0" fontId="24" fillId="2" borderId="8" xfId="2" applyFont="1" applyFill="1" applyBorder="1" applyAlignment="1">
      <alignment horizontal="center" vertical="top" wrapText="1"/>
    </xf>
    <xf numFmtId="0" fontId="33" fillId="2" borderId="8" xfId="2" applyFont="1" applyFill="1" applyBorder="1" applyAlignment="1">
      <alignment horizontal="center" vertical="top" wrapText="1"/>
    </xf>
    <xf numFmtId="0" fontId="20" fillId="0" borderId="8" xfId="0" applyFont="1" applyBorder="1" applyAlignment="1">
      <alignment horizontal="center" vertical="top" wrapText="1"/>
    </xf>
    <xf numFmtId="1" fontId="34" fillId="2" borderId="9" xfId="0" applyNumberFormat="1" applyFont="1" applyFill="1" applyBorder="1" applyAlignment="1">
      <alignment horizontal="center" vertical="top" wrapText="1"/>
    </xf>
    <xf numFmtId="49" fontId="35" fillId="0" borderId="10" xfId="0" applyNumberFormat="1" applyFont="1" applyBorder="1" applyAlignment="1">
      <alignment wrapText="1"/>
    </xf>
    <xf numFmtId="0" fontId="9" fillId="0" borderId="10" xfId="0" applyFont="1" applyBorder="1" applyAlignment="1">
      <alignment horizontal="left" vertical="top" wrapText="1"/>
    </xf>
    <xf numFmtId="164" fontId="36" fillId="0" borderId="13" xfId="1" applyFont="1" applyBorder="1" applyAlignment="1">
      <alignment horizontal="right" vertical="top"/>
    </xf>
    <xf numFmtId="1" fontId="34" fillId="2" borderId="12" xfId="0" applyNumberFormat="1" applyFont="1" applyFill="1" applyBorder="1" applyAlignment="1">
      <alignment horizontal="center" vertical="top" wrapText="1"/>
    </xf>
    <xf numFmtId="49" fontId="37" fillId="2" borderId="13" xfId="0" applyNumberFormat="1" applyFont="1" applyFill="1" applyBorder="1" applyAlignment="1">
      <alignment horizontal="center" vertical="top" wrapText="1"/>
    </xf>
    <xf numFmtId="164" fontId="36" fillId="0" borderId="13" xfId="1" applyFont="1" applyBorder="1" applyAlignment="1">
      <alignment vertical="top" wrapText="1"/>
    </xf>
    <xf numFmtId="0" fontId="29" fillId="0" borderId="12" xfId="0" applyFont="1" applyBorder="1" applyAlignment="1">
      <alignment horizontal="center"/>
    </xf>
    <xf numFmtId="49" fontId="35" fillId="0" borderId="13" xfId="0" applyNumberFormat="1" applyFont="1" applyBorder="1" applyAlignment="1">
      <alignment horizontal="center"/>
    </xf>
    <xf numFmtId="164" fontId="36" fillId="0" borderId="13" xfId="1" applyFont="1" applyBorder="1"/>
    <xf numFmtId="164" fontId="36" fillId="0" borderId="13" xfId="1" applyFont="1" applyBorder="1" applyAlignment="1">
      <alignment horizontal="right" vertical="top" wrapText="1"/>
    </xf>
    <xf numFmtId="1" fontId="29" fillId="2" borderId="12" xfId="0" applyNumberFormat="1" applyFont="1" applyFill="1" applyBorder="1" applyAlignment="1">
      <alignment horizontal="center" vertical="top" wrapText="1"/>
    </xf>
    <xf numFmtId="1" fontId="30" fillId="2" borderId="8" xfId="0" applyNumberFormat="1" applyFont="1" applyFill="1" applyBorder="1" applyAlignment="1">
      <alignment horizontal="center" vertical="top" wrapText="1"/>
    </xf>
    <xf numFmtId="1" fontId="22" fillId="2" borderId="8" xfId="0" applyNumberFormat="1" applyFont="1" applyFill="1" applyBorder="1" applyAlignment="1">
      <alignment horizontal="center" vertical="center" wrapText="1"/>
    </xf>
    <xf numFmtId="1" fontId="38" fillId="2" borderId="8" xfId="0" applyNumberFormat="1" applyFont="1" applyFill="1" applyBorder="1" applyAlignment="1">
      <alignment horizontal="center" vertical="top" wrapText="1"/>
    </xf>
    <xf numFmtId="0" fontId="22" fillId="0" borderId="8" xfId="0" applyFont="1" applyBorder="1" applyAlignment="1">
      <alignment horizontal="left" vertical="top" wrapText="1"/>
    </xf>
    <xf numFmtId="164" fontId="22" fillId="0" borderId="8" xfId="1" applyFont="1" applyBorder="1" applyAlignment="1">
      <alignment vertical="top" wrapText="1"/>
    </xf>
    <xf numFmtId="1" fontId="30" fillId="2" borderId="34" xfId="0" applyNumberFormat="1" applyFont="1" applyFill="1" applyBorder="1" applyAlignment="1">
      <alignment horizontal="center" vertical="top" wrapText="1"/>
    </xf>
    <xf numFmtId="49" fontId="22" fillId="2" borderId="24" xfId="0" applyNumberFormat="1" applyFont="1" applyFill="1" applyBorder="1" applyAlignment="1">
      <alignment horizontal="center" vertical="center" wrapText="1"/>
    </xf>
    <xf numFmtId="49" fontId="38" fillId="2" borderId="24" xfId="0" applyNumberFormat="1" applyFont="1" applyFill="1" applyBorder="1" applyAlignment="1">
      <alignment horizontal="center" vertical="top" wrapText="1"/>
    </xf>
    <xf numFmtId="164" fontId="7" fillId="0" borderId="13" xfId="1" applyFont="1" applyBorder="1" applyAlignment="1" applyProtection="1">
      <protection locked="0"/>
    </xf>
    <xf numFmtId="1" fontId="30" fillId="2" borderId="32" xfId="0" applyNumberFormat="1" applyFont="1" applyFill="1" applyBorder="1" applyAlignment="1">
      <alignment horizontal="center" vertical="top" wrapText="1"/>
    </xf>
    <xf numFmtId="49" fontId="22" fillId="2" borderId="25" xfId="0" applyNumberFormat="1" applyFont="1" applyFill="1" applyBorder="1" applyAlignment="1">
      <alignment horizontal="center" vertical="center" wrapText="1"/>
    </xf>
    <xf numFmtId="49" fontId="38" fillId="2" borderId="25" xfId="0" applyNumberFormat="1" applyFont="1" applyFill="1" applyBorder="1" applyAlignment="1">
      <alignment horizontal="center" vertical="top" wrapText="1"/>
    </xf>
    <xf numFmtId="0" fontId="22" fillId="0" borderId="25" xfId="0" applyFont="1" applyBorder="1" applyAlignment="1">
      <alignment horizontal="left" vertical="top" wrapText="1"/>
    </xf>
    <xf numFmtId="0" fontId="7" fillId="0" borderId="0" xfId="0" applyFont="1"/>
    <xf numFmtId="0" fontId="8" fillId="0" borderId="0" xfId="0" applyFont="1" applyAlignment="1">
      <alignment vertical="top"/>
    </xf>
    <xf numFmtId="49" fontId="37" fillId="2" borderId="10" xfId="0" applyNumberFormat="1" applyFont="1" applyFill="1" applyBorder="1" applyAlignment="1">
      <alignment horizontal="center" vertical="top" wrapText="1"/>
    </xf>
    <xf numFmtId="164" fontId="9" fillId="0" borderId="10" xfId="1" applyFont="1" applyBorder="1" applyAlignment="1">
      <alignment vertical="top" wrapText="1"/>
    </xf>
    <xf numFmtId="164" fontId="9" fillId="0" borderId="13" xfId="1" applyFont="1" applyBorder="1" applyAlignment="1">
      <alignment vertical="top" wrapText="1"/>
    </xf>
    <xf numFmtId="164" fontId="8" fillId="0" borderId="13" xfId="1" applyFont="1" applyBorder="1" applyAlignment="1">
      <alignment vertical="top" wrapText="1"/>
    </xf>
    <xf numFmtId="164" fontId="8" fillId="0" borderId="14" xfId="1" applyFont="1" applyBorder="1" applyAlignment="1">
      <alignment horizontal="right" vertical="top" wrapText="1"/>
    </xf>
    <xf numFmtId="1" fontId="9" fillId="2" borderId="8" xfId="0" applyNumberFormat="1" applyFont="1" applyFill="1" applyBorder="1" applyAlignment="1">
      <alignment horizontal="center" vertical="center" wrapText="1"/>
    </xf>
    <xf numFmtId="1" fontId="37" fillId="2" borderId="8" xfId="0" applyNumberFormat="1" applyFont="1" applyFill="1" applyBorder="1" applyAlignment="1">
      <alignment horizontal="center" vertical="top" wrapText="1"/>
    </xf>
    <xf numFmtId="49" fontId="22" fillId="2" borderId="8" xfId="0" applyNumberFormat="1" applyFont="1" applyFill="1" applyBorder="1" applyAlignment="1">
      <alignment horizontal="center" vertical="center" wrapText="1"/>
    </xf>
    <xf numFmtId="49" fontId="38" fillId="2" borderId="8" xfId="0" applyNumberFormat="1" applyFont="1" applyFill="1" applyBorder="1" applyAlignment="1">
      <alignment horizontal="center" vertical="top" wrapText="1"/>
    </xf>
    <xf numFmtId="49" fontId="20" fillId="0" borderId="24" xfId="0" applyNumberFormat="1" applyFont="1" applyBorder="1" applyAlignment="1">
      <alignment horizontal="center" vertical="center" wrapText="1"/>
    </xf>
    <xf numFmtId="49" fontId="41" fillId="0" borderId="24" xfId="0" applyNumberFormat="1" applyFont="1" applyBorder="1" applyAlignment="1">
      <alignment horizontal="center" vertical="top" wrapText="1"/>
    </xf>
    <xf numFmtId="164" fontId="8" fillId="0" borderId="35" xfId="1" applyFont="1" applyBorder="1" applyAlignment="1">
      <alignment vertical="top" wrapText="1"/>
    </xf>
    <xf numFmtId="0" fontId="28" fillId="0" borderId="12" xfId="0" applyFont="1" applyBorder="1" applyAlignment="1">
      <alignment horizontal="center" vertical="top" wrapText="1"/>
    </xf>
    <xf numFmtId="49" fontId="20" fillId="0" borderId="13" xfId="0" applyNumberFormat="1" applyFont="1" applyBorder="1" applyAlignment="1">
      <alignment horizontal="center" vertical="center" wrapText="1"/>
    </xf>
    <xf numFmtId="49" fontId="41" fillId="0" borderId="13" xfId="0" applyNumberFormat="1" applyFont="1" applyBorder="1" applyAlignment="1">
      <alignment horizontal="center" vertical="top" wrapText="1"/>
    </xf>
    <xf numFmtId="164" fontId="8" fillId="0" borderId="14" xfId="1" applyFont="1" applyBorder="1" applyAlignment="1">
      <alignment vertical="top" wrapText="1"/>
    </xf>
    <xf numFmtId="0" fontId="42" fillId="0" borderId="12" xfId="0" applyFont="1" applyBorder="1" applyAlignment="1">
      <alignment horizontal="center" vertical="top" wrapText="1"/>
    </xf>
    <xf numFmtId="49" fontId="9" fillId="4" borderId="13" xfId="0" applyNumberFormat="1" applyFont="1" applyFill="1" applyBorder="1" applyAlignment="1">
      <alignment horizontal="center" vertical="center" wrapText="1"/>
    </xf>
    <xf numFmtId="49" fontId="43" fillId="0" borderId="13" xfId="0" applyNumberFormat="1" applyFont="1" applyBorder="1" applyAlignment="1">
      <alignment horizontal="center" vertical="top" wrapText="1"/>
    </xf>
    <xf numFmtId="164" fontId="36" fillId="2" borderId="14" xfId="1" applyFont="1" applyFill="1" applyBorder="1" applyAlignment="1">
      <alignment horizontal="right" vertical="top" wrapText="1"/>
    </xf>
    <xf numFmtId="0" fontId="22" fillId="4" borderId="13" xfId="0" applyFont="1" applyFill="1" applyBorder="1" applyAlignment="1">
      <alignment horizontal="left" vertical="top" wrapText="1"/>
    </xf>
    <xf numFmtId="0" fontId="9" fillId="4" borderId="13" xfId="0" applyFont="1" applyFill="1" applyBorder="1" applyAlignment="1">
      <alignment horizontal="left" vertical="top" wrapText="1"/>
    </xf>
    <xf numFmtId="0" fontId="28" fillId="2" borderId="12" xfId="0" applyFont="1" applyFill="1" applyBorder="1" applyAlignment="1">
      <alignment horizontal="center" vertical="top" wrapText="1"/>
    </xf>
    <xf numFmtId="49" fontId="20" fillId="2" borderId="13" xfId="0" applyNumberFormat="1" applyFont="1" applyFill="1" applyBorder="1" applyAlignment="1">
      <alignment horizontal="center" vertical="center" wrapText="1"/>
    </xf>
    <xf numFmtId="49" fontId="41" fillId="2" borderId="13" xfId="0" applyNumberFormat="1" applyFont="1" applyFill="1" applyBorder="1" applyAlignment="1">
      <alignment horizontal="center" vertical="top" wrapText="1"/>
    </xf>
    <xf numFmtId="49" fontId="43" fillId="2" borderId="13" xfId="0" applyNumberFormat="1" applyFont="1" applyFill="1" applyBorder="1" applyAlignment="1">
      <alignment horizontal="center" vertical="top" wrapText="1"/>
    </xf>
    <xf numFmtId="164" fontId="8" fillId="0" borderId="13" xfId="1" applyFont="1" applyBorder="1" applyAlignment="1">
      <alignment horizontal="right" vertical="top" wrapText="1"/>
    </xf>
    <xf numFmtId="1" fontId="30" fillId="2" borderId="12" xfId="0" applyNumberFormat="1" applyFont="1" applyFill="1" applyBorder="1" applyAlignment="1">
      <alignment horizontal="center" vertical="top" wrapText="1"/>
    </xf>
    <xf numFmtId="49" fontId="22" fillId="2" borderId="13" xfId="0" applyNumberFormat="1" applyFont="1" applyFill="1" applyBorder="1" applyAlignment="1">
      <alignment horizontal="center" vertical="center" wrapText="1"/>
    </xf>
    <xf numFmtId="49" fontId="38" fillId="2" borderId="13" xfId="0" applyNumberFormat="1" applyFont="1" applyFill="1" applyBorder="1" applyAlignment="1">
      <alignment horizontal="center" vertical="top" wrapText="1"/>
    </xf>
    <xf numFmtId="164" fontId="7" fillId="0" borderId="14" xfId="1" applyFont="1" applyBorder="1" applyAlignment="1">
      <alignment horizontal="right" vertical="top" wrapText="1"/>
    </xf>
    <xf numFmtId="1" fontId="34" fillId="2" borderId="32" xfId="0" applyNumberFormat="1" applyFont="1" applyFill="1" applyBorder="1" applyAlignment="1">
      <alignment horizontal="center" vertical="top" wrapText="1"/>
    </xf>
    <xf numFmtId="49" fontId="9" fillId="4" borderId="25" xfId="0" applyNumberFormat="1" applyFont="1" applyFill="1" applyBorder="1" applyAlignment="1">
      <alignment horizontal="center" vertical="center" wrapText="1"/>
    </xf>
    <xf numFmtId="49" fontId="37" fillId="2" borderId="25" xfId="0" applyNumberFormat="1" applyFont="1" applyFill="1" applyBorder="1" applyAlignment="1">
      <alignment horizontal="center" vertical="top" wrapText="1"/>
    </xf>
    <xf numFmtId="49" fontId="9" fillId="2" borderId="25" xfId="0" applyNumberFormat="1" applyFont="1" applyFill="1" applyBorder="1" applyAlignment="1">
      <alignment horizontal="center" vertical="center" wrapText="1"/>
    </xf>
    <xf numFmtId="164" fontId="8" fillId="0" borderId="25" xfId="1" applyFont="1" applyBorder="1" applyAlignment="1">
      <alignment horizontal="right" vertical="top" wrapText="1"/>
    </xf>
    <xf numFmtId="164" fontId="8" fillId="0" borderId="33" xfId="1" applyFont="1" applyBorder="1" applyAlignment="1">
      <alignment horizontal="right" vertical="top" wrapText="1"/>
    </xf>
    <xf numFmtId="1" fontId="30" fillId="2" borderId="8" xfId="0" applyNumberFormat="1" applyFont="1" applyFill="1" applyBorder="1" applyAlignment="1">
      <alignment horizontal="center" vertical="center" wrapText="1"/>
    </xf>
    <xf numFmtId="49" fontId="38" fillId="2" borderId="8" xfId="0" applyNumberFormat="1" applyFont="1" applyFill="1" applyBorder="1" applyAlignment="1">
      <alignment horizontal="center" vertical="center" wrapText="1"/>
    </xf>
    <xf numFmtId="0" fontId="44" fillId="0" borderId="8" xfId="0" applyFont="1" applyBorder="1" applyAlignment="1">
      <alignment horizontal="left" vertical="center" wrapText="1"/>
    </xf>
    <xf numFmtId="164" fontId="45" fillId="0" borderId="8" xfId="1" applyFont="1" applyBorder="1" applyAlignment="1">
      <alignment horizontal="right" vertical="center" wrapText="1"/>
    </xf>
    <xf numFmtId="0" fontId="24" fillId="0" borderId="8" xfId="0" applyFont="1" applyBorder="1" applyAlignment="1">
      <alignment horizontal="center" vertical="center"/>
    </xf>
    <xf numFmtId="49" fontId="7" fillId="0" borderId="8" xfId="0" applyNumberFormat="1" applyFont="1" applyBorder="1" applyAlignment="1">
      <alignment vertical="center"/>
    </xf>
    <xf numFmtId="49" fontId="33" fillId="0" borderId="8" xfId="0" applyNumberFormat="1" applyFont="1" applyBorder="1" applyAlignment="1">
      <alignment vertical="center"/>
    </xf>
    <xf numFmtId="49" fontId="7" fillId="0" borderId="8" xfId="0" applyNumberFormat="1" applyFont="1" applyBorder="1" applyAlignment="1">
      <alignment horizontal="center" vertical="center"/>
    </xf>
    <xf numFmtId="0" fontId="45" fillId="0" borderId="8" xfId="0" applyFont="1" applyBorder="1" applyAlignment="1">
      <alignment horizontal="left" vertical="center"/>
    </xf>
    <xf numFmtId="164" fontId="45" fillId="0" borderId="8" xfId="1" applyFont="1" applyBorder="1" applyAlignment="1">
      <alignment horizontal="right" vertical="center"/>
    </xf>
    <xf numFmtId="0" fontId="28" fillId="0" borderId="9" xfId="0" applyFont="1" applyBorder="1" applyAlignment="1">
      <alignment horizontal="center" vertical="top" wrapText="1"/>
    </xf>
    <xf numFmtId="49" fontId="20" fillId="0" borderId="10" xfId="0" applyNumberFormat="1" applyFont="1" applyBorder="1" applyAlignment="1">
      <alignment horizontal="center" vertical="center" wrapText="1"/>
    </xf>
    <xf numFmtId="49" fontId="41" fillId="0" borderId="10" xfId="0" applyNumberFormat="1" applyFont="1" applyBorder="1" applyAlignment="1">
      <alignment horizontal="center" vertical="top" wrapText="1"/>
    </xf>
    <xf numFmtId="164" fontId="8" fillId="0" borderId="10" xfId="1" applyFont="1" applyBorder="1" applyAlignment="1">
      <alignment vertical="top" wrapText="1"/>
    </xf>
    <xf numFmtId="164" fontId="8" fillId="0" borderId="11" xfId="1" applyFont="1" applyBorder="1" applyAlignment="1">
      <alignment vertical="top" wrapText="1"/>
    </xf>
    <xf numFmtId="0" fontId="42" fillId="3" borderId="12" xfId="0" applyFont="1" applyFill="1" applyBorder="1" applyAlignment="1">
      <alignment horizontal="center" vertical="top" wrapText="1"/>
    </xf>
    <xf numFmtId="164" fontId="36" fillId="2" borderId="13" xfId="1" applyFont="1" applyFill="1" applyBorder="1" applyAlignment="1">
      <alignment vertical="top" wrapText="1"/>
    </xf>
    <xf numFmtId="1" fontId="46" fillId="2" borderId="12" xfId="0" applyNumberFormat="1" applyFont="1" applyFill="1" applyBorder="1" applyAlignment="1">
      <alignment horizontal="center" vertical="top" wrapText="1"/>
    </xf>
    <xf numFmtId="164" fontId="8" fillId="0" borderId="25" xfId="1" applyFont="1" applyBorder="1" applyAlignment="1">
      <alignment vertical="top" wrapText="1"/>
    </xf>
    <xf numFmtId="0" fontId="22" fillId="4" borderId="8" xfId="0" applyFont="1" applyFill="1" applyBorder="1" applyAlignment="1">
      <alignment horizontal="left" vertical="center" wrapText="1"/>
    </xf>
    <xf numFmtId="164" fontId="24" fillId="0" borderId="8" xfId="1" applyFont="1" applyBorder="1" applyAlignment="1">
      <alignment horizontal="center" vertical="center"/>
    </xf>
    <xf numFmtId="49" fontId="7" fillId="0" borderId="8" xfId="1" applyNumberFormat="1" applyFont="1" applyBorder="1" applyAlignment="1">
      <alignment vertical="center"/>
    </xf>
    <xf numFmtId="49" fontId="33" fillId="0" borderId="8" xfId="1" applyNumberFormat="1" applyFont="1" applyBorder="1" applyAlignment="1">
      <alignment vertical="center"/>
    </xf>
    <xf numFmtId="49" fontId="7" fillId="0" borderId="8" xfId="1" applyNumberFormat="1" applyFont="1" applyBorder="1" applyAlignment="1">
      <alignment horizontal="center" vertical="center"/>
    </xf>
    <xf numFmtId="164" fontId="22" fillId="0" borderId="8" xfId="1" applyFont="1" applyFill="1" applyBorder="1" applyAlignment="1">
      <alignment horizontal="left" vertical="center" wrapText="1"/>
    </xf>
    <xf numFmtId="164" fontId="47" fillId="2" borderId="13" xfId="1" applyFont="1" applyFill="1" applyBorder="1" applyAlignment="1">
      <alignment vertical="top" wrapText="1"/>
    </xf>
    <xf numFmtId="49" fontId="10" fillId="0" borderId="25" xfId="0" applyNumberFormat="1" applyFont="1" applyBorder="1" applyAlignment="1">
      <alignment horizontal="center" wrapText="1"/>
    </xf>
    <xf numFmtId="0" fontId="22" fillId="0" borderId="8" xfId="0" applyFont="1" applyBorder="1" applyAlignment="1">
      <alignment horizontal="left" vertical="center" wrapText="1"/>
    </xf>
    <xf numFmtId="164" fontId="45" fillId="0" borderId="8" xfId="1" applyFont="1" applyBorder="1" applyAlignment="1">
      <alignment vertical="center" wrapText="1"/>
    </xf>
    <xf numFmtId="0" fontId="29" fillId="0" borderId="8" xfId="0" applyFont="1" applyBorder="1" applyAlignment="1">
      <alignment horizontal="center" vertical="center"/>
    </xf>
    <xf numFmtId="49" fontId="8" fillId="0" borderId="8" xfId="0" applyNumberFormat="1" applyFont="1" applyBorder="1" applyAlignment="1">
      <alignment vertical="center"/>
    </xf>
    <xf numFmtId="49" fontId="35" fillId="0" borderId="8" xfId="0" applyNumberFormat="1" applyFont="1" applyBorder="1" applyAlignment="1">
      <alignment vertical="center"/>
    </xf>
    <xf numFmtId="49" fontId="8" fillId="0" borderId="8" xfId="0" applyNumberFormat="1" applyFont="1" applyBorder="1" applyAlignment="1">
      <alignment horizontal="center" vertical="center"/>
    </xf>
    <xf numFmtId="0" fontId="7" fillId="0" borderId="8" xfId="0" applyFont="1" applyBorder="1" applyAlignment="1">
      <alignment horizontal="left" vertical="center"/>
    </xf>
    <xf numFmtId="164" fontId="45" fillId="0" borderId="8" xfId="1" applyFont="1" applyBorder="1" applyAlignment="1">
      <alignment vertical="center"/>
    </xf>
    <xf numFmtId="1" fontId="34" fillId="2" borderId="34" xfId="0" applyNumberFormat="1" applyFont="1" applyFill="1" applyBorder="1" applyAlignment="1">
      <alignment horizontal="center" vertical="top" wrapText="1"/>
    </xf>
    <xf numFmtId="49" fontId="37" fillId="2" borderId="24" xfId="0" applyNumberFormat="1" applyFont="1" applyFill="1" applyBorder="1" applyAlignment="1">
      <alignment horizontal="center" vertical="top" wrapText="1"/>
    </xf>
    <xf numFmtId="0" fontId="9" fillId="0" borderId="24" xfId="0" applyFont="1" applyBorder="1" applyAlignment="1">
      <alignment vertical="top" wrapText="1"/>
    </xf>
    <xf numFmtId="0" fontId="9" fillId="0" borderId="13" xfId="0" applyFont="1" applyBorder="1" applyAlignment="1">
      <alignment vertical="top" wrapText="1"/>
    </xf>
    <xf numFmtId="0" fontId="22" fillId="0" borderId="8" xfId="0" applyFont="1" applyBorder="1" applyAlignment="1">
      <alignment vertical="top" wrapText="1"/>
    </xf>
    <xf numFmtId="0" fontId="22" fillId="0" borderId="8" xfId="0" applyFont="1" applyBorder="1" applyAlignment="1">
      <alignment vertical="center" wrapText="1"/>
    </xf>
    <xf numFmtId="164" fontId="22" fillId="0" borderId="8" xfId="1" applyFont="1" applyBorder="1" applyAlignment="1">
      <alignment vertical="center" wrapText="1"/>
    </xf>
    <xf numFmtId="0" fontId="48" fillId="0" borderId="13" xfId="0" applyFont="1" applyBorder="1" applyAlignment="1">
      <alignment horizontal="left" vertical="top" wrapText="1"/>
    </xf>
    <xf numFmtId="0" fontId="16" fillId="0" borderId="13" xfId="0" applyFont="1" applyBorder="1" applyAlignment="1">
      <alignment horizontal="left" vertical="top" wrapText="1"/>
    </xf>
    <xf numFmtId="0" fontId="9" fillId="4" borderId="13" xfId="2" applyFont="1" applyFill="1" applyBorder="1" applyAlignment="1">
      <alignment vertical="top" wrapText="1"/>
    </xf>
    <xf numFmtId="164" fontId="7" fillId="0" borderId="13" xfId="1" applyFont="1" applyBorder="1" applyAlignment="1">
      <alignment vertical="top" wrapText="1"/>
    </xf>
    <xf numFmtId="164" fontId="7" fillId="0" borderId="14" xfId="1" applyFont="1" applyBorder="1" applyAlignment="1">
      <alignment vertical="top" wrapText="1"/>
    </xf>
    <xf numFmtId="0" fontId="22" fillId="0" borderId="13" xfId="2" applyFont="1" applyBorder="1"/>
    <xf numFmtId="1" fontId="34" fillId="2" borderId="13" xfId="2" applyNumberFormat="1" applyFont="1" applyFill="1" applyBorder="1" applyAlignment="1">
      <alignment horizontal="center"/>
    </xf>
    <xf numFmtId="0" fontId="9" fillId="0" borderId="13" xfId="2" applyFont="1" applyBorder="1" applyAlignment="1">
      <alignment horizontal="justify" vertical="center" wrapText="1"/>
    </xf>
    <xf numFmtId="164" fontId="7" fillId="0" borderId="8" xfId="1" applyFont="1" applyBorder="1" applyAlignment="1">
      <alignment vertical="center" wrapText="1"/>
    </xf>
    <xf numFmtId="0" fontId="9" fillId="2" borderId="25" xfId="0" applyFont="1" applyFill="1" applyBorder="1" applyAlignment="1">
      <alignment horizontal="left" vertical="top" wrapText="1"/>
    </xf>
    <xf numFmtId="164" fontId="36" fillId="2" borderId="25" xfId="1" applyFont="1" applyFill="1" applyBorder="1" applyAlignment="1">
      <alignment vertical="top" wrapText="1"/>
    </xf>
    <xf numFmtId="0" fontId="22" fillId="2" borderId="8" xfId="0" applyFont="1" applyFill="1" applyBorder="1" applyAlignment="1">
      <alignment horizontal="left" vertical="center" wrapText="1"/>
    </xf>
    <xf numFmtId="164" fontId="36" fillId="0" borderId="13" xfId="1" applyFont="1" applyBorder="1" applyAlignment="1">
      <alignment vertical="center"/>
    </xf>
    <xf numFmtId="164" fontId="7" fillId="0" borderId="25" xfId="1" applyFont="1" applyBorder="1" applyAlignment="1">
      <alignment vertical="top" wrapText="1"/>
    </xf>
    <xf numFmtId="164" fontId="7" fillId="0" borderId="33" xfId="1" applyFont="1" applyBorder="1" applyAlignment="1">
      <alignment horizontal="right" vertical="top" wrapText="1"/>
    </xf>
    <xf numFmtId="164" fontId="7" fillId="0" borderId="8" xfId="1" applyFont="1" applyBorder="1" applyAlignment="1">
      <alignment vertical="center"/>
    </xf>
    <xf numFmtId="0" fontId="20" fillId="0" borderId="10" xfId="0" applyFont="1" applyBorder="1" applyAlignment="1">
      <alignment horizontal="center" vertical="center" wrapText="1"/>
    </xf>
    <xf numFmtId="0" fontId="41" fillId="0" borderId="10" xfId="0" applyFont="1" applyBorder="1" applyAlignment="1">
      <alignment horizontal="center" vertical="top" wrapText="1"/>
    </xf>
    <xf numFmtId="0" fontId="8" fillId="0" borderId="10" xfId="0" applyFont="1" applyBorder="1" applyAlignment="1">
      <alignment vertical="top" wrapText="1"/>
    </xf>
    <xf numFmtId="0" fontId="8" fillId="0" borderId="11" xfId="0" applyFont="1" applyBorder="1" applyAlignment="1">
      <alignment vertical="top" wrapText="1"/>
    </xf>
    <xf numFmtId="0" fontId="20" fillId="0" borderId="13" xfId="0" applyFont="1" applyBorder="1" applyAlignment="1">
      <alignment horizontal="center" vertical="center" wrapText="1"/>
    </xf>
    <xf numFmtId="0" fontId="41" fillId="0" borderId="13" xfId="0" applyFont="1" applyBorder="1" applyAlignment="1">
      <alignment horizontal="center" vertical="top" wrapText="1"/>
    </xf>
    <xf numFmtId="0" fontId="8" fillId="0" borderId="13" xfId="0" applyFont="1" applyBorder="1" applyAlignment="1">
      <alignment vertical="top" wrapText="1"/>
    </xf>
    <xf numFmtId="49" fontId="9" fillId="4" borderId="31" xfId="0" applyNumberFormat="1" applyFont="1" applyFill="1" applyBorder="1" applyAlignment="1">
      <alignment horizontal="center" vertical="center" wrapText="1"/>
    </xf>
    <xf numFmtId="0" fontId="43" fillId="0" borderId="13" xfId="0" applyFont="1" applyBorder="1" applyAlignment="1">
      <alignment horizontal="center" vertical="top" wrapText="1"/>
    </xf>
    <xf numFmtId="0" fontId="43" fillId="0" borderId="13" xfId="0" quotePrefix="1" applyFont="1" applyBorder="1" applyAlignment="1">
      <alignment horizontal="center" vertical="top" wrapText="1"/>
    </xf>
    <xf numFmtId="0" fontId="9" fillId="0" borderId="13" xfId="2" applyFont="1" applyBorder="1"/>
    <xf numFmtId="1" fontId="22" fillId="2" borderId="13" xfId="0" applyNumberFormat="1" applyFont="1" applyFill="1" applyBorder="1" applyAlignment="1">
      <alignment horizontal="center" vertical="center" wrapText="1"/>
    </xf>
    <xf numFmtId="1" fontId="38" fillId="2" borderId="13" xfId="0" applyNumberFormat="1" applyFont="1" applyFill="1" applyBorder="1" applyAlignment="1">
      <alignment horizontal="center" vertical="top" wrapText="1"/>
    </xf>
    <xf numFmtId="1" fontId="37" fillId="2" borderId="13" xfId="0" applyNumberFormat="1" applyFont="1" applyFill="1" applyBorder="1" applyAlignment="1">
      <alignment horizontal="center" vertical="top" wrapText="1"/>
    </xf>
    <xf numFmtId="49" fontId="9" fillId="4" borderId="37" xfId="0" applyNumberFormat="1" applyFont="1" applyFill="1" applyBorder="1" applyAlignment="1">
      <alignment horizontal="center" vertical="center" wrapText="1"/>
    </xf>
    <xf numFmtId="1" fontId="38" fillId="2" borderId="8" xfId="0" applyNumberFormat="1" applyFont="1" applyFill="1" applyBorder="1" applyAlignment="1">
      <alignment horizontal="center" vertical="center" wrapText="1"/>
    </xf>
    <xf numFmtId="0" fontId="7" fillId="0" borderId="8" xfId="0" applyFont="1" applyBorder="1" applyAlignment="1">
      <alignment vertical="center"/>
    </xf>
    <xf numFmtId="0" fontId="33" fillId="0" borderId="8" xfId="0" applyFont="1" applyBorder="1" applyAlignment="1">
      <alignment vertical="center"/>
    </xf>
    <xf numFmtId="0" fontId="7" fillId="0" borderId="8" xfId="0" applyFont="1" applyBorder="1" applyAlignment="1">
      <alignment horizontal="center" vertical="center"/>
    </xf>
    <xf numFmtId="164" fontId="7" fillId="0" borderId="8" xfId="1" applyFont="1" applyBorder="1" applyAlignment="1">
      <alignment horizontal="right" vertical="top" wrapText="1"/>
    </xf>
    <xf numFmtId="164" fontId="7" fillId="0" borderId="8" xfId="1" applyFont="1" applyBorder="1" applyAlignment="1">
      <alignment horizontal="right" vertical="center" wrapText="1"/>
    </xf>
    <xf numFmtId="164" fontId="36" fillId="2" borderId="13" xfId="1" applyFont="1" applyFill="1" applyBorder="1" applyAlignment="1">
      <alignment horizontal="right" vertical="top" wrapText="1"/>
    </xf>
    <xf numFmtId="0" fontId="42" fillId="2" borderId="12" xfId="0" applyFont="1" applyFill="1" applyBorder="1" applyAlignment="1">
      <alignment horizontal="center" vertical="top" wrapText="1"/>
    </xf>
    <xf numFmtId="49" fontId="9" fillId="4" borderId="31" xfId="0" applyNumberFormat="1" applyFont="1" applyFill="1" applyBorder="1" applyAlignment="1">
      <alignment horizontal="center" vertical="top" wrapText="1"/>
    </xf>
    <xf numFmtId="49" fontId="49" fillId="2" borderId="8" xfId="0" applyNumberFormat="1" applyFont="1" applyFill="1" applyBorder="1" applyAlignment="1">
      <alignment horizontal="center" vertical="center" wrapText="1"/>
    </xf>
    <xf numFmtId="164" fontId="9" fillId="0" borderId="13" xfId="1" applyFont="1" applyBorder="1" applyAlignment="1">
      <alignment vertical="center" wrapText="1"/>
    </xf>
    <xf numFmtId="164" fontId="7" fillId="0" borderId="8" xfId="1" applyFont="1" applyBorder="1" applyAlignment="1">
      <alignment horizontal="right" vertical="center"/>
    </xf>
    <xf numFmtId="164" fontId="7" fillId="0" borderId="13" xfId="1" applyFont="1" applyBorder="1" applyAlignment="1">
      <alignment horizontal="right" vertical="top" wrapText="1"/>
    </xf>
    <xf numFmtId="164" fontId="45" fillId="2" borderId="8" xfId="1" applyFont="1" applyFill="1" applyBorder="1" applyAlignment="1">
      <alignment horizontal="right" vertical="center" wrapText="1"/>
    </xf>
    <xf numFmtId="0" fontId="9" fillId="0" borderId="13" xfId="2" applyFont="1" applyBorder="1" applyAlignment="1">
      <alignment vertical="top" wrapText="1"/>
    </xf>
    <xf numFmtId="164" fontId="30" fillId="2" borderId="8" xfId="1" applyFont="1" applyFill="1" applyBorder="1" applyAlignment="1">
      <alignment horizontal="center" vertical="center" wrapText="1"/>
    </xf>
    <xf numFmtId="49" fontId="22" fillId="2" borderId="8" xfId="1" applyNumberFormat="1" applyFont="1" applyFill="1" applyBorder="1" applyAlignment="1">
      <alignment horizontal="center" vertical="center" wrapText="1"/>
    </xf>
    <xf numFmtId="49" fontId="38" fillId="2" borderId="8" xfId="1" applyNumberFormat="1" applyFont="1" applyFill="1" applyBorder="1" applyAlignment="1">
      <alignment horizontal="center" vertical="center" wrapText="1"/>
    </xf>
    <xf numFmtId="164" fontId="22" fillId="0" borderId="8" xfId="1" applyFont="1" applyBorder="1" applyAlignment="1">
      <alignment horizontal="left" vertical="center" wrapText="1"/>
    </xf>
    <xf numFmtId="1" fontId="30" fillId="2" borderId="9" xfId="0" applyNumberFormat="1" applyFont="1" applyFill="1" applyBorder="1" applyAlignment="1">
      <alignment horizontal="center" vertical="top" wrapText="1"/>
    </xf>
    <xf numFmtId="49" fontId="38" fillId="2" borderId="10" xfId="0" applyNumberFormat="1" applyFont="1" applyFill="1" applyBorder="1" applyAlignment="1">
      <alignment horizontal="left" vertical="top" wrapText="1"/>
    </xf>
    <xf numFmtId="49" fontId="22" fillId="2" borderId="10" xfId="0" applyNumberFormat="1" applyFont="1" applyFill="1" applyBorder="1" applyAlignment="1">
      <alignment horizontal="center" vertical="center" wrapText="1"/>
    </xf>
    <xf numFmtId="164" fontId="9" fillId="0" borderId="11" xfId="1" applyFont="1" applyBorder="1" applyAlignment="1">
      <alignment vertical="top" wrapText="1"/>
    </xf>
    <xf numFmtId="49" fontId="38" fillId="2" borderId="13" xfId="0" applyNumberFormat="1" applyFont="1" applyFill="1" applyBorder="1" applyAlignment="1">
      <alignment horizontal="left" vertical="top" wrapText="1"/>
    </xf>
    <xf numFmtId="164" fontId="9" fillId="0" borderId="14" xfId="1" applyFont="1" applyBorder="1" applyAlignment="1">
      <alignment vertical="top" wrapText="1"/>
    </xf>
    <xf numFmtId="49" fontId="38" fillId="2" borderId="25" xfId="0" applyNumberFormat="1" applyFont="1" applyFill="1" applyBorder="1" applyAlignment="1">
      <alignment horizontal="left" vertical="top" wrapText="1"/>
    </xf>
    <xf numFmtId="164" fontId="9" fillId="0" borderId="33" xfId="1" applyFont="1" applyBorder="1" applyAlignment="1">
      <alignment vertical="top" wrapText="1"/>
    </xf>
    <xf numFmtId="49" fontId="50" fillId="0" borderId="13" xfId="0" applyNumberFormat="1" applyFont="1" applyBorder="1" applyAlignment="1">
      <alignment horizontal="center" vertical="center" wrapText="1"/>
    </xf>
    <xf numFmtId="49" fontId="10" fillId="0" borderId="13" xfId="0" applyNumberFormat="1" applyFont="1" applyBorder="1" applyAlignment="1">
      <alignment horizontal="center" vertical="center" wrapText="1"/>
    </xf>
    <xf numFmtId="49" fontId="50" fillId="0" borderId="13" xfId="0" applyNumberFormat="1" applyFont="1" applyBorder="1" applyAlignment="1">
      <alignment horizontal="center" wrapText="1"/>
    </xf>
    <xf numFmtId="49" fontId="20" fillId="2" borderId="13" xfId="0" applyNumberFormat="1" applyFont="1" applyFill="1" applyBorder="1" applyAlignment="1">
      <alignment horizontal="center" vertical="top" wrapText="1"/>
    </xf>
    <xf numFmtId="1" fontId="34" fillId="0" borderId="12" xfId="2" applyNumberFormat="1" applyFont="1" applyBorder="1" applyAlignment="1">
      <alignment horizontal="center"/>
    </xf>
    <xf numFmtId="0" fontId="9" fillId="0" borderId="13" xfId="2" applyFont="1" applyBorder="1" applyAlignment="1">
      <alignment vertical="center" wrapText="1"/>
    </xf>
    <xf numFmtId="0" fontId="9" fillId="4" borderId="13" xfId="2" applyFont="1" applyFill="1" applyBorder="1" applyAlignment="1">
      <alignment vertical="center"/>
    </xf>
    <xf numFmtId="1" fontId="9" fillId="2" borderId="13" xfId="2" applyNumberFormat="1" applyFont="1" applyFill="1" applyBorder="1" applyAlignment="1">
      <alignment horizontal="center"/>
    </xf>
    <xf numFmtId="49" fontId="37" fillId="0" borderId="13" xfId="0" applyNumberFormat="1" applyFont="1" applyBorder="1" applyAlignment="1">
      <alignment horizontal="center" vertical="top" wrapText="1"/>
    </xf>
    <xf numFmtId="1" fontId="37" fillId="2" borderId="13" xfId="2" applyNumberFormat="1" applyFont="1" applyFill="1" applyBorder="1" applyAlignment="1">
      <alignment horizontal="center"/>
    </xf>
    <xf numFmtId="3" fontId="8" fillId="0" borderId="13" xfId="0" applyNumberFormat="1" applyFont="1" applyBorder="1"/>
    <xf numFmtId="49" fontId="38" fillId="2" borderId="10" xfId="0" applyNumberFormat="1" applyFont="1" applyFill="1" applyBorder="1" applyAlignment="1">
      <alignment horizontal="center" vertical="top" wrapText="1"/>
    </xf>
    <xf numFmtId="164" fontId="8" fillId="0" borderId="14" xfId="1" applyFont="1" applyBorder="1" applyAlignment="1">
      <alignment horizontal="right" vertical="center" wrapText="1"/>
    </xf>
    <xf numFmtId="164" fontId="8" fillId="0" borderId="13" xfId="0" applyNumberFormat="1" applyFont="1" applyBorder="1"/>
    <xf numFmtId="49" fontId="30" fillId="2" borderId="9" xfId="0" applyNumberFormat="1" applyFont="1" applyFill="1" applyBorder="1" applyAlignment="1">
      <alignment horizontal="center" vertical="top" wrapText="1"/>
    </xf>
    <xf numFmtId="49" fontId="30" fillId="2" borderId="12" xfId="0" applyNumberFormat="1" applyFont="1" applyFill="1" applyBorder="1" applyAlignment="1">
      <alignment horizontal="center" vertical="top" wrapText="1"/>
    </xf>
    <xf numFmtId="49" fontId="30" fillId="2" borderId="32" xfId="0" applyNumberFormat="1" applyFont="1" applyFill="1" applyBorder="1" applyAlignment="1">
      <alignment horizontal="center" vertical="top" wrapText="1"/>
    </xf>
    <xf numFmtId="49" fontId="30" fillId="2" borderId="8" xfId="0" applyNumberFormat="1" applyFont="1" applyFill="1" applyBorder="1" applyAlignment="1">
      <alignment horizontal="center" vertical="center" wrapText="1"/>
    </xf>
    <xf numFmtId="49" fontId="28" fillId="0" borderId="9" xfId="0" applyNumberFormat="1" applyFont="1" applyBorder="1" applyAlignment="1">
      <alignment horizontal="center" vertical="top" wrapText="1"/>
    </xf>
    <xf numFmtId="49" fontId="28" fillId="0" borderId="12" xfId="0" applyNumberFormat="1" applyFont="1" applyBorder="1" applyAlignment="1">
      <alignment horizontal="center" vertical="top" wrapText="1"/>
    </xf>
    <xf numFmtId="49" fontId="42" fillId="0" borderId="12" xfId="0" applyNumberFormat="1" applyFont="1" applyBorder="1" applyAlignment="1">
      <alignment horizontal="center" vertical="top" wrapText="1"/>
    </xf>
    <xf numFmtId="49" fontId="42" fillId="2" borderId="12" xfId="0" applyNumberFormat="1" applyFont="1" applyFill="1" applyBorder="1" applyAlignment="1">
      <alignment horizontal="center" vertical="top" wrapText="1"/>
    </xf>
    <xf numFmtId="49" fontId="28" fillId="2" borderId="12" xfId="0" applyNumberFormat="1" applyFont="1" applyFill="1" applyBorder="1" applyAlignment="1">
      <alignment horizontal="center" vertical="top" wrapText="1"/>
    </xf>
    <xf numFmtId="164" fontId="8" fillId="0" borderId="13" xfId="1" applyFont="1" applyBorder="1"/>
    <xf numFmtId="49" fontId="34" fillId="2" borderId="12" xfId="0" applyNumberFormat="1" applyFont="1" applyFill="1" applyBorder="1" applyAlignment="1">
      <alignment horizontal="center" vertical="top" wrapText="1"/>
    </xf>
    <xf numFmtId="49" fontId="34" fillId="2" borderId="32" xfId="0" applyNumberFormat="1" applyFont="1" applyFill="1" applyBorder="1" applyAlignment="1">
      <alignment horizontal="center" vertical="top" wrapText="1"/>
    </xf>
    <xf numFmtId="49" fontId="24" fillId="0" borderId="8" xfId="0" applyNumberFormat="1" applyFont="1" applyBorder="1" applyAlignment="1">
      <alignment horizontal="center" vertical="center"/>
    </xf>
    <xf numFmtId="164" fontId="8" fillId="0" borderId="38" xfId="1" applyFont="1" applyBorder="1" applyAlignment="1">
      <alignment horizontal="right" vertical="top" wrapText="1"/>
    </xf>
    <xf numFmtId="164" fontId="7" fillId="0" borderId="13" xfId="1" applyFont="1" applyBorder="1"/>
    <xf numFmtId="49" fontId="24" fillId="0" borderId="8" xfId="0" applyNumberFormat="1" applyFont="1" applyBorder="1" applyAlignment="1">
      <alignment horizontal="center" vertical="center" wrapText="1"/>
    </xf>
    <xf numFmtId="49" fontId="7" fillId="0" borderId="8" xfId="0" applyNumberFormat="1" applyFont="1" applyBorder="1" applyAlignment="1">
      <alignment horizontal="center" vertical="center" wrapText="1"/>
    </xf>
    <xf numFmtId="49" fontId="33" fillId="0" borderId="8" xfId="0" applyNumberFormat="1" applyFont="1" applyBorder="1" applyAlignment="1">
      <alignment horizontal="center" vertical="center" wrapText="1"/>
    </xf>
    <xf numFmtId="0" fontId="7" fillId="0" borderId="8" xfId="0" applyFont="1" applyBorder="1" applyAlignment="1">
      <alignment horizontal="left" vertical="center" wrapText="1"/>
    </xf>
    <xf numFmtId="0" fontId="24" fillId="2" borderId="17" xfId="2" applyFont="1" applyFill="1" applyBorder="1" applyAlignment="1">
      <alignment horizontal="center" vertical="top" wrapText="1"/>
    </xf>
    <xf numFmtId="0" fontId="33" fillId="2" borderId="17" xfId="2" applyFont="1" applyFill="1" applyBorder="1" applyAlignment="1">
      <alignment horizontal="center" vertical="top" wrapText="1"/>
    </xf>
    <xf numFmtId="0" fontId="7" fillId="2" borderId="17" xfId="2" applyFont="1" applyFill="1" applyBorder="1" applyAlignment="1">
      <alignment horizontal="center" vertical="top" wrapText="1"/>
    </xf>
    <xf numFmtId="0" fontId="20" fillId="0" borderId="0" xfId="0" applyFont="1" applyAlignment="1">
      <alignment horizontal="center" vertical="top" wrapText="1"/>
    </xf>
    <xf numFmtId="49" fontId="34" fillId="2" borderId="9" xfId="0" applyNumberFormat="1" applyFont="1" applyFill="1" applyBorder="1" applyAlignment="1">
      <alignment horizontal="center" vertical="top" wrapText="1"/>
    </xf>
    <xf numFmtId="49" fontId="9" fillId="4" borderId="39" xfId="0" applyNumberFormat="1" applyFont="1" applyFill="1" applyBorder="1" applyAlignment="1">
      <alignment horizontal="center" vertical="center" wrapText="1"/>
    </xf>
    <xf numFmtId="49" fontId="42" fillId="0" borderId="9" xfId="0" applyNumberFormat="1" applyFont="1" applyBorder="1" applyAlignment="1">
      <alignment horizontal="center" vertical="top" wrapText="1"/>
    </xf>
    <xf numFmtId="49" fontId="43" fillId="0" borderId="10" xfId="0" applyNumberFormat="1" applyFont="1" applyBorder="1" applyAlignment="1">
      <alignment horizontal="center" vertical="top" wrapText="1"/>
    </xf>
    <xf numFmtId="164" fontId="8" fillId="0" borderId="13" xfId="1" applyFont="1" applyBorder="1" applyAlignment="1">
      <alignment horizontal="center" vertical="top" wrapText="1"/>
    </xf>
    <xf numFmtId="49" fontId="34" fillId="2" borderId="8" xfId="0" applyNumberFormat="1" applyFont="1" applyFill="1" applyBorder="1" applyAlignment="1">
      <alignment horizontal="center" vertical="center" wrapText="1"/>
    </xf>
    <xf numFmtId="49" fontId="9" fillId="2" borderId="8" xfId="0" applyNumberFormat="1" applyFont="1" applyFill="1" applyBorder="1" applyAlignment="1">
      <alignment horizontal="center" vertical="center" wrapText="1"/>
    </xf>
    <xf numFmtId="49" fontId="37" fillId="2" borderId="8" xfId="0" applyNumberFormat="1" applyFont="1" applyFill="1" applyBorder="1" applyAlignment="1">
      <alignment horizontal="center" vertical="center" wrapText="1"/>
    </xf>
    <xf numFmtId="0" fontId="7" fillId="2" borderId="7" xfId="2" applyFont="1" applyFill="1" applyBorder="1" applyAlignment="1">
      <alignment horizontal="center" vertical="top" wrapText="1"/>
    </xf>
    <xf numFmtId="164" fontId="8" fillId="0" borderId="10" xfId="1" applyFont="1" applyBorder="1" applyAlignment="1">
      <alignment horizontal="center" vertical="top" wrapText="1"/>
    </xf>
    <xf numFmtId="164" fontId="8" fillId="0" borderId="11" xfId="1" applyFont="1" applyBorder="1" applyAlignment="1">
      <alignment horizontal="center" vertical="top" wrapText="1"/>
    </xf>
    <xf numFmtId="0" fontId="20" fillId="0" borderId="38" xfId="0" applyFont="1" applyBorder="1" applyAlignment="1">
      <alignment horizontal="left" vertical="top" wrapText="1"/>
    </xf>
    <xf numFmtId="164" fontId="7" fillId="0" borderId="8" xfId="1" applyFont="1" applyBorder="1" applyAlignment="1">
      <alignment horizontal="center" vertical="center" wrapText="1"/>
    </xf>
    <xf numFmtId="49" fontId="29" fillId="0" borderId="8" xfId="0" applyNumberFormat="1" applyFont="1" applyBorder="1" applyAlignment="1">
      <alignment horizontal="center" vertical="center"/>
    </xf>
    <xf numFmtId="49" fontId="35" fillId="0" borderId="8" xfId="0" applyNumberFormat="1" applyFont="1" applyBorder="1" applyAlignment="1">
      <alignment horizontal="center" vertical="center"/>
    </xf>
    <xf numFmtId="164" fontId="7" fillId="0" borderId="8" xfId="1" applyFont="1" applyBorder="1" applyAlignment="1">
      <alignment horizontal="center" vertical="center"/>
    </xf>
    <xf numFmtId="49" fontId="28" fillId="0" borderId="34" xfId="0" applyNumberFormat="1" applyFont="1" applyBorder="1" applyAlignment="1">
      <alignment horizontal="center" vertical="top" wrapText="1"/>
    </xf>
    <xf numFmtId="0" fontId="20" fillId="0" borderId="40" xfId="0" applyFont="1" applyBorder="1" applyAlignment="1">
      <alignment horizontal="left" vertical="top" wrapText="1"/>
    </xf>
    <xf numFmtId="164" fontId="8" fillId="0" borderId="39" xfId="1" applyFont="1" applyBorder="1" applyAlignment="1">
      <alignment vertical="top" wrapText="1"/>
    </xf>
    <xf numFmtId="164" fontId="8" fillId="0" borderId="31" xfId="1" applyFont="1" applyBorder="1" applyAlignment="1">
      <alignment vertical="top" wrapText="1"/>
    </xf>
    <xf numFmtId="49" fontId="7" fillId="0" borderId="8" xfId="0" applyNumberFormat="1" applyFont="1" applyBorder="1" applyAlignment="1">
      <alignment horizontal="right" vertical="center"/>
    </xf>
    <xf numFmtId="49" fontId="33" fillId="0" borderId="8" xfId="0" applyNumberFormat="1" applyFont="1" applyBorder="1" applyAlignment="1">
      <alignment horizontal="right" vertical="center"/>
    </xf>
    <xf numFmtId="164" fontId="21" fillId="0" borderId="13" xfId="1" applyFont="1" applyBorder="1" applyAlignment="1">
      <alignment vertical="top" wrapText="1"/>
    </xf>
    <xf numFmtId="49" fontId="24" fillId="0" borderId="8" xfId="0" applyNumberFormat="1" applyFont="1" applyBorder="1" applyAlignment="1">
      <alignment horizontal="center"/>
    </xf>
    <xf numFmtId="49" fontId="33" fillId="0" borderId="8" xfId="0" applyNumberFormat="1" applyFont="1" applyBorder="1"/>
    <xf numFmtId="0" fontId="22" fillId="4" borderId="8" xfId="0" applyFont="1" applyFill="1" applyBorder="1" applyAlignment="1">
      <alignment horizontal="left" vertical="top" wrapText="1"/>
    </xf>
    <xf numFmtId="164" fontId="7" fillId="0" borderId="8" xfId="1" applyFont="1" applyBorder="1"/>
    <xf numFmtId="49" fontId="30" fillId="2" borderId="34" xfId="0" applyNumberFormat="1" applyFont="1" applyFill="1" applyBorder="1" applyAlignment="1">
      <alignment horizontal="center" vertical="top" wrapText="1"/>
    </xf>
    <xf numFmtId="164" fontId="9" fillId="0" borderId="10" xfId="0" applyNumberFormat="1" applyFont="1" applyBorder="1" applyAlignment="1">
      <alignment vertical="top" wrapText="1"/>
    </xf>
    <xf numFmtId="164" fontId="9" fillId="0" borderId="13" xfId="0" applyNumberFormat="1" applyFont="1" applyBorder="1" applyAlignment="1">
      <alignment vertical="top" wrapText="1"/>
    </xf>
    <xf numFmtId="164" fontId="22" fillId="0" borderId="8" xfId="0" applyNumberFormat="1" applyFont="1" applyBorder="1" applyAlignment="1">
      <alignment vertical="center" wrapText="1"/>
    </xf>
    <xf numFmtId="49" fontId="51" fillId="2" borderId="12" xfId="0" applyNumberFormat="1" applyFont="1" applyFill="1" applyBorder="1" applyAlignment="1">
      <alignment horizontal="center" vertical="top" wrapText="1"/>
    </xf>
    <xf numFmtId="0" fontId="7" fillId="2" borderId="41" xfId="2" applyFont="1" applyFill="1" applyBorder="1" applyAlignment="1">
      <alignment horizontal="center" vertical="top" wrapText="1"/>
    </xf>
    <xf numFmtId="0" fontId="33" fillId="2" borderId="42" xfId="2" applyFont="1" applyFill="1" applyBorder="1" applyAlignment="1">
      <alignment horizontal="center" vertical="top" wrapText="1"/>
    </xf>
    <xf numFmtId="0" fontId="20" fillId="0" borderId="17" xfId="0" applyFont="1" applyBorder="1" applyAlignment="1">
      <alignment horizontal="center" vertical="top" wrapText="1"/>
    </xf>
    <xf numFmtId="0" fontId="22" fillId="0" borderId="13" xfId="2" applyFont="1" applyBorder="1" applyAlignment="1">
      <alignment wrapText="1"/>
    </xf>
    <xf numFmtId="0" fontId="9" fillId="0" borderId="10" xfId="0" applyFont="1" applyBorder="1" applyAlignment="1">
      <alignment vertical="top" wrapText="1"/>
    </xf>
    <xf numFmtId="164" fontId="9" fillId="0" borderId="13" xfId="1" applyFont="1" applyBorder="1" applyAlignment="1">
      <alignment vertical="top"/>
    </xf>
    <xf numFmtId="49" fontId="22" fillId="2" borderId="25" xfId="0" applyNumberFormat="1" applyFont="1" applyFill="1" applyBorder="1" applyAlignment="1">
      <alignment horizontal="center" vertical="top" wrapText="1"/>
    </xf>
    <xf numFmtId="49" fontId="22" fillId="2" borderId="8" xfId="0" applyNumberFormat="1" applyFont="1" applyFill="1" applyBorder="1" applyAlignment="1">
      <alignment horizontal="left" vertical="center" wrapText="1"/>
    </xf>
    <xf numFmtId="49" fontId="28" fillId="0" borderId="12" xfId="0" applyNumberFormat="1" applyFont="1" applyBorder="1" applyAlignment="1">
      <alignment horizontal="center" vertical="center" wrapText="1"/>
    </xf>
    <xf numFmtId="49" fontId="41" fillId="0" borderId="13" xfId="0" applyNumberFormat="1" applyFont="1" applyBorder="1" applyAlignment="1">
      <alignment horizontal="center" vertical="center" wrapText="1"/>
    </xf>
    <xf numFmtId="0" fontId="20" fillId="0" borderId="13" xfId="0" applyFont="1" applyBorder="1" applyAlignment="1">
      <alignment vertical="center" wrapText="1"/>
    </xf>
    <xf numFmtId="49" fontId="42" fillId="2" borderId="12" xfId="0" applyNumberFormat="1" applyFont="1" applyFill="1" applyBorder="1" applyAlignment="1">
      <alignment horizontal="center" vertical="center" wrapText="1"/>
    </xf>
    <xf numFmtId="49" fontId="43" fillId="2" borderId="13" xfId="0" applyNumberFormat="1" applyFont="1" applyFill="1" applyBorder="1" applyAlignment="1">
      <alignment horizontal="center" vertical="center" wrapText="1"/>
    </xf>
    <xf numFmtId="0" fontId="18" fillId="0" borderId="13" xfId="0" applyFont="1" applyBorder="1" applyAlignment="1">
      <alignment horizontal="justify" vertical="center" wrapText="1"/>
    </xf>
    <xf numFmtId="49" fontId="30" fillId="2" borderId="12" xfId="0" applyNumberFormat="1" applyFont="1" applyFill="1" applyBorder="1" applyAlignment="1">
      <alignment horizontal="center" vertical="center" wrapText="1"/>
    </xf>
    <xf numFmtId="49" fontId="38" fillId="2" borderId="13" xfId="0" applyNumberFormat="1" applyFont="1" applyFill="1" applyBorder="1" applyAlignment="1">
      <alignment horizontal="center" vertical="center" wrapText="1"/>
    </xf>
    <xf numFmtId="0" fontId="22" fillId="4" borderId="13" xfId="0" applyFont="1" applyFill="1" applyBorder="1" applyAlignment="1">
      <alignment vertical="center" wrapText="1"/>
    </xf>
    <xf numFmtId="49" fontId="34" fillId="2" borderId="12" xfId="0" applyNumberFormat="1" applyFont="1" applyFill="1" applyBorder="1" applyAlignment="1">
      <alignment horizontal="center" vertical="center" wrapText="1"/>
    </xf>
    <xf numFmtId="49" fontId="37" fillId="2" borderId="13" xfId="0" applyNumberFormat="1" applyFont="1" applyFill="1" applyBorder="1" applyAlignment="1">
      <alignment horizontal="center" vertical="center" wrapText="1"/>
    </xf>
    <xf numFmtId="0" fontId="9" fillId="4" borderId="13" xfId="0" applyFont="1" applyFill="1" applyBorder="1" applyAlignment="1">
      <alignment vertical="center" wrapText="1"/>
    </xf>
    <xf numFmtId="0" fontId="22" fillId="2" borderId="13" xfId="0" applyFont="1" applyFill="1" applyBorder="1" applyAlignment="1">
      <alignment vertical="center" wrapText="1"/>
    </xf>
    <xf numFmtId="0" fontId="22" fillId="4" borderId="8" xfId="0" applyFont="1" applyFill="1" applyBorder="1" applyAlignment="1">
      <alignment vertical="center" wrapText="1"/>
    </xf>
    <xf numFmtId="49" fontId="24" fillId="0" borderId="8" xfId="0" applyNumberFormat="1" applyFont="1" applyBorder="1" applyAlignment="1">
      <alignment vertical="center"/>
    </xf>
    <xf numFmtId="0" fontId="8" fillId="0" borderId="13" xfId="0" applyFont="1" applyBorder="1" applyAlignment="1">
      <alignment vertical="center" wrapText="1"/>
    </xf>
    <xf numFmtId="0" fontId="8" fillId="0" borderId="14" xfId="0" applyFont="1" applyBorder="1" applyAlignment="1">
      <alignment vertical="center" wrapText="1"/>
    </xf>
    <xf numFmtId="0" fontId="20" fillId="0" borderId="13" xfId="0" applyFont="1" applyBorder="1" applyAlignment="1">
      <alignment horizontal="justify" vertical="center" wrapText="1"/>
    </xf>
    <xf numFmtId="49" fontId="42" fillId="0" borderId="12" xfId="0" applyNumberFormat="1" applyFont="1" applyBorder="1" applyAlignment="1">
      <alignment horizontal="center" vertical="center" wrapText="1"/>
    </xf>
    <xf numFmtId="49" fontId="43" fillId="0" borderId="13" xfId="0" applyNumberFormat="1" applyFont="1" applyBorder="1" applyAlignment="1">
      <alignment horizontal="center" vertical="center" wrapText="1"/>
    </xf>
    <xf numFmtId="0" fontId="9" fillId="0" borderId="13" xfId="0" applyFont="1" applyBorder="1" applyAlignment="1">
      <alignment horizontal="justify" vertical="center" wrapText="1"/>
    </xf>
    <xf numFmtId="164" fontId="8" fillId="0" borderId="13" xfId="1" applyFont="1" applyBorder="1" applyAlignment="1">
      <alignment vertical="center"/>
    </xf>
    <xf numFmtId="0" fontId="9" fillId="0" borderId="13" xfId="0" applyFont="1" applyBorder="1" applyAlignment="1">
      <alignment vertical="center" wrapText="1"/>
    </xf>
    <xf numFmtId="49" fontId="28" fillId="2" borderId="12" xfId="0" applyNumberFormat="1" applyFont="1" applyFill="1" applyBorder="1" applyAlignment="1">
      <alignment horizontal="center" vertical="center" wrapText="1"/>
    </xf>
    <xf numFmtId="49" fontId="41" fillId="2" borderId="13" xfId="0" applyNumberFormat="1" applyFont="1" applyFill="1" applyBorder="1" applyAlignment="1">
      <alignment horizontal="center" vertical="center" wrapText="1"/>
    </xf>
    <xf numFmtId="0" fontId="9" fillId="2" borderId="13" xfId="0" applyFont="1" applyFill="1" applyBorder="1" applyAlignment="1">
      <alignment vertical="center" wrapText="1"/>
    </xf>
    <xf numFmtId="0" fontId="22" fillId="4" borderId="6" xfId="0" applyFont="1" applyFill="1" applyBorder="1" applyAlignment="1">
      <alignment vertical="center" wrapText="1"/>
    </xf>
    <xf numFmtId="164" fontId="7" fillId="0" borderId="18" xfId="1" applyFont="1" applyBorder="1" applyAlignment="1">
      <alignment horizontal="right" vertical="center" wrapText="1"/>
    </xf>
    <xf numFmtId="49" fontId="30" fillId="2" borderId="18" xfId="0" applyNumberFormat="1" applyFont="1" applyFill="1" applyBorder="1" applyAlignment="1">
      <alignment horizontal="center" vertical="center" wrapText="1"/>
    </xf>
    <xf numFmtId="49" fontId="22" fillId="2" borderId="18" xfId="0" applyNumberFormat="1" applyFont="1" applyFill="1" applyBorder="1" applyAlignment="1">
      <alignment horizontal="center" vertical="center" wrapText="1"/>
    </xf>
    <xf numFmtId="49" fontId="38" fillId="2" borderId="18" xfId="0" applyNumberFormat="1" applyFont="1" applyFill="1" applyBorder="1" applyAlignment="1">
      <alignment horizontal="center" vertical="center" wrapText="1"/>
    </xf>
    <xf numFmtId="0" fontId="22" fillId="0" borderId="8" xfId="0" applyFont="1" applyBorder="1" applyAlignment="1">
      <alignment horizontal="justify" vertical="center" wrapText="1"/>
    </xf>
    <xf numFmtId="164" fontId="8" fillId="0" borderId="13" xfId="1" applyFont="1" applyBorder="1" applyAlignment="1">
      <alignment vertical="center" wrapText="1"/>
    </xf>
    <xf numFmtId="0" fontId="29" fillId="0" borderId="0" xfId="0" applyFont="1" applyAlignment="1">
      <alignment horizontal="left"/>
    </xf>
    <xf numFmtId="0" fontId="8" fillId="0" borderId="0" xfId="0" applyFont="1" applyAlignment="1">
      <alignment vertical="center"/>
    </xf>
    <xf numFmtId="0" fontId="35" fillId="0" borderId="0" xfId="0" applyFont="1"/>
    <xf numFmtId="0" fontId="8" fillId="0" borderId="0" xfId="0" applyFont="1" applyAlignment="1">
      <alignment horizontal="center" vertical="center"/>
    </xf>
    <xf numFmtId="0" fontId="36" fillId="0" borderId="0" xfId="0" applyFont="1"/>
    <xf numFmtId="0" fontId="52" fillId="0" borderId="0" xfId="0" applyFont="1" applyAlignment="1">
      <alignment horizontal="center" vertical="top" wrapText="1"/>
    </xf>
    <xf numFmtId="1" fontId="9" fillId="2" borderId="9" xfId="0" applyNumberFormat="1" applyFont="1" applyFill="1" applyBorder="1" applyAlignment="1">
      <alignment horizontal="center" vertical="center" wrapText="1"/>
    </xf>
    <xf numFmtId="0" fontId="9" fillId="2" borderId="10" xfId="0" applyFont="1" applyFill="1" applyBorder="1" applyAlignment="1">
      <alignment horizontal="left" vertical="center" wrapText="1"/>
    </xf>
    <xf numFmtId="0" fontId="53" fillId="0" borderId="0" xfId="0" applyFont="1" applyAlignment="1">
      <alignment horizontal="center" vertical="center" wrapText="1"/>
    </xf>
    <xf numFmtId="1" fontId="9" fillId="2" borderId="12" xfId="0" applyNumberFormat="1" applyFont="1" applyFill="1" applyBorder="1" applyAlignment="1">
      <alignment horizontal="center" vertical="center" wrapText="1"/>
    </xf>
    <xf numFmtId="0" fontId="9" fillId="2" borderId="13" xfId="0" applyFont="1" applyFill="1" applyBorder="1" applyAlignment="1">
      <alignment horizontal="left" vertical="center" wrapText="1"/>
    </xf>
    <xf numFmtId="49" fontId="9" fillId="0" borderId="13" xfId="0" applyNumberFormat="1" applyFont="1" applyBorder="1" applyAlignment="1">
      <alignment horizontal="center" vertical="center" wrapText="1"/>
    </xf>
    <xf numFmtId="49" fontId="8" fillId="0" borderId="13" xfId="0" applyNumberFormat="1" applyFont="1" applyBorder="1" applyAlignment="1">
      <alignment vertical="center"/>
    </xf>
    <xf numFmtId="164" fontId="8" fillId="0" borderId="13" xfId="1" applyFont="1" applyBorder="1" applyAlignment="1">
      <alignment horizontal="right" vertical="top"/>
    </xf>
    <xf numFmtId="1" fontId="9" fillId="2" borderId="12" xfId="2" applyNumberFormat="1" applyFont="1" applyFill="1" applyBorder="1" applyAlignment="1">
      <alignment horizontal="center" vertical="top"/>
    </xf>
    <xf numFmtId="164" fontId="7" fillId="0" borderId="13" xfId="1" applyFont="1" applyBorder="1" applyAlignment="1">
      <alignment horizontal="right" vertical="top"/>
    </xf>
    <xf numFmtId="0" fontId="7" fillId="0" borderId="0" xfId="0" applyFont="1" applyAlignment="1">
      <alignment vertical="top"/>
    </xf>
    <xf numFmtId="164" fontId="8" fillId="0" borderId="35" xfId="1" applyFont="1" applyBorder="1" applyAlignment="1">
      <alignment horizontal="right" vertical="top" wrapText="1"/>
    </xf>
    <xf numFmtId="0" fontId="22" fillId="0" borderId="13" xfId="2" applyFont="1" applyBorder="1" applyAlignment="1">
      <alignment horizontal="justify" vertical="center" wrapText="1"/>
    </xf>
    <xf numFmtId="1" fontId="22" fillId="0" borderId="24" xfId="2" applyNumberFormat="1" applyFont="1" applyBorder="1" applyAlignment="1">
      <alignment horizontal="center" vertical="top"/>
    </xf>
    <xf numFmtId="164" fontId="8" fillId="0" borderId="24" xfId="1" applyFont="1" applyBorder="1" applyAlignment="1">
      <alignment horizontal="right" vertical="top"/>
    </xf>
    <xf numFmtId="1" fontId="22" fillId="0" borderId="13" xfId="2" applyNumberFormat="1" applyFont="1" applyBorder="1" applyAlignment="1">
      <alignment horizontal="center" vertical="top"/>
    </xf>
    <xf numFmtId="0" fontId="22" fillId="0" borderId="13" xfId="2" applyFont="1" applyBorder="1" applyAlignment="1">
      <alignment horizontal="left" vertical="top" wrapText="1"/>
    </xf>
    <xf numFmtId="0" fontId="9" fillId="0" borderId="13" xfId="2" applyFont="1" applyBorder="1" applyAlignment="1">
      <alignment horizontal="justify" vertical="top" wrapText="1"/>
    </xf>
    <xf numFmtId="1" fontId="9" fillId="2" borderId="13" xfId="2" applyNumberFormat="1" applyFont="1" applyFill="1" applyBorder="1" applyAlignment="1">
      <alignment horizontal="center" vertical="top"/>
    </xf>
    <xf numFmtId="0" fontId="22" fillId="0" borderId="24" xfId="2" applyFont="1" applyBorder="1" applyAlignment="1">
      <alignment horizontal="left" vertical="top" wrapText="1"/>
    </xf>
    <xf numFmtId="1" fontId="22" fillId="0" borderId="24" xfId="2" applyNumberFormat="1" applyFont="1" applyBorder="1" applyAlignment="1">
      <alignment horizontal="center"/>
    </xf>
    <xf numFmtId="0" fontId="22" fillId="0" borderId="24" xfId="2" applyFont="1" applyBorder="1"/>
    <xf numFmtId="1" fontId="22" fillId="0" borderId="13" xfId="2" applyNumberFormat="1" applyFont="1" applyBorder="1" applyAlignment="1">
      <alignment horizontal="center"/>
    </xf>
    <xf numFmtId="1" fontId="9" fillId="0" borderId="13" xfId="2" applyNumberFormat="1" applyFont="1" applyBorder="1" applyAlignment="1">
      <alignment horizontal="center"/>
    </xf>
    <xf numFmtId="1" fontId="9" fillId="2" borderId="25" xfId="2" applyNumberFormat="1" applyFont="1" applyFill="1" applyBorder="1" applyAlignment="1">
      <alignment horizontal="center"/>
    </xf>
    <xf numFmtId="0" fontId="9" fillId="0" borderId="25" xfId="2" applyFont="1" applyBorder="1"/>
    <xf numFmtId="0" fontId="7" fillId="0" borderId="24" xfId="2" applyFont="1" applyBorder="1" applyAlignment="1">
      <alignment horizontal="left"/>
    </xf>
    <xf numFmtId="0" fontId="8" fillId="0" borderId="13" xfId="2" applyFont="1" applyBorder="1"/>
    <xf numFmtId="164" fontId="3" fillId="0" borderId="0" xfId="1" applyFont="1"/>
    <xf numFmtId="0" fontId="45" fillId="0" borderId="0" xfId="0" applyFont="1" applyAlignment="1">
      <alignment horizontal="center" vertical="top" wrapText="1"/>
    </xf>
    <xf numFmtId="164" fontId="8" fillId="0" borderId="10" xfId="1" applyFont="1" applyBorder="1" applyAlignment="1">
      <alignment horizontal="right" vertical="top" wrapText="1"/>
    </xf>
    <xf numFmtId="164" fontId="8" fillId="0" borderId="25" xfId="1" applyFont="1" applyBorder="1"/>
    <xf numFmtId="49" fontId="22" fillId="2" borderId="8" xfId="0" applyNumberFormat="1" applyFont="1" applyFill="1" applyBorder="1" applyAlignment="1">
      <alignment vertical="center" wrapText="1"/>
    </xf>
    <xf numFmtId="49" fontId="9" fillId="2" borderId="8" xfId="0" applyNumberFormat="1" applyFont="1" applyFill="1" applyBorder="1" applyAlignment="1">
      <alignment vertical="center" wrapText="1"/>
    </xf>
    <xf numFmtId="164" fontId="22" fillId="2" borderId="8" xfId="1" applyFont="1" applyFill="1" applyBorder="1" applyAlignment="1">
      <alignment vertical="center" wrapText="1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40" fillId="0" borderId="0" xfId="0" applyFont="1" applyAlignment="1">
      <alignment horizontal="center" vertical="center" wrapText="1"/>
    </xf>
    <xf numFmtId="0" fontId="7" fillId="2" borderId="7" xfId="2" applyFont="1" applyFill="1" applyBorder="1" applyAlignment="1">
      <alignment horizontal="center" vertical="center" wrapText="1"/>
    </xf>
    <xf numFmtId="49" fontId="7" fillId="2" borderId="7" xfId="2" applyNumberFormat="1" applyFont="1" applyFill="1" applyBorder="1" applyAlignment="1">
      <alignment horizontal="center" vertical="center" wrapText="1"/>
    </xf>
    <xf numFmtId="0" fontId="20" fillId="0" borderId="7" xfId="0" applyFont="1" applyBorder="1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  <xf numFmtId="1" fontId="9" fillId="0" borderId="32" xfId="2" applyNumberFormat="1" applyFont="1" applyBorder="1" applyAlignment="1">
      <alignment horizontal="center" vertical="center"/>
    </xf>
    <xf numFmtId="49" fontId="9" fillId="0" borderId="25" xfId="0" applyNumberFormat="1" applyFont="1" applyBorder="1" applyAlignment="1">
      <alignment horizontal="center" vertical="center" wrapText="1"/>
    </xf>
    <xf numFmtId="49" fontId="8" fillId="0" borderId="25" xfId="0" applyNumberFormat="1" applyFont="1" applyBorder="1" applyAlignment="1">
      <alignment vertical="center"/>
    </xf>
    <xf numFmtId="0" fontId="8" fillId="0" borderId="25" xfId="2" applyFont="1" applyBorder="1" applyAlignment="1">
      <alignment horizontal="left"/>
    </xf>
    <xf numFmtId="164" fontId="8" fillId="0" borderId="25" xfId="1" applyFont="1" applyBorder="1" applyAlignment="1">
      <alignment vertical="center"/>
    </xf>
    <xf numFmtId="0" fontId="7" fillId="0" borderId="0" xfId="0" applyFont="1" applyAlignment="1">
      <alignment vertical="top" wrapText="1"/>
    </xf>
    <xf numFmtId="1" fontId="9" fillId="2" borderId="43" xfId="2" applyNumberFormat="1" applyFont="1" applyFill="1" applyBorder="1" applyAlignment="1">
      <alignment horizontal="center" vertical="top"/>
    </xf>
    <xf numFmtId="49" fontId="9" fillId="2" borderId="44" xfId="2" applyNumberFormat="1" applyFont="1" applyFill="1" applyBorder="1" applyAlignment="1">
      <alignment horizontal="center" vertical="top"/>
    </xf>
    <xf numFmtId="164" fontId="7" fillId="0" borderId="44" xfId="1" applyFont="1" applyBorder="1" applyAlignment="1">
      <alignment horizontal="right" vertical="top"/>
    </xf>
    <xf numFmtId="164" fontId="7" fillId="0" borderId="45" xfId="1" applyFont="1" applyBorder="1" applyAlignment="1">
      <alignment horizontal="right" vertical="top"/>
    </xf>
    <xf numFmtId="49" fontId="7" fillId="0" borderId="43" xfId="0" applyNumberFormat="1" applyFont="1" applyBorder="1" applyAlignment="1">
      <alignment vertical="top"/>
    </xf>
    <xf numFmtId="49" fontId="7" fillId="0" borderId="44" xfId="0" applyNumberFormat="1" applyFont="1" applyBorder="1" applyAlignment="1">
      <alignment vertical="top"/>
    </xf>
    <xf numFmtId="49" fontId="8" fillId="0" borderId="44" xfId="0" applyNumberFormat="1" applyFont="1" applyBorder="1" applyAlignment="1">
      <alignment vertical="top"/>
    </xf>
    <xf numFmtId="0" fontId="20" fillId="0" borderId="44" xfId="0" applyFont="1" applyBorder="1" applyAlignment="1">
      <alignment horizontal="left" vertical="top" wrapText="1"/>
    </xf>
    <xf numFmtId="0" fontId="8" fillId="0" borderId="24" xfId="0" applyFont="1" applyBorder="1"/>
    <xf numFmtId="164" fontId="8" fillId="0" borderId="24" xfId="1" applyFont="1" applyBorder="1"/>
    <xf numFmtId="0" fontId="8" fillId="0" borderId="38" xfId="0" applyFont="1" applyBorder="1"/>
    <xf numFmtId="0" fontId="8" fillId="0" borderId="14" xfId="0" applyFont="1" applyBorder="1"/>
    <xf numFmtId="164" fontId="7" fillId="0" borderId="13" xfId="0" applyNumberFormat="1" applyFont="1" applyBorder="1"/>
    <xf numFmtId="0" fontId="7" fillId="0" borderId="43" xfId="0" applyFont="1" applyBorder="1"/>
    <xf numFmtId="49" fontId="7" fillId="0" borderId="44" xfId="0" applyNumberFormat="1" applyFont="1" applyBorder="1"/>
    <xf numFmtId="0" fontId="20" fillId="0" borderId="44" xfId="0" applyFont="1" applyBorder="1" applyAlignment="1">
      <alignment horizontal="right" vertical="center" wrapText="1"/>
    </xf>
    <xf numFmtId="0" fontId="20" fillId="0" borderId="44" xfId="0" applyFont="1" applyBorder="1" applyAlignment="1">
      <alignment horizontal="left" vertical="center" wrapText="1"/>
    </xf>
    <xf numFmtId="164" fontId="7" fillId="0" borderId="44" xfId="1" applyFont="1" applyBorder="1"/>
    <xf numFmtId="164" fontId="7" fillId="0" borderId="45" xfId="1" applyFont="1" applyBorder="1"/>
    <xf numFmtId="0" fontId="7" fillId="0" borderId="44" xfId="0" applyFont="1" applyBorder="1" applyAlignment="1">
      <alignment horizontal="right" wrapText="1"/>
    </xf>
    <xf numFmtId="0" fontId="7" fillId="0" borderId="44" xfId="0" applyFont="1" applyBorder="1" applyAlignment="1">
      <alignment horizontal="left" wrapText="1"/>
    </xf>
    <xf numFmtId="164" fontId="7" fillId="0" borderId="44" xfId="0" applyNumberFormat="1" applyFont="1" applyBorder="1"/>
    <xf numFmtId="164" fontId="7" fillId="0" borderId="45" xfId="0" applyNumberFormat="1" applyFont="1" applyBorder="1"/>
    <xf numFmtId="49" fontId="3" fillId="0" borderId="0" xfId="0" applyNumberFormat="1" applyFont="1"/>
    <xf numFmtId="0" fontId="8" fillId="0" borderId="13" xfId="0" applyFont="1" applyBorder="1" applyAlignment="1">
      <alignment horizontal="left"/>
    </xf>
    <xf numFmtId="1" fontId="55" fillId="2" borderId="9" xfId="0" applyNumberFormat="1" applyFont="1" applyFill="1" applyBorder="1" applyAlignment="1">
      <alignment horizontal="center" vertical="top" wrapText="1"/>
    </xf>
    <xf numFmtId="49" fontId="55" fillId="2" borderId="9" xfId="0" applyNumberFormat="1" applyFont="1" applyFill="1" applyBorder="1" applyAlignment="1">
      <alignment horizontal="center" vertical="top" wrapText="1"/>
    </xf>
    <xf numFmtId="49" fontId="55" fillId="2" borderId="12" xfId="0" applyNumberFormat="1" applyFont="1" applyFill="1" applyBorder="1" applyAlignment="1">
      <alignment horizontal="center" vertical="top" wrapText="1"/>
    </xf>
    <xf numFmtId="1" fontId="22" fillId="0" borderId="34" xfId="2" applyNumberFormat="1" applyFont="1" applyBorder="1" applyAlignment="1">
      <alignment horizontal="center" vertical="top"/>
    </xf>
    <xf numFmtId="1" fontId="22" fillId="0" borderId="12" xfId="2" applyNumberFormat="1" applyFont="1" applyBorder="1" applyAlignment="1">
      <alignment horizontal="center" vertical="top"/>
    </xf>
    <xf numFmtId="49" fontId="56" fillId="2" borderId="13" xfId="2" quotePrefix="1" applyNumberFormat="1" applyFont="1" applyFill="1" applyBorder="1" applyAlignment="1">
      <alignment horizontal="center" vertical="top" wrapText="1"/>
    </xf>
    <xf numFmtId="1" fontId="9" fillId="2" borderId="32" xfId="2" applyNumberFormat="1" applyFont="1" applyFill="1" applyBorder="1" applyAlignment="1">
      <alignment horizontal="center" vertical="top"/>
    </xf>
    <xf numFmtId="49" fontId="56" fillId="2" borderId="25" xfId="2" quotePrefix="1" applyNumberFormat="1" applyFont="1" applyFill="1" applyBorder="1" applyAlignment="1">
      <alignment horizontal="center" vertical="top" wrapText="1"/>
    </xf>
    <xf numFmtId="49" fontId="57" fillId="0" borderId="13" xfId="0" applyNumberFormat="1" applyFont="1" applyBorder="1" applyAlignment="1">
      <alignment horizontal="center" vertical="center" wrapText="1"/>
    </xf>
    <xf numFmtId="49" fontId="56" fillId="2" borderId="36" xfId="2" quotePrefix="1" applyNumberFormat="1" applyFont="1" applyFill="1" applyBorder="1" applyAlignment="1">
      <alignment horizontal="center" vertical="top" wrapText="1"/>
    </xf>
    <xf numFmtId="49" fontId="56" fillId="2" borderId="13" xfId="2" applyNumberFormat="1" applyFont="1" applyFill="1" applyBorder="1" applyAlignment="1">
      <alignment horizontal="center" vertical="top" wrapText="1"/>
    </xf>
    <xf numFmtId="49" fontId="56" fillId="0" borderId="13" xfId="2" quotePrefix="1" applyNumberFormat="1" applyFont="1" applyBorder="1" applyAlignment="1">
      <alignment horizontal="center" vertical="top" wrapText="1"/>
    </xf>
    <xf numFmtId="49" fontId="56" fillId="0" borderId="25" xfId="2" quotePrefix="1" applyNumberFormat="1" applyFont="1" applyBorder="1" applyAlignment="1">
      <alignment horizontal="center" vertical="top" wrapText="1"/>
    </xf>
    <xf numFmtId="0" fontId="9" fillId="0" borderId="13" xfId="2" applyFont="1" applyBorder="1" applyAlignment="1">
      <alignment horizontal="left" vertical="center" wrapText="1"/>
    </xf>
    <xf numFmtId="1" fontId="22" fillId="0" borderId="34" xfId="2" applyNumberFormat="1" applyFont="1" applyBorder="1" applyAlignment="1">
      <alignment horizontal="center"/>
    </xf>
    <xf numFmtId="1" fontId="22" fillId="0" borderId="12" xfId="2" applyNumberFormat="1" applyFont="1" applyBorder="1" applyAlignment="1">
      <alignment horizontal="center"/>
    </xf>
    <xf numFmtId="1" fontId="9" fillId="2" borderId="12" xfId="2" applyNumberFormat="1" applyFont="1" applyFill="1" applyBorder="1" applyAlignment="1">
      <alignment horizontal="center"/>
    </xf>
    <xf numFmtId="1" fontId="9" fillId="2" borderId="32" xfId="2" applyNumberFormat="1" applyFont="1" applyFill="1" applyBorder="1" applyAlignment="1">
      <alignment horizontal="center"/>
    </xf>
    <xf numFmtId="1" fontId="9" fillId="0" borderId="25" xfId="2" applyNumberFormat="1" applyFont="1" applyBorder="1" applyAlignment="1">
      <alignment horizontal="center"/>
    </xf>
    <xf numFmtId="1" fontId="9" fillId="0" borderId="12" xfId="2" applyNumberFormat="1" applyFont="1" applyBorder="1" applyAlignment="1">
      <alignment horizontal="center"/>
    </xf>
    <xf numFmtId="1" fontId="58" fillId="0" borderId="12" xfId="2" applyNumberFormat="1" applyFont="1" applyBorder="1" applyAlignment="1">
      <alignment horizontal="center"/>
    </xf>
    <xf numFmtId="1" fontId="58" fillId="0" borderId="13" xfId="2" applyNumberFormat="1" applyFont="1" applyBorder="1" applyAlignment="1">
      <alignment horizontal="center"/>
    </xf>
    <xf numFmtId="0" fontId="57" fillId="0" borderId="13" xfId="2" applyFont="1" applyBorder="1"/>
    <xf numFmtId="1" fontId="56" fillId="0" borderId="12" xfId="2" applyNumberFormat="1" applyFont="1" applyBorder="1" applyAlignment="1">
      <alignment horizontal="center"/>
    </xf>
    <xf numFmtId="1" fontId="56" fillId="0" borderId="13" xfId="2" applyNumberFormat="1" applyFont="1" applyBorder="1" applyAlignment="1">
      <alignment horizontal="center"/>
    </xf>
    <xf numFmtId="0" fontId="3" fillId="0" borderId="13" xfId="2" applyFont="1" applyBorder="1"/>
    <xf numFmtId="0" fontId="3" fillId="0" borderId="13" xfId="2" applyFont="1" applyBorder="1" applyAlignment="1">
      <alignment wrapText="1"/>
    </xf>
    <xf numFmtId="1" fontId="22" fillId="2" borderId="18" xfId="0" applyNumberFormat="1" applyFont="1" applyFill="1" applyBorder="1" applyAlignment="1">
      <alignment horizontal="center" vertical="center" wrapText="1"/>
    </xf>
    <xf numFmtId="0" fontId="22" fillId="0" borderId="18" xfId="0" applyFont="1" applyBorder="1" applyAlignment="1">
      <alignment horizontal="left" vertical="center" wrapText="1"/>
    </xf>
    <xf numFmtId="164" fontId="8" fillId="0" borderId="20" xfId="0" applyNumberFormat="1" applyFont="1" applyBorder="1"/>
    <xf numFmtId="1" fontId="49" fillId="2" borderId="18" xfId="0" applyNumberFormat="1" applyFont="1" applyFill="1" applyBorder="1" applyAlignment="1">
      <alignment horizontal="center" vertical="center" wrapText="1"/>
    </xf>
    <xf numFmtId="0" fontId="22" fillId="4" borderId="18" xfId="0" applyFont="1" applyFill="1" applyBorder="1" applyAlignment="1">
      <alignment horizontal="left" vertical="center" wrapText="1"/>
    </xf>
    <xf numFmtId="164" fontId="7" fillId="2" borderId="8" xfId="2" applyNumberFormat="1" applyFont="1" applyFill="1" applyBorder="1" applyAlignment="1">
      <alignment horizontal="center" vertical="top" wrapText="1"/>
    </xf>
    <xf numFmtId="0" fontId="24" fillId="2" borderId="7" xfId="2" applyFont="1" applyFill="1" applyBorder="1" applyAlignment="1">
      <alignment horizontal="center" vertical="top" wrapText="1"/>
    </xf>
    <xf numFmtId="0" fontId="33" fillId="2" borderId="7" xfId="2" applyFont="1" applyFill="1" applyBorder="1" applyAlignment="1">
      <alignment horizontal="center" vertical="top" wrapText="1"/>
    </xf>
    <xf numFmtId="0" fontId="20" fillId="0" borderId="7" xfId="0" applyFont="1" applyBorder="1" applyAlignment="1">
      <alignment horizontal="center" vertical="top" wrapText="1"/>
    </xf>
    <xf numFmtId="164" fontId="7" fillId="2" borderId="7" xfId="2" applyNumberFormat="1" applyFont="1" applyFill="1" applyBorder="1" applyAlignment="1">
      <alignment horizontal="center" vertical="top" wrapText="1"/>
    </xf>
    <xf numFmtId="1" fontId="30" fillId="2" borderId="18" xfId="0" applyNumberFormat="1" applyFont="1" applyFill="1" applyBorder="1" applyAlignment="1">
      <alignment horizontal="center" vertical="center" wrapText="1"/>
    </xf>
    <xf numFmtId="0" fontId="44" fillId="0" borderId="18" xfId="0" applyFont="1" applyBorder="1" applyAlignment="1">
      <alignment horizontal="left" vertical="center" wrapText="1"/>
    </xf>
    <xf numFmtId="164" fontId="45" fillId="0" borderId="18" xfId="1" applyFont="1" applyBorder="1" applyAlignment="1">
      <alignment horizontal="right" vertical="center" wrapText="1"/>
    </xf>
    <xf numFmtId="0" fontId="7" fillId="0" borderId="14" xfId="0" applyFont="1" applyBorder="1"/>
    <xf numFmtId="1" fontId="34" fillId="2" borderId="15" xfId="0" applyNumberFormat="1" applyFont="1" applyFill="1" applyBorder="1" applyAlignment="1">
      <alignment horizontal="center" vertical="top" wrapText="1"/>
    </xf>
    <xf numFmtId="49" fontId="9" fillId="4" borderId="16" xfId="0" applyNumberFormat="1" applyFont="1" applyFill="1" applyBorder="1" applyAlignment="1">
      <alignment horizontal="center" vertical="center" wrapText="1"/>
    </xf>
    <xf numFmtId="49" fontId="37" fillId="2" borderId="16" xfId="0" applyNumberFormat="1" applyFont="1" applyFill="1" applyBorder="1" applyAlignment="1">
      <alignment horizontal="center" vertical="top" wrapText="1"/>
    </xf>
    <xf numFmtId="49" fontId="9" fillId="2" borderId="16" xfId="0" applyNumberFormat="1" applyFont="1" applyFill="1" applyBorder="1" applyAlignment="1">
      <alignment horizontal="center" vertical="center" wrapText="1"/>
    </xf>
    <xf numFmtId="0" fontId="9" fillId="0" borderId="16" xfId="0" applyFont="1" applyBorder="1" applyAlignment="1">
      <alignment horizontal="left" vertical="top" wrapText="1"/>
    </xf>
    <xf numFmtId="164" fontId="8" fillId="0" borderId="16" xfId="1" applyFont="1" applyBorder="1" applyAlignment="1">
      <alignment horizontal="right" vertical="top" wrapText="1"/>
    </xf>
    <xf numFmtId="164" fontId="8" fillId="0" borderId="29" xfId="1" applyFont="1" applyBorder="1" applyAlignment="1">
      <alignment horizontal="right" vertical="top" wrapText="1"/>
    </xf>
    <xf numFmtId="164" fontId="36" fillId="2" borderId="14" xfId="1" applyFont="1" applyFill="1" applyBorder="1" applyAlignment="1">
      <alignment vertical="top" wrapText="1"/>
    </xf>
    <xf numFmtId="164" fontId="8" fillId="0" borderId="16" xfId="1" applyFont="1" applyBorder="1" applyAlignment="1">
      <alignment vertical="top" wrapText="1"/>
    </xf>
    <xf numFmtId="164" fontId="8" fillId="0" borderId="29" xfId="1" applyFont="1" applyBorder="1" applyAlignment="1">
      <alignment vertical="top" wrapText="1"/>
    </xf>
    <xf numFmtId="164" fontId="45" fillId="0" borderId="18" xfId="1" applyFont="1" applyBorder="1" applyAlignment="1">
      <alignment vertical="center" wrapText="1"/>
    </xf>
    <xf numFmtId="164" fontId="47" fillId="2" borderId="14" xfId="1" applyFont="1" applyFill="1" applyBorder="1" applyAlignment="1">
      <alignment vertical="top" wrapText="1"/>
    </xf>
    <xf numFmtId="49" fontId="22" fillId="4" borderId="13" xfId="0" applyNumberFormat="1" applyFont="1" applyFill="1" applyBorder="1" applyAlignment="1">
      <alignment horizontal="center" vertical="center" wrapText="1"/>
    </xf>
    <xf numFmtId="164" fontId="7" fillId="0" borderId="18" xfId="1" applyFont="1" applyBorder="1" applyAlignment="1">
      <alignment vertical="center" wrapText="1"/>
    </xf>
    <xf numFmtId="1" fontId="34" fillId="2" borderId="12" xfId="2" applyNumberFormat="1" applyFont="1" applyFill="1" applyBorder="1" applyAlignment="1">
      <alignment horizontal="center" vertical="top" wrapText="1"/>
    </xf>
    <xf numFmtId="1" fontId="30" fillId="0" borderId="12" xfId="2" applyNumberFormat="1" applyFont="1" applyBorder="1" applyAlignment="1">
      <alignment horizontal="center"/>
    </xf>
    <xf numFmtId="1" fontId="34" fillId="2" borderId="12" xfId="2" applyNumberFormat="1" applyFont="1" applyFill="1" applyBorder="1" applyAlignment="1">
      <alignment horizontal="center"/>
    </xf>
    <xf numFmtId="164" fontId="22" fillId="0" borderId="18" xfId="1" applyFont="1" applyBorder="1" applyAlignment="1">
      <alignment vertical="center" wrapText="1"/>
    </xf>
    <xf numFmtId="1" fontId="34" fillId="2" borderId="15" xfId="2" applyNumberFormat="1" applyFont="1" applyFill="1" applyBorder="1" applyAlignment="1">
      <alignment horizontal="center"/>
    </xf>
    <xf numFmtId="0" fontId="8" fillId="0" borderId="16" xfId="2" applyFont="1" applyBorder="1" applyAlignment="1">
      <alignment horizontal="justify" vertical="center" wrapText="1"/>
    </xf>
    <xf numFmtId="1" fontId="38" fillId="2" borderId="18" xfId="0" applyNumberFormat="1" applyFont="1" applyFill="1" applyBorder="1" applyAlignment="1">
      <alignment horizontal="center" vertical="center" wrapText="1"/>
    </xf>
    <xf numFmtId="164" fontId="8" fillId="0" borderId="13" xfId="0" applyNumberFormat="1" applyFont="1" applyBorder="1" applyAlignment="1">
      <alignment vertical="top" wrapText="1"/>
    </xf>
    <xf numFmtId="164" fontId="8" fillId="0" borderId="10" xfId="0" applyNumberFormat="1" applyFont="1" applyBorder="1" applyAlignment="1">
      <alignment vertical="top" wrapText="1"/>
    </xf>
    <xf numFmtId="1" fontId="37" fillId="2" borderId="16" xfId="0" applyNumberFormat="1" applyFont="1" applyFill="1" applyBorder="1" applyAlignment="1">
      <alignment horizontal="center" vertical="top" wrapText="1"/>
    </xf>
    <xf numFmtId="0" fontId="9" fillId="0" borderId="16" xfId="2" applyFont="1" applyBorder="1" applyAlignment="1">
      <alignment horizontal="justify" vertical="center" wrapText="1"/>
    </xf>
    <xf numFmtId="49" fontId="49" fillId="2" borderId="18" xfId="0" applyNumberFormat="1" applyFont="1" applyFill="1" applyBorder="1" applyAlignment="1">
      <alignment horizontal="center" vertical="center" wrapText="1"/>
    </xf>
    <xf numFmtId="164" fontId="8" fillId="0" borderId="5" xfId="0" applyNumberFormat="1" applyFont="1" applyBorder="1"/>
    <xf numFmtId="49" fontId="9" fillId="4" borderId="13" xfId="0" applyNumberFormat="1" applyFont="1" applyFill="1" applyBorder="1" applyAlignment="1">
      <alignment horizontal="center" vertical="top" wrapText="1"/>
    </xf>
    <xf numFmtId="164" fontId="45" fillId="2" borderId="18" xfId="1" applyFont="1" applyFill="1" applyBorder="1" applyAlignment="1">
      <alignment horizontal="right" vertical="center" wrapText="1"/>
    </xf>
    <xf numFmtId="0" fontId="9" fillId="2" borderId="16" xfId="0" applyFont="1" applyFill="1" applyBorder="1" applyAlignment="1">
      <alignment horizontal="left" vertical="top" wrapText="1"/>
    </xf>
    <xf numFmtId="49" fontId="9" fillId="4" borderId="16" xfId="0" applyNumberFormat="1" applyFont="1" applyFill="1" applyBorder="1" applyAlignment="1">
      <alignment horizontal="center" vertical="top" wrapText="1"/>
    </xf>
    <xf numFmtId="164" fontId="7" fillId="0" borderId="16" xfId="1" applyFont="1" applyBorder="1" applyAlignment="1">
      <alignment horizontal="right" vertical="top" wrapText="1"/>
    </xf>
    <xf numFmtId="164" fontId="7" fillId="0" borderId="29" xfId="1" applyFont="1" applyBorder="1" applyAlignment="1">
      <alignment horizontal="right" vertical="top" wrapText="1"/>
    </xf>
    <xf numFmtId="164" fontId="8" fillId="0" borderId="14" xfId="1" applyFont="1" applyBorder="1"/>
    <xf numFmtId="49" fontId="34" fillId="2" borderId="15" xfId="0" applyNumberFormat="1" applyFont="1" applyFill="1" applyBorder="1" applyAlignment="1">
      <alignment horizontal="center" vertical="top" wrapText="1"/>
    </xf>
    <xf numFmtId="0" fontId="9" fillId="4" borderId="16" xfId="0" applyFont="1" applyFill="1" applyBorder="1" applyAlignment="1">
      <alignment horizontal="left" vertical="top" wrapText="1"/>
    </xf>
    <xf numFmtId="49" fontId="30" fillId="2" borderId="15" xfId="0" applyNumberFormat="1" applyFont="1" applyFill="1" applyBorder="1" applyAlignment="1">
      <alignment horizontal="center" vertical="top" wrapText="1"/>
    </xf>
    <xf numFmtId="164" fontId="7" fillId="0" borderId="14" xfId="1" applyFont="1" applyBorder="1"/>
    <xf numFmtId="49" fontId="34" fillId="2" borderId="18" xfId="0" applyNumberFormat="1" applyFont="1" applyFill="1" applyBorder="1" applyAlignment="1">
      <alignment horizontal="center" vertical="center" wrapText="1"/>
    </xf>
    <xf numFmtId="49" fontId="9" fillId="2" borderId="18" xfId="0" applyNumberFormat="1" applyFont="1" applyFill="1" applyBorder="1" applyAlignment="1">
      <alignment horizontal="center" vertical="center" wrapText="1"/>
    </xf>
    <xf numFmtId="49" fontId="37" fillId="2" borderId="18" xfId="0" applyNumberFormat="1" applyFont="1" applyFill="1" applyBorder="1" applyAlignment="1">
      <alignment horizontal="center" vertical="center" wrapText="1"/>
    </xf>
    <xf numFmtId="164" fontId="7" fillId="0" borderId="18" xfId="1" applyFont="1" applyBorder="1" applyAlignment="1">
      <alignment horizontal="center" vertical="center" wrapText="1"/>
    </xf>
    <xf numFmtId="164" fontId="8" fillId="0" borderId="14" xfId="1" applyFont="1" applyBorder="1" applyAlignment="1">
      <alignment horizontal="center" vertical="top" wrapText="1"/>
    </xf>
    <xf numFmtId="164" fontId="8" fillId="0" borderId="16" xfId="1" applyFont="1" applyBorder="1" applyAlignment="1">
      <alignment horizontal="center" vertical="top" wrapText="1"/>
    </xf>
    <xf numFmtId="164" fontId="8" fillId="0" borderId="29" xfId="1" applyFont="1" applyBorder="1" applyAlignment="1">
      <alignment horizontal="center" vertical="top" wrapText="1"/>
    </xf>
    <xf numFmtId="49" fontId="30" fillId="2" borderId="48" xfId="0" applyNumberFormat="1" applyFont="1" applyFill="1" applyBorder="1" applyAlignment="1">
      <alignment horizontal="center" vertical="top" wrapText="1"/>
    </xf>
    <xf numFmtId="49" fontId="22" fillId="2" borderId="36" xfId="0" applyNumberFormat="1" applyFont="1" applyFill="1" applyBorder="1" applyAlignment="1">
      <alignment horizontal="center" vertical="center" wrapText="1"/>
    </xf>
    <xf numFmtId="49" fontId="38" fillId="2" borderId="36" xfId="0" applyNumberFormat="1" applyFont="1" applyFill="1" applyBorder="1" applyAlignment="1">
      <alignment horizontal="center" vertical="top" wrapText="1"/>
    </xf>
    <xf numFmtId="0" fontId="22" fillId="4" borderId="36" xfId="0" applyFont="1" applyFill="1" applyBorder="1" applyAlignment="1">
      <alignment horizontal="left" vertical="top" wrapText="1"/>
    </xf>
    <xf numFmtId="164" fontId="7" fillId="0" borderId="36" xfId="1" applyFont="1" applyBorder="1" applyAlignment="1">
      <alignment vertical="top" wrapText="1"/>
    </xf>
    <xf numFmtId="49" fontId="30" fillId="2" borderId="43" xfId="0" applyNumberFormat="1" applyFont="1" applyFill="1" applyBorder="1" applyAlignment="1">
      <alignment horizontal="center" vertical="top" wrapText="1"/>
    </xf>
    <xf numFmtId="49" fontId="22" fillId="2" borderId="49" xfId="0" applyNumberFormat="1" applyFont="1" applyFill="1" applyBorder="1" applyAlignment="1">
      <alignment horizontal="center" vertical="center" wrapText="1"/>
    </xf>
    <xf numFmtId="49" fontId="38" fillId="2" borderId="44" xfId="0" applyNumberFormat="1" applyFont="1" applyFill="1" applyBorder="1" applyAlignment="1">
      <alignment horizontal="center" vertical="top" wrapText="1"/>
    </xf>
    <xf numFmtId="49" fontId="22" fillId="2" borderId="44" xfId="0" applyNumberFormat="1" applyFont="1" applyFill="1" applyBorder="1" applyAlignment="1">
      <alignment horizontal="center" vertical="center" wrapText="1"/>
    </xf>
    <xf numFmtId="0" fontId="22" fillId="4" borderId="44" xfId="0" applyFont="1" applyFill="1" applyBorder="1" applyAlignment="1">
      <alignment horizontal="left" vertical="top" wrapText="1"/>
    </xf>
    <xf numFmtId="164" fontId="7" fillId="0" borderId="44" xfId="1" applyFont="1" applyBorder="1" applyAlignment="1">
      <alignment vertical="top" wrapText="1"/>
    </xf>
    <xf numFmtId="164" fontId="7" fillId="0" borderId="45" xfId="1" applyFont="1" applyBorder="1" applyAlignment="1">
      <alignment vertical="top" wrapText="1"/>
    </xf>
    <xf numFmtId="0" fontId="23" fillId="2" borderId="13" xfId="0" applyFont="1" applyFill="1" applyBorder="1" applyAlignment="1">
      <alignment horizontal="left" vertical="top" wrapText="1"/>
    </xf>
    <xf numFmtId="0" fontId="22" fillId="4" borderId="18" xfId="0" applyFont="1" applyFill="1" applyBorder="1" applyAlignment="1">
      <alignment vertical="center" wrapText="1"/>
    </xf>
    <xf numFmtId="49" fontId="28" fillId="0" borderId="9" xfId="0" applyNumberFormat="1" applyFont="1" applyBorder="1" applyAlignment="1">
      <alignment horizontal="center" vertical="center" wrapText="1"/>
    </xf>
    <xf numFmtId="49" fontId="41" fillId="0" borderId="10" xfId="0" applyNumberFormat="1" applyFont="1" applyBorder="1" applyAlignment="1">
      <alignment horizontal="center" vertical="center" wrapText="1"/>
    </xf>
    <xf numFmtId="0" fontId="20" fillId="0" borderId="10" xfId="0" applyFont="1" applyBorder="1" applyAlignment="1">
      <alignment vertical="center" wrapText="1"/>
    </xf>
    <xf numFmtId="164" fontId="8" fillId="0" borderId="10" xfId="1" applyFont="1" applyBorder="1" applyAlignment="1">
      <alignment horizontal="right" vertical="center" wrapText="1"/>
    </xf>
    <xf numFmtId="164" fontId="8" fillId="0" borderId="11" xfId="1" applyFont="1" applyBorder="1" applyAlignment="1">
      <alignment horizontal="right" vertical="center" wrapText="1"/>
    </xf>
    <xf numFmtId="49" fontId="34" fillId="2" borderId="15" xfId="0" applyNumberFormat="1" applyFont="1" applyFill="1" applyBorder="1" applyAlignment="1">
      <alignment horizontal="center" vertical="center" wrapText="1"/>
    </xf>
    <xf numFmtId="49" fontId="37" fillId="2" borderId="16" xfId="0" applyNumberFormat="1" applyFont="1" applyFill="1" applyBorder="1" applyAlignment="1">
      <alignment horizontal="center" vertical="center" wrapText="1"/>
    </xf>
    <xf numFmtId="0" fontId="9" fillId="0" borderId="16" xfId="0" applyFont="1" applyBorder="1" applyAlignment="1">
      <alignment horizontal="justify" vertical="center" wrapText="1"/>
    </xf>
    <xf numFmtId="164" fontId="8" fillId="0" borderId="16" xfId="1" applyFont="1" applyBorder="1" applyAlignment="1">
      <alignment horizontal="right" vertical="center" wrapText="1"/>
    </xf>
    <xf numFmtId="164" fontId="8" fillId="0" borderId="29" xfId="1" applyFont="1" applyBorder="1" applyAlignment="1">
      <alignment horizontal="right" vertical="center" wrapText="1"/>
    </xf>
    <xf numFmtId="164" fontId="8" fillId="0" borderId="13" xfId="0" applyNumberFormat="1" applyFont="1" applyBorder="1" applyAlignment="1">
      <alignment vertical="center" wrapText="1"/>
    </xf>
    <xf numFmtId="49" fontId="30" fillId="2" borderId="24" xfId="0" applyNumberFormat="1" applyFont="1" applyFill="1" applyBorder="1" applyAlignment="1">
      <alignment horizontal="center" vertical="center" wrapText="1"/>
    </xf>
    <xf numFmtId="49" fontId="38" fillId="2" borderId="24" xfId="0" applyNumberFormat="1" applyFont="1" applyFill="1" applyBorder="1" applyAlignment="1">
      <alignment horizontal="center" vertical="center" wrapText="1"/>
    </xf>
    <xf numFmtId="0" fontId="8" fillId="0" borderId="10" xfId="0" applyFont="1" applyBorder="1" applyAlignment="1">
      <alignment vertical="center" wrapText="1"/>
    </xf>
    <xf numFmtId="164" fontId="8" fillId="0" borderId="10" xfId="0" applyNumberFormat="1" applyFont="1" applyBorder="1" applyAlignment="1">
      <alignment vertical="center" wrapText="1"/>
    </xf>
    <xf numFmtId="0" fontId="8" fillId="0" borderId="11" xfId="0" applyFont="1" applyBorder="1" applyAlignment="1">
      <alignment vertical="center" wrapText="1"/>
    </xf>
    <xf numFmtId="164" fontId="8" fillId="0" borderId="10" xfId="1" applyFont="1" applyBorder="1" applyAlignment="1">
      <alignment vertical="center" wrapText="1"/>
    </xf>
    <xf numFmtId="164" fontId="8" fillId="0" borderId="11" xfId="1" applyFont="1" applyBorder="1" applyAlignment="1">
      <alignment vertical="center" wrapText="1"/>
    </xf>
    <xf numFmtId="0" fontId="8" fillId="0" borderId="13" xfId="0" applyFont="1" applyBorder="1" applyAlignment="1">
      <alignment wrapText="1"/>
    </xf>
    <xf numFmtId="164" fontId="8" fillId="0" borderId="13" xfId="1" applyFont="1" applyBorder="1" applyAlignment="1">
      <alignment wrapText="1"/>
    </xf>
    <xf numFmtId="164" fontId="8" fillId="2" borderId="13" xfId="1" applyFont="1" applyFill="1" applyBorder="1" applyAlignment="1">
      <alignment wrapText="1"/>
    </xf>
    <xf numFmtId="49" fontId="20" fillId="0" borderId="10" xfId="0" applyNumberFormat="1" applyFont="1" applyBorder="1" applyAlignment="1">
      <alignment horizontal="center" vertical="top" wrapText="1"/>
    </xf>
    <xf numFmtId="3" fontId="8" fillId="0" borderId="10" xfId="0" applyNumberFormat="1" applyFont="1" applyBorder="1" applyAlignment="1">
      <alignment vertical="top" wrapText="1"/>
    </xf>
    <xf numFmtId="49" fontId="18" fillId="0" borderId="24" xfId="0" applyNumberFormat="1" applyFont="1" applyBorder="1" applyAlignment="1">
      <alignment horizontal="center" vertical="top" wrapText="1"/>
    </xf>
    <xf numFmtId="49" fontId="10" fillId="0" borderId="24" xfId="0" applyNumberFormat="1" applyFont="1" applyBorder="1" applyAlignment="1">
      <alignment horizontal="center" wrapText="1"/>
    </xf>
    <xf numFmtId="164" fontId="8" fillId="0" borderId="24" xfId="1" applyFont="1" applyBorder="1" applyAlignment="1">
      <alignment wrapText="1"/>
    </xf>
    <xf numFmtId="49" fontId="20" fillId="0" borderId="43" xfId="0" applyNumberFormat="1" applyFont="1" applyBorder="1" applyAlignment="1">
      <alignment horizontal="center" vertical="top" wrapText="1"/>
    </xf>
    <xf numFmtId="49" fontId="20" fillId="0" borderId="44" xfId="0" applyNumberFormat="1" applyFont="1" applyBorder="1" applyAlignment="1">
      <alignment horizontal="center" vertical="top" wrapText="1"/>
    </xf>
    <xf numFmtId="164" fontId="24" fillId="0" borderId="44" xfId="1" applyFont="1" applyBorder="1" applyAlignment="1">
      <alignment horizontal="right" wrapText="1"/>
    </xf>
    <xf numFmtId="164" fontId="24" fillId="0" borderId="45" xfId="1" applyFont="1" applyBorder="1" applyAlignment="1">
      <alignment horizontal="right" wrapText="1"/>
    </xf>
    <xf numFmtId="49" fontId="25" fillId="0" borderId="44" xfId="0" applyNumberFormat="1" applyFont="1" applyBorder="1" applyAlignment="1">
      <alignment horizontal="center" vertical="top" wrapText="1"/>
    </xf>
    <xf numFmtId="164" fontId="7" fillId="0" borderId="44" xfId="1" applyFont="1" applyBorder="1" applyAlignment="1">
      <alignment horizontal="right" wrapText="1"/>
    </xf>
    <xf numFmtId="164" fontId="7" fillId="0" borderId="45" xfId="1" applyFont="1" applyBorder="1" applyAlignment="1">
      <alignment horizontal="right" wrapText="1"/>
    </xf>
    <xf numFmtId="164" fontId="8" fillId="0" borderId="25" xfId="1" applyFont="1" applyBorder="1" applyAlignment="1">
      <alignment wrapText="1"/>
    </xf>
    <xf numFmtId="49" fontId="26" fillId="0" borderId="44" xfId="0" applyNumberFormat="1" applyFont="1" applyBorder="1" applyAlignment="1">
      <alignment horizontal="center" vertical="top" wrapText="1"/>
    </xf>
    <xf numFmtId="49" fontId="18" fillId="0" borderId="44" xfId="0" applyNumberFormat="1" applyFont="1" applyBorder="1" applyAlignment="1">
      <alignment horizontal="center" vertical="top" wrapText="1"/>
    </xf>
    <xf numFmtId="49" fontId="28" fillId="0" borderId="43" xfId="0" applyNumberFormat="1" applyFont="1" applyBorder="1" applyAlignment="1">
      <alignment horizontal="center" vertical="top" wrapText="1"/>
    </xf>
    <xf numFmtId="49" fontId="28" fillId="0" borderId="44" xfId="0" applyNumberFormat="1" applyFont="1" applyBorder="1" applyAlignment="1">
      <alignment horizontal="center" vertical="top" wrapText="1"/>
    </xf>
    <xf numFmtId="0" fontId="28" fillId="0" borderId="44" xfId="0" applyFont="1" applyBorder="1" applyAlignment="1">
      <alignment horizontal="left" vertical="top" wrapText="1"/>
    </xf>
    <xf numFmtId="49" fontId="30" fillId="2" borderId="44" xfId="0" applyNumberFormat="1" applyFont="1" applyFill="1" applyBorder="1" applyAlignment="1">
      <alignment horizontal="center" vertical="top" wrapText="1"/>
    </xf>
    <xf numFmtId="0" fontId="24" fillId="0" borderId="44" xfId="0" applyFont="1" applyBorder="1" applyAlignment="1">
      <alignment horizontal="left"/>
    </xf>
    <xf numFmtId="49" fontId="18" fillId="0" borderId="43" xfId="0" applyNumberFormat="1" applyFont="1" applyBorder="1" applyAlignment="1">
      <alignment horizontal="center" vertical="top" wrapText="1"/>
    </xf>
    <xf numFmtId="49" fontId="21" fillId="0" borderId="44" xfId="0" applyNumberFormat="1" applyFont="1" applyBorder="1" applyAlignment="1">
      <alignment horizontal="center" wrapText="1"/>
    </xf>
    <xf numFmtId="164" fontId="8" fillId="0" borderId="29" xfId="1" applyFont="1" applyBorder="1" applyAlignment="1" applyProtection="1">
      <protection locked="0"/>
    </xf>
    <xf numFmtId="49" fontId="22" fillId="2" borderId="43" xfId="0" applyNumberFormat="1" applyFont="1" applyFill="1" applyBorder="1" applyAlignment="1">
      <alignment horizontal="center" vertical="top" wrapText="1"/>
    </xf>
    <xf numFmtId="49" fontId="22" fillId="2" borderId="44" xfId="0" applyNumberFormat="1" applyFont="1" applyFill="1" applyBorder="1" applyAlignment="1">
      <alignment horizontal="center" vertical="top" wrapText="1"/>
    </xf>
    <xf numFmtId="49" fontId="9" fillId="2" borderId="44" xfId="0" applyNumberFormat="1" applyFont="1" applyFill="1" applyBorder="1" applyAlignment="1">
      <alignment horizontal="center" vertical="top" wrapText="1"/>
    </xf>
    <xf numFmtId="0" fontId="22" fillId="0" borderId="44" xfId="0" applyFont="1" applyBorder="1" applyAlignment="1">
      <alignment horizontal="left" vertical="top" wrapText="1"/>
    </xf>
    <xf numFmtId="164" fontId="7" fillId="0" borderId="44" xfId="1" applyFont="1" applyBorder="1" applyAlignment="1">
      <alignment horizontal="right" vertical="top" wrapText="1"/>
    </xf>
    <xf numFmtId="164" fontId="7" fillId="0" borderId="45" xfId="1" applyFont="1" applyBorder="1" applyAlignment="1">
      <alignment horizontal="right" vertical="top" wrapText="1"/>
    </xf>
    <xf numFmtId="0" fontId="7" fillId="0" borderId="13" xfId="0" applyFont="1" applyBorder="1" applyAlignment="1">
      <alignment wrapText="1"/>
    </xf>
    <xf numFmtId="0" fontId="7" fillId="0" borderId="24" xfId="0" applyFont="1" applyBorder="1"/>
    <xf numFmtId="0" fontId="8" fillId="0" borderId="13" xfId="0" applyFont="1" applyBorder="1" applyAlignment="1">
      <alignment horizontal="center"/>
    </xf>
    <xf numFmtId="1" fontId="22" fillId="0" borderId="39" xfId="2" applyNumberFormat="1" applyFont="1" applyBorder="1" applyAlignment="1">
      <alignment horizontal="center" vertical="top"/>
    </xf>
    <xf numFmtId="164" fontId="8" fillId="0" borderId="14" xfId="0" applyNumberFormat="1" applyFont="1" applyBorder="1"/>
    <xf numFmtId="164" fontId="8" fillId="3" borderId="13" xfId="1" applyFont="1" applyFill="1" applyBorder="1" applyAlignment="1">
      <alignment horizontal="right" wrapText="1"/>
    </xf>
    <xf numFmtId="49" fontId="60" fillId="0" borderId="9" xfId="0" applyNumberFormat="1" applyFont="1" applyBorder="1" applyAlignment="1">
      <alignment horizontal="center"/>
    </xf>
    <xf numFmtId="49" fontId="60" fillId="0" borderId="10" xfId="0" applyNumberFormat="1" applyFont="1" applyBorder="1" applyAlignment="1">
      <alignment horizontal="center"/>
    </xf>
    <xf numFmtId="49" fontId="60" fillId="0" borderId="11" xfId="0" applyNumberFormat="1" applyFont="1" applyBorder="1" applyAlignment="1">
      <alignment horizontal="center"/>
    </xf>
    <xf numFmtId="49" fontId="60" fillId="0" borderId="12" xfId="0" applyNumberFormat="1" applyFont="1" applyBorder="1" applyAlignment="1">
      <alignment horizontal="center"/>
    </xf>
    <xf numFmtId="164" fontId="60" fillId="0" borderId="13" xfId="0" applyNumberFormat="1" applyFont="1" applyBorder="1"/>
    <xf numFmtId="164" fontId="60" fillId="0" borderId="14" xfId="0" applyNumberFormat="1" applyFont="1" applyBorder="1"/>
    <xf numFmtId="49" fontId="60" fillId="0" borderId="15" xfId="0" applyNumberFormat="1" applyFont="1" applyBorder="1" applyAlignment="1">
      <alignment horizontal="center"/>
    </xf>
    <xf numFmtId="164" fontId="60" fillId="0" borderId="16" xfId="0" applyNumberFormat="1" applyFont="1" applyBorder="1"/>
    <xf numFmtId="164" fontId="60" fillId="0" borderId="29" xfId="0" applyNumberFormat="1" applyFont="1" applyBorder="1"/>
    <xf numFmtId="0" fontId="0" fillId="0" borderId="0" xfId="0" applyAlignment="1">
      <alignment vertical="center"/>
    </xf>
    <xf numFmtId="0" fontId="61" fillId="0" borderId="50" xfId="0" applyFont="1" applyBorder="1" applyAlignment="1">
      <alignment vertical="center" wrapText="1"/>
    </xf>
    <xf numFmtId="0" fontId="61" fillId="0" borderId="51" xfId="0" applyFont="1" applyBorder="1" applyAlignment="1">
      <alignment vertical="center" wrapText="1"/>
    </xf>
    <xf numFmtId="0" fontId="61" fillId="0" borderId="52" xfId="0" applyFont="1" applyBorder="1" applyAlignment="1">
      <alignment vertical="center" wrapText="1"/>
    </xf>
    <xf numFmtId="0" fontId="61" fillId="0" borderId="0" xfId="0" applyFont="1" applyAlignment="1">
      <alignment vertical="center" wrapText="1"/>
    </xf>
    <xf numFmtId="0" fontId="62" fillId="0" borderId="13" xfId="0" applyFont="1" applyBorder="1" applyAlignment="1">
      <alignment vertical="center"/>
    </xf>
    <xf numFmtId="0" fontId="63" fillId="0" borderId="13" xfId="0" applyFont="1" applyBorder="1" applyAlignment="1">
      <alignment vertical="center"/>
    </xf>
    <xf numFmtId="164" fontId="64" fillId="0" borderId="13" xfId="0" quotePrefix="1" applyNumberFormat="1" applyFont="1" applyBorder="1" applyAlignment="1">
      <alignment vertical="center"/>
    </xf>
    <xf numFmtId="164" fontId="64" fillId="0" borderId="13" xfId="0" applyNumberFormat="1" applyFont="1" applyBorder="1" applyAlignment="1">
      <alignment vertical="center"/>
    </xf>
    <xf numFmtId="164" fontId="64" fillId="0" borderId="25" xfId="0" applyNumberFormat="1" applyFont="1" applyBorder="1" applyAlignment="1">
      <alignment vertical="center"/>
    </xf>
    <xf numFmtId="0" fontId="62" fillId="0" borderId="53" xfId="0" applyFont="1" applyBorder="1" applyAlignment="1">
      <alignment vertical="center"/>
    </xf>
    <xf numFmtId="0" fontId="63" fillId="0" borderId="53" xfId="0" applyFont="1" applyBorder="1" applyAlignment="1">
      <alignment vertical="center"/>
    </xf>
    <xf numFmtId="0" fontId="64" fillId="0" borderId="53" xfId="0" applyFont="1" applyBorder="1" applyAlignment="1">
      <alignment vertical="center"/>
    </xf>
    <xf numFmtId="165" fontId="64" fillId="0" borderId="53" xfId="0" applyNumberFormat="1" applyFont="1" applyBorder="1" applyAlignment="1">
      <alignment vertical="center"/>
    </xf>
    <xf numFmtId="165" fontId="64" fillId="0" borderId="54" xfId="0" applyNumberFormat="1" applyFont="1" applyBorder="1" applyAlignment="1">
      <alignment vertical="center"/>
    </xf>
    <xf numFmtId="0" fontId="62" fillId="0" borderId="55" xfId="0" applyFont="1" applyBorder="1" applyAlignment="1">
      <alignment vertical="center"/>
    </xf>
    <xf numFmtId="0" fontId="63" fillId="0" borderId="55" xfId="0" applyFont="1" applyBorder="1" applyAlignment="1">
      <alignment vertical="center"/>
    </xf>
    <xf numFmtId="0" fontId="64" fillId="0" borderId="55" xfId="0" applyFont="1" applyBorder="1" applyAlignment="1">
      <alignment vertical="center"/>
    </xf>
    <xf numFmtId="165" fontId="64" fillId="0" borderId="55" xfId="0" applyNumberFormat="1" applyFont="1" applyBorder="1" applyAlignment="1">
      <alignment vertical="center"/>
    </xf>
    <xf numFmtId="165" fontId="64" fillId="0" borderId="56" xfId="0" applyNumberFormat="1" applyFont="1" applyBorder="1" applyAlignment="1">
      <alignment vertical="center"/>
    </xf>
    <xf numFmtId="0" fontId="62" fillId="0" borderId="57" xfId="0" applyFont="1" applyBorder="1" applyAlignment="1">
      <alignment vertical="center"/>
    </xf>
    <xf numFmtId="0" fontId="62" fillId="0" borderId="61" xfId="0" applyFont="1" applyBorder="1" applyAlignment="1">
      <alignment vertical="center"/>
    </xf>
    <xf numFmtId="0" fontId="62" fillId="0" borderId="62" xfId="0" applyFont="1" applyBorder="1" applyAlignment="1">
      <alignment vertical="center"/>
    </xf>
    <xf numFmtId="164" fontId="64" fillId="0" borderId="25" xfId="0" quotePrefix="1" applyNumberFormat="1" applyFont="1" applyBorder="1" applyAlignment="1">
      <alignment vertical="center"/>
    </xf>
    <xf numFmtId="0" fontId="63" fillId="0" borderId="59" xfId="0" applyFont="1" applyBorder="1" applyAlignment="1">
      <alignment vertical="center"/>
    </xf>
    <xf numFmtId="0" fontId="62" fillId="0" borderId="50" xfId="0" applyFont="1" applyBorder="1" applyAlignment="1">
      <alignment vertical="center"/>
    </xf>
    <xf numFmtId="0" fontId="62" fillId="0" borderId="51" xfId="0" applyFont="1" applyBorder="1" applyAlignment="1">
      <alignment vertical="center"/>
    </xf>
    <xf numFmtId="0" fontId="63" fillId="0" borderId="51" xfId="0" applyFont="1" applyBorder="1" applyAlignment="1">
      <alignment vertical="center"/>
    </xf>
    <xf numFmtId="0" fontId="64" fillId="0" borderId="51" xfId="0" applyFont="1" applyBorder="1" applyAlignment="1">
      <alignment vertical="center"/>
    </xf>
    <xf numFmtId="165" fontId="64" fillId="0" borderId="52" xfId="0" applyNumberFormat="1" applyFont="1" applyBorder="1" applyAlignment="1">
      <alignment vertical="center"/>
    </xf>
    <xf numFmtId="0" fontId="62" fillId="0" borderId="9" xfId="0" applyFont="1" applyBorder="1" applyAlignment="1">
      <alignment vertical="center"/>
    </xf>
    <xf numFmtId="0" fontId="62" fillId="0" borderId="10" xfId="0" applyFont="1" applyBorder="1" applyAlignment="1">
      <alignment vertical="center"/>
    </xf>
    <xf numFmtId="0" fontId="63" fillId="0" borderId="10" xfId="0" applyFont="1" applyBorder="1" applyAlignment="1">
      <alignment vertical="center"/>
    </xf>
    <xf numFmtId="0" fontId="62" fillId="0" borderId="12" xfId="0" applyFont="1" applyBorder="1" applyAlignment="1">
      <alignment vertical="center"/>
    </xf>
    <xf numFmtId="0" fontId="62" fillId="0" borderId="32" xfId="0" applyFont="1" applyBorder="1" applyAlignment="1">
      <alignment vertical="center"/>
    </xf>
    <xf numFmtId="0" fontId="62" fillId="0" borderId="25" xfId="0" applyFont="1" applyBorder="1" applyAlignment="1">
      <alignment vertical="center"/>
    </xf>
    <xf numFmtId="0" fontId="63" fillId="0" borderId="25" xfId="0" applyFont="1" applyBorder="1" applyAlignment="1">
      <alignment vertical="center"/>
    </xf>
    <xf numFmtId="165" fontId="64" fillId="0" borderId="51" xfId="0" applyNumberFormat="1" applyFont="1" applyBorder="1" applyAlignment="1">
      <alignment vertical="center"/>
    </xf>
    <xf numFmtId="0" fontId="62" fillId="0" borderId="63" xfId="0" applyFont="1" applyBorder="1" applyAlignment="1">
      <alignment vertical="center"/>
    </xf>
    <xf numFmtId="0" fontId="62" fillId="0" borderId="64" xfId="0" applyFont="1" applyBorder="1" applyAlignment="1">
      <alignment vertical="center"/>
    </xf>
    <xf numFmtId="0" fontId="63" fillId="0" borderId="64" xfId="0" applyFont="1" applyBorder="1" applyAlignment="1">
      <alignment vertical="center"/>
    </xf>
    <xf numFmtId="0" fontId="64" fillId="0" borderId="64" xfId="0" applyFont="1" applyBorder="1" applyAlignment="1">
      <alignment vertical="center"/>
    </xf>
    <xf numFmtId="165" fontId="64" fillId="0" borderId="64" xfId="0" applyNumberFormat="1" applyFont="1" applyBorder="1" applyAlignment="1">
      <alignment vertical="center"/>
    </xf>
    <xf numFmtId="165" fontId="64" fillId="0" borderId="65" xfId="0" applyNumberFormat="1" applyFont="1" applyBorder="1" applyAlignment="1">
      <alignment vertical="center"/>
    </xf>
    <xf numFmtId="0" fontId="62" fillId="0" borderId="66" xfId="0" applyFont="1" applyBorder="1" applyAlignment="1">
      <alignment vertical="center"/>
    </xf>
    <xf numFmtId="0" fontId="62" fillId="0" borderId="67" xfId="0" applyFont="1" applyBorder="1" applyAlignment="1">
      <alignment vertical="center"/>
    </xf>
    <xf numFmtId="0" fontId="63" fillId="0" borderId="67" xfId="0" applyFont="1" applyBorder="1" applyAlignment="1">
      <alignment vertical="center"/>
    </xf>
    <xf numFmtId="0" fontId="64" fillId="0" borderId="67" xfId="0" applyFont="1" applyBorder="1" applyAlignment="1">
      <alignment vertical="center"/>
    </xf>
    <xf numFmtId="165" fontId="64" fillId="0" borderId="67" xfId="0" applyNumberFormat="1" applyFont="1" applyBorder="1" applyAlignment="1">
      <alignment vertical="center"/>
    </xf>
    <xf numFmtId="165" fontId="64" fillId="0" borderId="68" xfId="0" applyNumberFormat="1" applyFont="1" applyBorder="1" applyAlignment="1">
      <alignment vertical="center"/>
    </xf>
    <xf numFmtId="0" fontId="62" fillId="0" borderId="0" xfId="0" applyFont="1" applyAlignment="1">
      <alignment vertical="center"/>
    </xf>
    <xf numFmtId="0" fontId="63" fillId="0" borderId="0" xfId="0" applyFont="1" applyAlignment="1">
      <alignment vertical="center"/>
    </xf>
    <xf numFmtId="0" fontId="64" fillId="0" borderId="0" xfId="0" applyFont="1" applyAlignment="1">
      <alignment vertical="center"/>
    </xf>
    <xf numFmtId="0" fontId="62" fillId="0" borderId="0" xfId="0" applyFont="1"/>
    <xf numFmtId="0" fontId="63" fillId="0" borderId="0" xfId="0" applyFont="1"/>
    <xf numFmtId="0" fontId="64" fillId="0" borderId="0" xfId="0" applyFont="1"/>
    <xf numFmtId="0" fontId="62" fillId="0" borderId="13" xfId="0" applyFont="1" applyBorder="1"/>
    <xf numFmtId="0" fontId="62" fillId="0" borderId="69" xfId="0" applyFont="1" applyBorder="1" applyAlignment="1">
      <alignment horizontal="left"/>
    </xf>
    <xf numFmtId="43" fontId="61" fillId="0" borderId="59" xfId="0" applyNumberFormat="1" applyFont="1" applyBorder="1" applyAlignment="1">
      <alignment vertical="center"/>
    </xf>
    <xf numFmtId="0" fontId="62" fillId="0" borderId="34" xfId="0" applyFont="1" applyBorder="1" applyAlignment="1">
      <alignment vertical="center"/>
    </xf>
    <xf numFmtId="0" fontId="62" fillId="0" borderId="24" xfId="0" applyFont="1" applyBorder="1" applyAlignment="1">
      <alignment vertical="center"/>
    </xf>
    <xf numFmtId="0" fontId="63" fillId="0" borderId="24" xfId="0" applyFont="1" applyBorder="1" applyAlignment="1">
      <alignment vertical="center"/>
    </xf>
    <xf numFmtId="0" fontId="59" fillId="0" borderId="0" xfId="0" applyFont="1" applyAlignment="1">
      <alignment vertical="center"/>
    </xf>
    <xf numFmtId="43" fontId="64" fillId="0" borderId="59" xfId="0" applyNumberFormat="1" applyFont="1" applyBorder="1" applyAlignment="1">
      <alignment vertical="center"/>
    </xf>
    <xf numFmtId="43" fontId="64" fillId="0" borderId="60" xfId="0" applyNumberFormat="1" applyFont="1" applyBorder="1" applyAlignment="1">
      <alignment vertical="center"/>
    </xf>
    <xf numFmtId="0" fontId="62" fillId="0" borderId="13" xfId="0" applyFont="1" applyBorder="1" applyAlignment="1">
      <alignment horizontal="center" vertical="center"/>
    </xf>
    <xf numFmtId="0" fontId="61" fillId="0" borderId="0" xfId="0" applyFont="1" applyAlignment="1">
      <alignment horizontal="center" vertical="center"/>
    </xf>
    <xf numFmtId="165" fontId="64" fillId="0" borderId="14" xfId="0" applyNumberFormat="1" applyFont="1" applyBorder="1" applyAlignment="1">
      <alignment vertical="center"/>
    </xf>
    <xf numFmtId="0" fontId="62" fillId="0" borderId="15" xfId="0" applyFont="1" applyBorder="1" applyAlignment="1">
      <alignment vertical="center"/>
    </xf>
    <xf numFmtId="0" fontId="62" fillId="0" borderId="16" xfId="0" applyFont="1" applyBorder="1" applyAlignment="1">
      <alignment vertical="center"/>
    </xf>
    <xf numFmtId="0" fontId="62" fillId="0" borderId="13" xfId="0" applyFont="1" applyBorder="1" applyAlignment="1">
      <alignment horizontal="left" vertical="center"/>
    </xf>
    <xf numFmtId="0" fontId="62" fillId="0" borderId="9" xfId="0" applyFont="1" applyBorder="1" applyAlignment="1">
      <alignment horizontal="right" vertical="center"/>
    </xf>
    <xf numFmtId="0" fontId="62" fillId="0" borderId="10" xfId="0" applyFont="1" applyBorder="1" applyAlignment="1">
      <alignment horizontal="left" vertical="center"/>
    </xf>
    <xf numFmtId="0" fontId="62" fillId="0" borderId="10" xfId="0" applyFont="1" applyBorder="1" applyAlignment="1">
      <alignment horizontal="center" vertical="center"/>
    </xf>
    <xf numFmtId="0" fontId="62" fillId="0" borderId="12" xfId="0" applyFont="1" applyBorder="1" applyAlignment="1">
      <alignment horizontal="right" vertical="center"/>
    </xf>
    <xf numFmtId="0" fontId="62" fillId="0" borderId="15" xfId="0" applyFont="1" applyBorder="1" applyAlignment="1">
      <alignment horizontal="right" vertical="center"/>
    </xf>
    <xf numFmtId="0" fontId="62" fillId="0" borderId="16" xfId="0" applyFont="1" applyBorder="1" applyAlignment="1">
      <alignment horizontal="left" vertical="center"/>
    </xf>
    <xf numFmtId="0" fontId="62" fillId="0" borderId="16" xfId="0" applyFont="1" applyBorder="1" applyAlignment="1">
      <alignment horizontal="center" vertical="center"/>
    </xf>
    <xf numFmtId="0" fontId="62" fillId="0" borderId="43" xfId="0" applyFont="1" applyBorder="1" applyAlignment="1">
      <alignment vertical="center"/>
    </xf>
    <xf numFmtId="0" fontId="62" fillId="0" borderId="44" xfId="0" applyFont="1" applyBorder="1" applyAlignment="1">
      <alignment vertical="center"/>
    </xf>
    <xf numFmtId="0" fontId="62" fillId="0" borderId="74" xfId="0" applyFont="1" applyBorder="1" applyAlignment="1">
      <alignment vertical="center"/>
    </xf>
    <xf numFmtId="0" fontId="62" fillId="0" borderId="71" xfId="0" applyFont="1" applyBorder="1" applyAlignment="1">
      <alignment vertical="center"/>
    </xf>
    <xf numFmtId="0" fontId="62" fillId="0" borderId="75" xfId="0" applyFont="1" applyBorder="1" applyAlignment="1">
      <alignment vertical="center"/>
    </xf>
    <xf numFmtId="165" fontId="64" fillId="0" borderId="33" xfId="0" applyNumberFormat="1" applyFont="1" applyBorder="1" applyAlignment="1">
      <alignment vertical="center"/>
    </xf>
    <xf numFmtId="0" fontId="63" fillId="0" borderId="77" xfId="0" applyFont="1" applyBorder="1" applyAlignment="1">
      <alignment vertical="center"/>
    </xf>
    <xf numFmtId="43" fontId="61" fillId="0" borderId="77" xfId="0" applyNumberFormat="1" applyFont="1" applyBorder="1" applyAlignment="1">
      <alignment vertical="center"/>
    </xf>
    <xf numFmtId="0" fontId="62" fillId="0" borderId="51" xfId="0" applyFont="1" applyBorder="1" applyAlignment="1">
      <alignment vertical="center" wrapText="1"/>
    </xf>
    <xf numFmtId="43" fontId="62" fillId="0" borderId="59" xfId="0" applyNumberFormat="1" applyFont="1" applyBorder="1" applyAlignment="1">
      <alignment vertical="center"/>
    </xf>
    <xf numFmtId="43" fontId="62" fillId="0" borderId="60" xfId="0" applyNumberFormat="1" applyFont="1" applyBorder="1" applyAlignment="1">
      <alignment vertical="center"/>
    </xf>
    <xf numFmtId="0" fontId="62" fillId="0" borderId="0" xfId="0" applyFont="1" applyAlignment="1">
      <alignment horizontal="left" vertical="center"/>
    </xf>
    <xf numFmtId="0" fontId="62" fillId="0" borderId="0" xfId="0" applyFont="1" applyAlignment="1">
      <alignment horizontal="right" vertical="center"/>
    </xf>
    <xf numFmtId="0" fontId="62" fillId="0" borderId="69" xfId="0" applyFont="1" applyBorder="1" applyAlignment="1">
      <alignment horizontal="right" vertical="center"/>
    </xf>
    <xf numFmtId="43" fontId="64" fillId="0" borderId="75" xfId="0" applyNumberFormat="1" applyFont="1" applyBorder="1" applyAlignment="1">
      <alignment vertical="center"/>
    </xf>
    <xf numFmtId="43" fontId="64" fillId="0" borderId="77" xfId="0" applyNumberFormat="1" applyFont="1" applyBorder="1" applyAlignment="1">
      <alignment vertical="center"/>
    </xf>
    <xf numFmtId="0" fontId="62" fillId="0" borderId="13" xfId="0" applyFont="1" applyBorder="1" applyAlignment="1">
      <alignment horizontal="right" vertical="center"/>
    </xf>
    <xf numFmtId="43" fontId="64" fillId="0" borderId="13" xfId="0" applyNumberFormat="1" applyFont="1" applyBorder="1" applyAlignment="1">
      <alignment vertical="center"/>
    </xf>
    <xf numFmtId="0" fontId="61" fillId="0" borderId="9" xfId="0" applyFont="1" applyBorder="1" applyAlignment="1">
      <alignment horizontal="center" vertical="center"/>
    </xf>
    <xf numFmtId="0" fontId="62" fillId="0" borderId="10" xfId="0" applyFont="1" applyBorder="1" applyAlignment="1">
      <alignment horizontal="right" vertical="center"/>
    </xf>
    <xf numFmtId="43" fontId="64" fillId="0" borderId="10" xfId="0" applyNumberFormat="1" applyFont="1" applyBorder="1" applyAlignment="1">
      <alignment vertical="center"/>
    </xf>
    <xf numFmtId="0" fontId="61" fillId="0" borderId="12" xfId="0" applyFont="1" applyBorder="1" applyAlignment="1">
      <alignment horizontal="center" vertical="center"/>
    </xf>
    <xf numFmtId="0" fontId="61" fillId="0" borderId="15" xfId="0" applyFont="1" applyBorder="1" applyAlignment="1">
      <alignment horizontal="center" vertical="center"/>
    </xf>
    <xf numFmtId="0" fontId="62" fillId="0" borderId="16" xfId="0" applyFont="1" applyBorder="1" applyAlignment="1">
      <alignment horizontal="right" vertical="center"/>
    </xf>
    <xf numFmtId="43" fontId="64" fillId="0" borderId="16" xfId="0" applyNumberFormat="1" applyFont="1" applyBorder="1" applyAlignment="1">
      <alignment vertical="center"/>
    </xf>
    <xf numFmtId="0" fontId="59" fillId="0" borderId="0" xfId="0" applyFont="1"/>
    <xf numFmtId="164" fontId="62" fillId="0" borderId="13" xfId="0" quotePrefix="1" applyNumberFormat="1" applyFont="1" applyBorder="1" applyAlignment="1">
      <alignment vertical="center"/>
    </xf>
    <xf numFmtId="164" fontId="62" fillId="0" borderId="13" xfId="0" applyNumberFormat="1" applyFont="1" applyBorder="1" applyAlignment="1">
      <alignment vertical="center"/>
    </xf>
    <xf numFmtId="164" fontId="62" fillId="0" borderId="25" xfId="0" applyNumberFormat="1" applyFont="1" applyBorder="1" applyAlignment="1">
      <alignment vertical="center"/>
    </xf>
    <xf numFmtId="0" fontId="61" fillId="0" borderId="59" xfId="0" applyFont="1" applyBorder="1" applyAlignment="1">
      <alignment vertical="center"/>
    </xf>
    <xf numFmtId="164" fontId="63" fillId="0" borderId="25" xfId="0" applyNumberFormat="1" applyFont="1" applyBorder="1" applyAlignment="1">
      <alignment vertical="center"/>
    </xf>
    <xf numFmtId="0" fontId="62" fillId="0" borderId="9" xfId="0" applyFont="1" applyBorder="1"/>
    <xf numFmtId="164" fontId="62" fillId="0" borderId="10" xfId="0" quotePrefix="1" applyNumberFormat="1" applyFont="1" applyBorder="1" applyAlignment="1">
      <alignment vertical="center"/>
    </xf>
    <xf numFmtId="164" fontId="62" fillId="0" borderId="10" xfId="0" applyNumberFormat="1" applyFont="1" applyBorder="1" applyAlignment="1">
      <alignment vertical="center"/>
    </xf>
    <xf numFmtId="164" fontId="62" fillId="0" borderId="71" xfId="0" applyNumberFormat="1" applyFont="1" applyBorder="1" applyAlignment="1">
      <alignment vertical="center"/>
    </xf>
    <xf numFmtId="164" fontId="62" fillId="0" borderId="11" xfId="0" applyNumberFormat="1" applyFont="1" applyBorder="1" applyAlignment="1">
      <alignment vertical="center"/>
    </xf>
    <xf numFmtId="0" fontId="62" fillId="0" borderId="15" xfId="0" applyFont="1" applyBorder="1"/>
    <xf numFmtId="164" fontId="62" fillId="0" borderId="16" xfId="0" quotePrefix="1" applyNumberFormat="1" applyFont="1" applyBorder="1" applyAlignment="1">
      <alignment vertical="center"/>
    </xf>
    <xf numFmtId="164" fontId="62" fillId="0" borderId="16" xfId="0" applyNumberFormat="1" applyFont="1" applyBorder="1" applyAlignment="1">
      <alignment vertical="center"/>
    </xf>
    <xf numFmtId="164" fontId="62" fillId="0" borderId="29" xfId="0" applyNumberFormat="1" applyFont="1" applyBorder="1" applyAlignment="1">
      <alignment vertical="center"/>
    </xf>
    <xf numFmtId="0" fontId="61" fillId="0" borderId="46" xfId="0" applyFont="1" applyBorder="1" applyAlignment="1">
      <alignment vertical="center"/>
    </xf>
    <xf numFmtId="164" fontId="61" fillId="0" borderId="46" xfId="0" quotePrefix="1" applyNumberFormat="1" applyFont="1" applyBorder="1" applyAlignment="1">
      <alignment vertical="center"/>
    </xf>
    <xf numFmtId="164" fontId="61" fillId="0" borderId="47" xfId="0" quotePrefix="1" applyNumberFormat="1" applyFont="1" applyBorder="1" applyAlignment="1">
      <alignment vertical="center"/>
    </xf>
    <xf numFmtId="0" fontId="62" fillId="0" borderId="12" xfId="0" applyFont="1" applyBorder="1"/>
    <xf numFmtId="164" fontId="62" fillId="0" borderId="14" xfId="0" applyNumberFormat="1" applyFont="1" applyBorder="1" applyAlignment="1">
      <alignment vertical="center"/>
    </xf>
    <xf numFmtId="0" fontId="62" fillId="0" borderId="46" xfId="0" applyFont="1" applyBorder="1" applyAlignment="1">
      <alignment vertical="center"/>
    </xf>
    <xf numFmtId="164" fontId="62" fillId="0" borderId="46" xfId="0" quotePrefix="1" applyNumberFormat="1" applyFont="1" applyBorder="1" applyAlignment="1">
      <alignment vertical="center"/>
    </xf>
    <xf numFmtId="164" fontId="62" fillId="0" borderId="47" xfId="0" quotePrefix="1" applyNumberFormat="1" applyFont="1" applyBorder="1" applyAlignment="1">
      <alignment vertical="center"/>
    </xf>
    <xf numFmtId="0" fontId="62" fillId="0" borderId="43" xfId="0" applyFont="1" applyBorder="1"/>
    <xf numFmtId="164" fontId="62" fillId="0" borderId="44" xfId="0" quotePrefix="1" applyNumberFormat="1" applyFont="1" applyBorder="1" applyAlignment="1">
      <alignment vertical="center"/>
    </xf>
    <xf numFmtId="164" fontId="62" fillId="0" borderId="44" xfId="0" applyNumberFormat="1" applyFont="1" applyBorder="1" applyAlignment="1">
      <alignment vertical="center"/>
    </xf>
    <xf numFmtId="164" fontId="62" fillId="0" borderId="45" xfId="0" applyNumberFormat="1" applyFont="1" applyBorder="1" applyAlignment="1">
      <alignment vertical="center"/>
    </xf>
    <xf numFmtId="164" fontId="63" fillId="0" borderId="71" xfId="0" applyNumberFormat="1" applyFont="1" applyBorder="1" applyAlignment="1">
      <alignment vertical="center"/>
    </xf>
    <xf numFmtId="164" fontId="63" fillId="0" borderId="16" xfId="0" quotePrefix="1" applyNumberFormat="1" applyFont="1" applyBorder="1" applyAlignment="1">
      <alignment vertical="center"/>
    </xf>
    <xf numFmtId="0" fontId="62" fillId="0" borderId="59" xfId="0" applyFont="1" applyBorder="1" applyAlignment="1">
      <alignment vertical="center"/>
    </xf>
    <xf numFmtId="43" fontId="61" fillId="0" borderId="60" xfId="0" applyNumberFormat="1" applyFont="1" applyBorder="1" applyAlignment="1">
      <alignment vertical="center"/>
    </xf>
    <xf numFmtId="0" fontId="62" fillId="0" borderId="34" xfId="0" applyFont="1" applyBorder="1"/>
    <xf numFmtId="164" fontId="62" fillId="0" borderId="24" xfId="0" quotePrefix="1" applyNumberFormat="1" applyFont="1" applyBorder="1" applyAlignment="1">
      <alignment vertical="center"/>
    </xf>
    <xf numFmtId="164" fontId="62" fillId="0" borderId="24" xfId="0" applyNumberFormat="1" applyFont="1" applyBorder="1" applyAlignment="1">
      <alignment vertical="center"/>
    </xf>
    <xf numFmtId="164" fontId="62" fillId="0" borderId="36" xfId="0" applyNumberFormat="1" applyFont="1" applyBorder="1" applyAlignment="1">
      <alignment vertical="center"/>
    </xf>
    <xf numFmtId="164" fontId="62" fillId="0" borderId="35" xfId="0" applyNumberFormat="1" applyFont="1" applyBorder="1" applyAlignment="1">
      <alignment vertical="center"/>
    </xf>
    <xf numFmtId="164" fontId="63" fillId="0" borderId="25" xfId="0" quotePrefix="1" applyNumberFormat="1" applyFont="1" applyBorder="1" applyAlignment="1">
      <alignment vertical="center"/>
    </xf>
    <xf numFmtId="164" fontId="68" fillId="0" borderId="44" xfId="0" quotePrefix="1" applyNumberFormat="1" applyFont="1" applyBorder="1" applyAlignment="1">
      <alignment vertical="center"/>
    </xf>
    <xf numFmtId="164" fontId="68" fillId="0" borderId="45" xfId="0" quotePrefix="1" applyNumberFormat="1" applyFont="1" applyBorder="1" applyAlignment="1">
      <alignment vertical="center"/>
    </xf>
    <xf numFmtId="164" fontId="63" fillId="0" borderId="36" xfId="0" applyNumberFormat="1" applyFont="1" applyBorder="1" applyAlignment="1">
      <alignment vertical="center"/>
    </xf>
    <xf numFmtId="165" fontId="62" fillId="0" borderId="53" xfId="0" applyNumberFormat="1" applyFont="1" applyBorder="1" applyAlignment="1">
      <alignment vertical="center"/>
    </xf>
    <xf numFmtId="164" fontId="62" fillId="0" borderId="25" xfId="0" quotePrefix="1" applyNumberFormat="1" applyFont="1" applyBorder="1" applyAlignment="1">
      <alignment vertical="center"/>
    </xf>
    <xf numFmtId="164" fontId="61" fillId="0" borderId="44" xfId="0" quotePrefix="1" applyNumberFormat="1" applyFont="1" applyBorder="1" applyAlignment="1">
      <alignment vertical="center"/>
    </xf>
    <xf numFmtId="164" fontId="61" fillId="0" borderId="45" xfId="0" quotePrefix="1" applyNumberFormat="1" applyFont="1" applyBorder="1" applyAlignment="1">
      <alignment vertical="center"/>
    </xf>
    <xf numFmtId="165" fontId="62" fillId="0" borderId="79" xfId="0" applyNumberFormat="1" applyFont="1" applyBorder="1" applyAlignment="1">
      <alignment vertical="center"/>
    </xf>
    <xf numFmtId="0" fontId="62" fillId="0" borderId="32" xfId="0" applyFont="1" applyBorder="1"/>
    <xf numFmtId="0" fontId="62" fillId="0" borderId="2" xfId="0" applyFont="1" applyBorder="1" applyAlignment="1">
      <alignment horizontal="right"/>
    </xf>
    <xf numFmtId="0" fontId="62" fillId="0" borderId="80" xfId="0" applyFont="1" applyBorder="1" applyAlignment="1">
      <alignment horizontal="right" vertical="center"/>
    </xf>
    <xf numFmtId="0" fontId="62" fillId="0" borderId="81" xfId="0" applyFont="1" applyBorder="1" applyAlignment="1">
      <alignment vertical="center"/>
    </xf>
    <xf numFmtId="165" fontId="62" fillId="0" borderId="82" xfId="0" applyNumberFormat="1" applyFont="1" applyBorder="1" applyAlignment="1">
      <alignment vertical="center"/>
    </xf>
    <xf numFmtId="0" fontId="62" fillId="0" borderId="83" xfId="0" applyFont="1" applyBorder="1" applyAlignment="1">
      <alignment vertical="center"/>
    </xf>
    <xf numFmtId="165" fontId="62" fillId="0" borderId="84" xfId="0" applyNumberFormat="1" applyFont="1" applyBorder="1" applyAlignment="1">
      <alignment vertical="center"/>
    </xf>
    <xf numFmtId="0" fontId="62" fillId="0" borderId="80" xfId="0" applyFont="1" applyBorder="1" applyAlignment="1">
      <alignment vertical="center"/>
    </xf>
    <xf numFmtId="0" fontId="62" fillId="0" borderId="85" xfId="0" applyFont="1" applyBorder="1" applyAlignment="1">
      <alignment vertical="center"/>
    </xf>
    <xf numFmtId="0" fontId="62" fillId="0" borderId="86" xfId="0" applyFont="1" applyBorder="1" applyAlignment="1">
      <alignment vertical="center"/>
    </xf>
    <xf numFmtId="43" fontId="62" fillId="0" borderId="73" xfId="0" applyNumberFormat="1" applyFont="1" applyBorder="1" applyAlignment="1">
      <alignment vertical="center"/>
    </xf>
    <xf numFmtId="164" fontId="62" fillId="0" borderId="79" xfId="0" applyNumberFormat="1" applyFont="1" applyBorder="1" applyAlignment="1">
      <alignment vertical="center"/>
    </xf>
    <xf numFmtId="164" fontId="62" fillId="0" borderId="82" xfId="0" applyNumberFormat="1" applyFont="1" applyBorder="1" applyAlignment="1">
      <alignment vertical="center"/>
    </xf>
    <xf numFmtId="165" fontId="62" fillId="0" borderId="29" xfId="0" applyNumberFormat="1" applyFont="1" applyBorder="1" applyAlignment="1">
      <alignment vertical="center"/>
    </xf>
    <xf numFmtId="164" fontId="62" fillId="0" borderId="36" xfId="0" quotePrefix="1" applyNumberFormat="1" applyFont="1" applyBorder="1" applyAlignment="1">
      <alignment vertical="center"/>
    </xf>
    <xf numFmtId="164" fontId="62" fillId="0" borderId="52" xfId="0" applyNumberFormat="1" applyFont="1" applyBorder="1" applyAlignment="1">
      <alignment vertical="center"/>
    </xf>
    <xf numFmtId="164" fontId="67" fillId="0" borderId="44" xfId="0" quotePrefix="1" applyNumberFormat="1" applyFont="1" applyBorder="1" applyAlignment="1">
      <alignment vertical="center"/>
    </xf>
    <xf numFmtId="164" fontId="67" fillId="0" borderId="45" xfId="0" quotePrefix="1" applyNumberFormat="1" applyFont="1" applyBorder="1" applyAlignment="1">
      <alignment vertical="center"/>
    </xf>
    <xf numFmtId="164" fontId="63" fillId="0" borderId="36" xfId="0" quotePrefix="1" applyNumberFormat="1" applyFont="1" applyBorder="1" applyAlignment="1">
      <alignment vertical="center"/>
    </xf>
    <xf numFmtId="164" fontId="63" fillId="0" borderId="71" xfId="0" quotePrefix="1" applyNumberFormat="1" applyFont="1" applyBorder="1" applyAlignment="1">
      <alignment vertical="center"/>
    </xf>
    <xf numFmtId="164" fontId="62" fillId="0" borderId="72" xfId="0" applyNumberFormat="1" applyFont="1" applyBorder="1" applyAlignment="1">
      <alignment vertical="center"/>
    </xf>
    <xf numFmtId="164" fontId="62" fillId="0" borderId="73" xfId="0" applyNumberFormat="1" applyFont="1" applyBorder="1" applyAlignment="1">
      <alignment vertical="center"/>
    </xf>
    <xf numFmtId="0" fontId="62" fillId="0" borderId="87" xfId="0" applyFont="1" applyBorder="1" applyAlignment="1">
      <alignment vertical="center"/>
    </xf>
    <xf numFmtId="0" fontId="62" fillId="0" borderId="88" xfId="0" applyFont="1" applyBorder="1" applyAlignment="1">
      <alignment vertical="center"/>
    </xf>
    <xf numFmtId="0" fontId="62" fillId="0" borderId="77" xfId="0" applyFont="1" applyBorder="1" applyAlignment="1">
      <alignment vertical="center"/>
    </xf>
    <xf numFmtId="164" fontId="63" fillId="0" borderId="16" xfId="0" applyNumberFormat="1" applyFont="1" applyBorder="1" applyAlignment="1">
      <alignment vertical="center"/>
    </xf>
    <xf numFmtId="164" fontId="62" fillId="0" borderId="89" xfId="0" applyNumberFormat="1" applyFont="1" applyBorder="1" applyAlignment="1">
      <alignment vertical="center"/>
    </xf>
    <xf numFmtId="164" fontId="64" fillId="0" borderId="14" xfId="0" applyNumberFormat="1" applyFont="1" applyBorder="1" applyAlignment="1">
      <alignment vertical="center"/>
    </xf>
    <xf numFmtId="164" fontId="61" fillId="0" borderId="36" xfId="0" quotePrefix="1" applyNumberFormat="1" applyFont="1" applyBorder="1" applyAlignment="1">
      <alignment vertical="center"/>
    </xf>
    <xf numFmtId="164" fontId="62" fillId="0" borderId="71" xfId="0" quotePrefix="1" applyNumberFormat="1" applyFont="1" applyBorder="1" applyAlignment="1">
      <alignment vertical="center"/>
    </xf>
    <xf numFmtId="164" fontId="62" fillId="0" borderId="45" xfId="0" quotePrefix="1" applyNumberFormat="1" applyFont="1" applyBorder="1" applyAlignment="1">
      <alignment vertical="center"/>
    </xf>
    <xf numFmtId="164" fontId="62" fillId="0" borderId="33" xfId="0" applyNumberFormat="1" applyFont="1" applyBorder="1" applyAlignment="1">
      <alignment vertical="center"/>
    </xf>
    <xf numFmtId="164" fontId="61" fillId="0" borderId="44" xfId="0" applyNumberFormat="1" applyFont="1" applyBorder="1" applyAlignment="1">
      <alignment vertical="center"/>
    </xf>
    <xf numFmtId="164" fontId="64" fillId="0" borderId="33" xfId="0" applyNumberFormat="1" applyFont="1" applyBorder="1" applyAlignment="1">
      <alignment vertical="center"/>
    </xf>
    <xf numFmtId="164" fontId="64" fillId="0" borderId="52" xfId="0" applyNumberFormat="1" applyFont="1" applyBorder="1" applyAlignment="1">
      <alignment vertical="center"/>
    </xf>
    <xf numFmtId="165" fontId="62" fillId="0" borderId="14" xfId="0" applyNumberFormat="1" applyFont="1" applyBorder="1" applyAlignment="1">
      <alignment vertical="center"/>
    </xf>
    <xf numFmtId="165" fontId="62" fillId="0" borderId="54" xfId="0" applyNumberFormat="1" applyFont="1" applyBorder="1" applyAlignment="1">
      <alignment vertical="center"/>
    </xf>
    <xf numFmtId="43" fontId="62" fillId="0" borderId="77" xfId="0" applyNumberFormat="1" applyFont="1" applyBorder="1" applyAlignment="1">
      <alignment vertical="center"/>
    </xf>
    <xf numFmtId="0" fontId="61" fillId="0" borderId="13" xfId="0" applyFont="1" applyBorder="1" applyAlignment="1">
      <alignment vertical="center" wrapText="1"/>
    </xf>
    <xf numFmtId="0" fontId="62" fillId="0" borderId="13" xfId="0" applyFont="1" applyBorder="1" applyAlignment="1">
      <alignment vertical="center" wrapText="1"/>
    </xf>
    <xf numFmtId="43" fontId="62" fillId="0" borderId="75" xfId="0" applyNumberFormat="1" applyFont="1" applyBorder="1" applyAlignment="1">
      <alignment vertical="center"/>
    </xf>
    <xf numFmtId="0" fontId="61" fillId="0" borderId="13" xfId="0" applyFont="1" applyBorder="1" applyAlignment="1">
      <alignment horizontal="center" vertical="center"/>
    </xf>
    <xf numFmtId="43" fontId="62" fillId="0" borderId="13" xfId="0" applyNumberFormat="1" applyFont="1" applyBorder="1" applyAlignment="1">
      <alignment vertical="center"/>
    </xf>
    <xf numFmtId="0" fontId="61" fillId="0" borderId="25" xfId="0" applyFont="1" applyBorder="1" applyAlignment="1">
      <alignment vertical="center" wrapText="1"/>
    </xf>
    <xf numFmtId="0" fontId="62" fillId="0" borderId="25" xfId="0" applyFont="1" applyBorder="1" applyAlignment="1">
      <alignment vertical="center" wrapText="1"/>
    </xf>
    <xf numFmtId="43" fontId="62" fillId="0" borderId="44" xfId="0" applyNumberFormat="1" applyFont="1" applyBorder="1" applyAlignment="1">
      <alignment vertical="center"/>
    </xf>
    <xf numFmtId="43" fontId="62" fillId="0" borderId="45" xfId="0" applyNumberFormat="1" applyFont="1" applyBorder="1" applyAlignment="1">
      <alignment vertical="center"/>
    </xf>
    <xf numFmtId="0" fontId="62" fillId="0" borderId="36" xfId="0" applyFont="1" applyBorder="1" applyAlignment="1">
      <alignment vertical="center"/>
    </xf>
    <xf numFmtId="0" fontId="9" fillId="0" borderId="13" xfId="2" applyFont="1" applyBorder="1" applyAlignment="1">
      <alignment wrapText="1"/>
    </xf>
    <xf numFmtId="1" fontId="22" fillId="0" borderId="44" xfId="2" applyNumberFormat="1" applyFont="1" applyBorder="1" applyAlignment="1">
      <alignment horizontal="center" vertical="top"/>
    </xf>
    <xf numFmtId="1" fontId="9" fillId="2" borderId="44" xfId="2" applyNumberFormat="1" applyFont="1" applyFill="1" applyBorder="1" applyAlignment="1">
      <alignment horizontal="center" vertical="top"/>
    </xf>
    <xf numFmtId="0" fontId="22" fillId="0" borderId="44" xfId="2" applyFont="1" applyBorder="1" applyAlignment="1">
      <alignment horizontal="justify" vertical="top" wrapText="1"/>
    </xf>
    <xf numFmtId="164" fontId="8" fillId="2" borderId="13" xfId="0" applyNumberFormat="1" applyFont="1" applyFill="1" applyBorder="1"/>
    <xf numFmtId="49" fontId="69" fillId="0" borderId="16" xfId="0" applyNumberFormat="1" applyFont="1" applyBorder="1" applyAlignment="1">
      <alignment horizontal="center" wrapText="1"/>
    </xf>
    <xf numFmtId="0" fontId="70" fillId="0" borderId="16" xfId="2" applyFont="1" applyBorder="1" applyAlignment="1">
      <alignment horizontal="left" vertical="center" wrapText="1"/>
    </xf>
    <xf numFmtId="164" fontId="69" fillId="0" borderId="16" xfId="1" applyFont="1" applyBorder="1" applyAlignment="1">
      <alignment horizontal="right" vertical="center"/>
    </xf>
    <xf numFmtId="164" fontId="69" fillId="0" borderId="16" xfId="1" applyFont="1" applyBorder="1" applyAlignment="1">
      <alignment horizontal="right" vertical="center" wrapText="1"/>
    </xf>
    <xf numFmtId="164" fontId="69" fillId="0" borderId="29" xfId="1" applyFont="1" applyBorder="1" applyAlignment="1">
      <alignment horizontal="right" vertical="center" wrapText="1"/>
    </xf>
    <xf numFmtId="49" fontId="70" fillId="2" borderId="15" xfId="0" applyNumberFormat="1" applyFont="1" applyFill="1" applyBorder="1" applyAlignment="1">
      <alignment horizontal="center" vertical="center" wrapText="1"/>
    </xf>
    <xf numFmtId="49" fontId="70" fillId="4" borderId="16" xfId="0" applyNumberFormat="1" applyFont="1" applyFill="1" applyBorder="1" applyAlignment="1">
      <alignment horizontal="center" vertical="center" wrapText="1"/>
    </xf>
    <xf numFmtId="49" fontId="70" fillId="2" borderId="16" xfId="0" applyNumberFormat="1" applyFont="1" applyFill="1" applyBorder="1" applyAlignment="1">
      <alignment horizontal="center" vertical="center" wrapText="1"/>
    </xf>
    <xf numFmtId="0" fontId="71" fillId="0" borderId="13" xfId="0" applyFont="1" applyBorder="1"/>
    <xf numFmtId="0" fontId="71" fillId="0" borderId="13" xfId="0" applyFont="1" applyBorder="1" applyAlignment="1">
      <alignment wrapText="1"/>
    </xf>
    <xf numFmtId="164" fontId="71" fillId="0" borderId="13" xfId="0" applyNumberFormat="1" applyFont="1" applyBorder="1"/>
    <xf numFmtId="164" fontId="71" fillId="3" borderId="13" xfId="0" applyNumberFormat="1" applyFont="1" applyFill="1" applyBorder="1"/>
    <xf numFmtId="0" fontId="71" fillId="0" borderId="13" xfId="0" applyFont="1" applyBorder="1" applyAlignment="1">
      <alignment horizontal="center"/>
    </xf>
    <xf numFmtId="49" fontId="72" fillId="2" borderId="25" xfId="2" quotePrefix="1" applyNumberFormat="1" applyFont="1" applyFill="1" applyBorder="1" applyAlignment="1">
      <alignment horizontal="center" vertical="top" wrapText="1"/>
    </xf>
    <xf numFmtId="49" fontId="71" fillId="0" borderId="13" xfId="0" applyNumberFormat="1" applyFont="1" applyBorder="1" applyAlignment="1">
      <alignment horizontal="center" wrapText="1"/>
    </xf>
    <xf numFmtId="49" fontId="71" fillId="0" borderId="13" xfId="0" applyNumberFormat="1" applyFont="1" applyBorder="1" applyAlignment="1">
      <alignment horizontal="center" vertical="center" wrapText="1"/>
    </xf>
    <xf numFmtId="0" fontId="72" fillId="0" borderId="13" xfId="2" applyFont="1" applyBorder="1" applyAlignment="1">
      <alignment horizontal="left" vertical="center" wrapText="1"/>
    </xf>
    <xf numFmtId="164" fontId="71" fillId="5" borderId="14" xfId="1" applyFont="1" applyFill="1" applyBorder="1" applyAlignment="1">
      <alignment horizontal="right" vertical="top" wrapText="1"/>
    </xf>
    <xf numFmtId="1" fontId="72" fillId="2" borderId="12" xfId="2" applyNumberFormat="1" applyFont="1" applyFill="1" applyBorder="1" applyAlignment="1">
      <alignment horizontal="center" vertical="top"/>
    </xf>
    <xf numFmtId="49" fontId="72" fillId="0" borderId="25" xfId="2" quotePrefix="1" applyNumberFormat="1" applyFont="1" applyBorder="1" applyAlignment="1">
      <alignment horizontal="center" vertical="top" wrapText="1"/>
    </xf>
    <xf numFmtId="164" fontId="71" fillId="5" borderId="13" xfId="1" applyFont="1" applyFill="1" applyBorder="1" applyAlignment="1">
      <alignment horizontal="right" vertical="top" wrapText="1"/>
    </xf>
    <xf numFmtId="1" fontId="72" fillId="0" borderId="12" xfId="2" applyNumberFormat="1" applyFont="1" applyBorder="1" applyAlignment="1">
      <alignment vertical="top"/>
    </xf>
    <xf numFmtId="49" fontId="72" fillId="4" borderId="13" xfId="0" applyNumberFormat="1" applyFont="1" applyFill="1" applyBorder="1" applyAlignment="1">
      <alignment horizontal="center" vertical="center" wrapText="1"/>
    </xf>
    <xf numFmtId="49" fontId="72" fillId="2" borderId="13" xfId="0" applyNumberFormat="1" applyFont="1" applyFill="1" applyBorder="1" applyAlignment="1">
      <alignment horizontal="center" vertical="top" wrapText="1"/>
    </xf>
    <xf numFmtId="0" fontId="72" fillId="0" borderId="13" xfId="2" applyFont="1" applyBorder="1" applyAlignment="1">
      <alignment vertical="center"/>
    </xf>
    <xf numFmtId="164" fontId="71" fillId="0" borderId="13" xfId="1" applyFont="1" applyBorder="1" applyAlignment="1">
      <alignment horizontal="right" vertical="center" wrapText="1"/>
    </xf>
    <xf numFmtId="164" fontId="71" fillId="0" borderId="14" xfId="1" applyFont="1" applyBorder="1" applyAlignment="1">
      <alignment horizontal="right" vertical="center" wrapText="1"/>
    </xf>
    <xf numFmtId="1" fontId="72" fillId="0" borderId="12" xfId="2" applyNumberFormat="1" applyFont="1" applyBorder="1" applyAlignment="1">
      <alignment horizontal="center"/>
    </xf>
    <xf numFmtId="0" fontId="72" fillId="2" borderId="13" xfId="2" applyFont="1" applyFill="1" applyBorder="1" applyAlignment="1">
      <alignment vertical="center"/>
    </xf>
    <xf numFmtId="0" fontId="8" fillId="0" borderId="25" xfId="0" applyFont="1" applyBorder="1"/>
    <xf numFmtId="0" fontId="8" fillId="0" borderId="25" xfId="0" applyFont="1" applyBorder="1" applyAlignment="1">
      <alignment wrapText="1"/>
    </xf>
    <xf numFmtId="164" fontId="8" fillId="0" borderId="25" xfId="0" applyNumberFormat="1" applyFont="1" applyBorder="1"/>
    <xf numFmtId="0" fontId="7" fillId="0" borderId="24" xfId="0" applyFont="1" applyBorder="1" applyAlignment="1">
      <alignment wrapText="1"/>
    </xf>
    <xf numFmtId="1" fontId="72" fillId="2" borderId="12" xfId="0" applyNumberFormat="1" applyFont="1" applyFill="1" applyBorder="1" applyAlignment="1">
      <alignment horizontal="center" vertical="top" wrapText="1"/>
    </xf>
    <xf numFmtId="0" fontId="72" fillId="4" borderId="13" xfId="0" applyFont="1" applyFill="1" applyBorder="1" applyAlignment="1">
      <alignment horizontal="left" vertical="center" wrapText="1"/>
    </xf>
    <xf numFmtId="0" fontId="3" fillId="0" borderId="25" xfId="2" applyFont="1" applyBorder="1" applyAlignment="1">
      <alignment wrapText="1"/>
    </xf>
    <xf numFmtId="1" fontId="72" fillId="0" borderId="32" xfId="2" applyNumberFormat="1" applyFont="1" applyBorder="1" applyAlignment="1">
      <alignment horizontal="center"/>
    </xf>
    <xf numFmtId="1" fontId="72" fillId="0" borderId="25" xfId="2" applyNumberFormat="1" applyFont="1" applyBorder="1" applyAlignment="1">
      <alignment horizontal="center"/>
    </xf>
    <xf numFmtId="0" fontId="71" fillId="0" borderId="25" xfId="2" applyFont="1" applyBorder="1"/>
    <xf numFmtId="0" fontId="71" fillId="0" borderId="38" xfId="0" applyFont="1" applyBorder="1"/>
    <xf numFmtId="49" fontId="9" fillId="2" borderId="13" xfId="2" quotePrefix="1" applyNumberFormat="1" applyFont="1" applyFill="1" applyBorder="1" applyAlignment="1">
      <alignment horizontal="center" vertical="top" wrapText="1"/>
    </xf>
    <xf numFmtId="1" fontId="9" fillId="2" borderId="13" xfId="0" applyNumberFormat="1" applyFont="1" applyFill="1" applyBorder="1" applyAlignment="1">
      <alignment horizontal="center" vertical="top" wrapText="1"/>
    </xf>
    <xf numFmtId="0" fontId="72" fillId="0" borderId="25" xfId="2" applyFont="1" applyBorder="1" applyAlignment="1">
      <alignment wrapText="1"/>
    </xf>
    <xf numFmtId="49" fontId="11" fillId="0" borderId="19" xfId="0" applyNumberFormat="1" applyFont="1" applyBorder="1" applyAlignment="1" applyProtection="1">
      <alignment horizontal="center" vertical="center"/>
      <protection locked="0"/>
    </xf>
    <xf numFmtId="49" fontId="11" fillId="0" borderId="20" xfId="0" applyNumberFormat="1" applyFont="1" applyBorder="1" applyAlignment="1" applyProtection="1">
      <alignment horizontal="center" vertical="center"/>
      <protection locked="0"/>
    </xf>
    <xf numFmtId="49" fontId="11" fillId="0" borderId="21" xfId="0" applyNumberFormat="1" applyFont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/>
      <protection locked="0"/>
    </xf>
    <xf numFmtId="0" fontId="4" fillId="2" borderId="2" xfId="0" applyFont="1" applyFill="1" applyBorder="1" applyAlignment="1" applyProtection="1">
      <alignment horizontal="center"/>
      <protection locked="0"/>
    </xf>
    <xf numFmtId="0" fontId="4" fillId="2" borderId="0" xfId="0" applyFont="1" applyFill="1" applyAlignment="1" applyProtection="1">
      <alignment horizontal="center"/>
      <protection locked="0"/>
    </xf>
    <xf numFmtId="0" fontId="4" fillId="2" borderId="3" xfId="0" applyFont="1" applyFill="1" applyBorder="1" applyAlignment="1" applyProtection="1">
      <alignment horizontal="center"/>
      <protection locked="0"/>
    </xf>
    <xf numFmtId="0" fontId="5" fillId="0" borderId="4" xfId="0" applyFont="1" applyBorder="1" applyAlignment="1" applyProtection="1">
      <alignment horizontal="center" vertical="top" wrapText="1"/>
      <protection locked="0"/>
    </xf>
    <xf numFmtId="0" fontId="5" fillId="0" borderId="5" xfId="0" applyFont="1" applyBorder="1" applyAlignment="1" applyProtection="1">
      <alignment horizontal="center" vertical="top" wrapText="1"/>
      <protection locked="0"/>
    </xf>
    <xf numFmtId="0" fontId="5" fillId="0" borderId="6" xfId="0" applyFont="1" applyBorder="1" applyAlignment="1" applyProtection="1">
      <alignment horizontal="center" vertical="top" wrapText="1"/>
      <protection locked="0"/>
    </xf>
    <xf numFmtId="0" fontId="7" fillId="0" borderId="19" xfId="0" applyFont="1" applyBorder="1" applyAlignment="1" applyProtection="1">
      <alignment horizontal="left"/>
      <protection locked="0"/>
    </xf>
    <xf numFmtId="0" fontId="7" fillId="0" borderId="20" xfId="0" applyFont="1" applyBorder="1" applyAlignment="1" applyProtection="1">
      <alignment horizontal="left"/>
      <protection locked="0"/>
    </xf>
    <xf numFmtId="0" fontId="7" fillId="0" borderId="21" xfId="0" applyFont="1" applyBorder="1" applyAlignment="1" applyProtection="1">
      <alignment horizontal="left"/>
      <protection locked="0"/>
    </xf>
    <xf numFmtId="164" fontId="7" fillId="0" borderId="19" xfId="1" applyFont="1" applyBorder="1" applyAlignment="1" applyProtection="1">
      <alignment horizontal="center"/>
      <protection locked="0"/>
    </xf>
    <xf numFmtId="164" fontId="7" fillId="0" borderId="21" xfId="1" applyFont="1" applyBorder="1" applyAlignment="1" applyProtection="1">
      <alignment horizontal="center"/>
      <protection locked="0"/>
    </xf>
    <xf numFmtId="0" fontId="15" fillId="0" borderId="4" xfId="0" applyFont="1" applyBorder="1" applyAlignment="1" applyProtection="1">
      <alignment horizontal="center" vertical="top" wrapText="1"/>
      <protection locked="0"/>
    </xf>
    <xf numFmtId="0" fontId="15" fillId="0" borderId="5" xfId="0" applyFont="1" applyBorder="1" applyAlignment="1" applyProtection="1">
      <alignment horizontal="center" vertical="top" wrapText="1"/>
      <protection locked="0"/>
    </xf>
    <xf numFmtId="0" fontId="15" fillId="0" borderId="6" xfId="0" applyFont="1" applyBorder="1" applyAlignment="1" applyProtection="1">
      <alignment horizontal="center" vertical="top" wrapText="1"/>
      <protection locked="0"/>
    </xf>
    <xf numFmtId="49" fontId="7" fillId="0" borderId="19" xfId="0" applyNumberFormat="1" applyFont="1" applyBorder="1" applyAlignment="1" applyProtection="1">
      <alignment horizontal="center" vertical="center"/>
      <protection locked="0"/>
    </xf>
    <xf numFmtId="49" fontId="7" fillId="0" borderId="20" xfId="0" applyNumberFormat="1" applyFont="1" applyBorder="1" applyAlignment="1" applyProtection="1">
      <alignment horizontal="center" vertical="center"/>
      <protection locked="0"/>
    </xf>
    <xf numFmtId="49" fontId="7" fillId="0" borderId="21" xfId="0" applyNumberFormat="1" applyFont="1" applyBorder="1" applyAlignment="1" applyProtection="1">
      <alignment horizontal="center" vertical="center"/>
      <protection locked="0"/>
    </xf>
    <xf numFmtId="0" fontId="7" fillId="0" borderId="22" xfId="0" applyFont="1" applyBorder="1" applyAlignment="1" applyProtection="1">
      <alignment horizontal="center"/>
      <protection locked="0"/>
    </xf>
    <xf numFmtId="0" fontId="7" fillId="0" borderId="23" xfId="0" applyFont="1" applyBorder="1" applyAlignment="1" applyProtection="1">
      <alignment horizontal="center"/>
      <protection locked="0"/>
    </xf>
    <xf numFmtId="0" fontId="12" fillId="2" borderId="1" xfId="0" applyFont="1" applyFill="1" applyBorder="1" applyAlignment="1" applyProtection="1">
      <alignment horizontal="center"/>
      <protection locked="0"/>
    </xf>
    <xf numFmtId="0" fontId="13" fillId="2" borderId="26" xfId="0" applyFont="1" applyFill="1" applyBorder="1" applyAlignment="1" applyProtection="1">
      <alignment horizontal="center"/>
      <protection locked="0"/>
    </xf>
    <xf numFmtId="0" fontId="13" fillId="2" borderId="27" xfId="0" applyFont="1" applyFill="1" applyBorder="1" applyAlignment="1" applyProtection="1">
      <alignment horizontal="center"/>
      <protection locked="0"/>
    </xf>
    <xf numFmtId="0" fontId="13" fillId="2" borderId="28" xfId="0" applyFont="1" applyFill="1" applyBorder="1" applyAlignment="1" applyProtection="1">
      <alignment horizontal="center"/>
      <protection locked="0"/>
    </xf>
    <xf numFmtId="0" fontId="14" fillId="2" borderId="2" xfId="0" applyFont="1" applyFill="1" applyBorder="1" applyAlignment="1" applyProtection="1">
      <alignment horizontal="center"/>
      <protection locked="0"/>
    </xf>
    <xf numFmtId="0" fontId="14" fillId="2" borderId="0" xfId="0" applyFont="1" applyFill="1" applyAlignment="1" applyProtection="1">
      <alignment horizontal="center"/>
      <protection locked="0"/>
    </xf>
    <xf numFmtId="0" fontId="14" fillId="2" borderId="3" xfId="0" applyFont="1" applyFill="1" applyBorder="1" applyAlignment="1" applyProtection="1">
      <alignment horizontal="center"/>
      <protection locked="0"/>
    </xf>
    <xf numFmtId="0" fontId="19" fillId="2" borderId="30" xfId="0" applyFont="1" applyFill="1" applyBorder="1" applyAlignment="1">
      <alignment horizontal="center"/>
    </xf>
    <xf numFmtId="0" fontId="19" fillId="2" borderId="22" xfId="0" applyFont="1" applyFill="1" applyBorder="1" applyAlignment="1">
      <alignment horizontal="center"/>
    </xf>
    <xf numFmtId="0" fontId="19" fillId="2" borderId="23" xfId="0" applyFont="1" applyFill="1" applyBorder="1" applyAlignment="1">
      <alignment horizontal="center"/>
    </xf>
    <xf numFmtId="0" fontId="13" fillId="2" borderId="2" xfId="0" applyFont="1" applyFill="1" applyBorder="1" applyAlignment="1">
      <alignment horizontal="center"/>
    </xf>
    <xf numFmtId="0" fontId="13" fillId="2" borderId="0" xfId="0" applyFont="1" applyFill="1" applyAlignment="1">
      <alignment horizontal="center"/>
    </xf>
    <xf numFmtId="0" fontId="13" fillId="2" borderId="3" xfId="0" applyFont="1" applyFill="1" applyBorder="1" applyAlignment="1">
      <alignment horizontal="center"/>
    </xf>
    <xf numFmtId="0" fontId="14" fillId="2" borderId="2" xfId="0" applyFont="1" applyFill="1" applyBorder="1" applyAlignment="1">
      <alignment horizontal="center"/>
    </xf>
    <xf numFmtId="0" fontId="14" fillId="2" borderId="0" xfId="0" applyFont="1" applyFill="1" applyAlignment="1">
      <alignment horizontal="center"/>
    </xf>
    <xf numFmtId="0" fontId="14" fillId="2" borderId="3" xfId="0" applyFont="1" applyFill="1" applyBorder="1" applyAlignment="1">
      <alignment horizontal="center"/>
    </xf>
    <xf numFmtId="0" fontId="15" fillId="0" borderId="4" xfId="0" applyFont="1" applyBorder="1" applyAlignment="1">
      <alignment horizontal="center" vertical="top" wrapText="1"/>
    </xf>
    <xf numFmtId="0" fontId="15" fillId="0" borderId="5" xfId="0" applyFont="1" applyBorder="1" applyAlignment="1">
      <alignment horizontal="center" vertical="top" wrapText="1"/>
    </xf>
    <xf numFmtId="0" fontId="15" fillId="0" borderId="6" xfId="0" applyFont="1" applyBorder="1" applyAlignment="1">
      <alignment horizontal="center" vertical="top" wrapText="1"/>
    </xf>
    <xf numFmtId="0" fontId="7" fillId="0" borderId="19" xfId="0" applyFont="1" applyBorder="1" applyAlignment="1">
      <alignment horizontal="center" vertical="top" wrapText="1"/>
    </xf>
    <xf numFmtId="0" fontId="7" fillId="0" borderId="20" xfId="0" applyFont="1" applyBorder="1" applyAlignment="1">
      <alignment horizontal="center" vertical="top" wrapText="1"/>
    </xf>
    <xf numFmtId="0" fontId="7" fillId="0" borderId="21" xfId="0" applyFont="1" applyBorder="1" applyAlignment="1">
      <alignment horizontal="center" vertical="top" wrapText="1"/>
    </xf>
    <xf numFmtId="0" fontId="31" fillId="2" borderId="30" xfId="0" applyFont="1" applyFill="1" applyBorder="1" applyAlignment="1">
      <alignment horizontal="center"/>
    </xf>
    <xf numFmtId="0" fontId="31" fillId="2" borderId="22" xfId="0" applyFont="1" applyFill="1" applyBorder="1" applyAlignment="1">
      <alignment horizontal="center"/>
    </xf>
    <xf numFmtId="0" fontId="31" fillId="2" borderId="23" xfId="0" applyFont="1" applyFill="1" applyBorder="1" applyAlignment="1">
      <alignment horizontal="center"/>
    </xf>
    <xf numFmtId="0" fontId="31" fillId="2" borderId="2" xfId="0" applyFont="1" applyFill="1" applyBorder="1" applyAlignment="1">
      <alignment horizontal="center"/>
    </xf>
    <xf numFmtId="0" fontId="31" fillId="2" borderId="0" xfId="0" applyFont="1" applyFill="1" applyAlignment="1">
      <alignment horizontal="center"/>
    </xf>
    <xf numFmtId="0" fontId="31" fillId="2" borderId="3" xfId="0" applyFont="1" applyFill="1" applyBorder="1" applyAlignment="1">
      <alignment horizontal="center"/>
    </xf>
    <xf numFmtId="0" fontId="31" fillId="2" borderId="5" xfId="0" applyFont="1" applyFill="1" applyBorder="1" applyAlignment="1">
      <alignment horizontal="center"/>
    </xf>
    <xf numFmtId="0" fontId="7" fillId="0" borderId="19" xfId="0" applyFont="1" applyBorder="1" applyAlignment="1">
      <alignment vertical="top" wrapText="1"/>
    </xf>
    <xf numFmtId="0" fontId="7" fillId="0" borderId="20" xfId="0" applyFont="1" applyBorder="1" applyAlignment="1">
      <alignment vertical="top" wrapText="1"/>
    </xf>
    <xf numFmtId="0" fontId="7" fillId="0" borderId="21" xfId="0" applyFont="1" applyBorder="1" applyAlignment="1">
      <alignment vertical="top" wrapText="1"/>
    </xf>
    <xf numFmtId="0" fontId="40" fillId="0" borderId="19" xfId="0" applyFont="1" applyBorder="1" applyAlignment="1">
      <alignment horizontal="center" vertical="top" wrapText="1"/>
    </xf>
    <xf numFmtId="0" fontId="40" fillId="0" borderId="20" xfId="0" applyFont="1" applyBorder="1" applyAlignment="1">
      <alignment horizontal="center" vertical="top" wrapText="1"/>
    </xf>
    <xf numFmtId="0" fontId="40" fillId="0" borderId="21" xfId="0" applyFont="1" applyBorder="1" applyAlignment="1">
      <alignment horizontal="center" vertical="top" wrapText="1"/>
    </xf>
    <xf numFmtId="49" fontId="22" fillId="2" borderId="8" xfId="0" applyNumberFormat="1" applyFont="1" applyFill="1" applyBorder="1" applyAlignment="1">
      <alignment horizontal="center" vertical="center" wrapText="1"/>
    </xf>
    <xf numFmtId="0" fontId="7" fillId="0" borderId="19" xfId="0" applyFont="1" applyBorder="1" applyAlignment="1">
      <alignment horizontal="left" vertical="top" wrapText="1"/>
    </xf>
    <xf numFmtId="0" fontId="7" fillId="0" borderId="20" xfId="0" applyFont="1" applyBorder="1" applyAlignment="1">
      <alignment horizontal="left" vertical="top" wrapText="1"/>
    </xf>
    <xf numFmtId="0" fontId="7" fillId="0" borderId="21" xfId="0" applyFont="1" applyBorder="1" applyAlignment="1">
      <alignment horizontal="left" vertical="top" wrapText="1"/>
    </xf>
    <xf numFmtId="1" fontId="22" fillId="2" borderId="8" xfId="0" applyNumberFormat="1" applyFont="1" applyFill="1" applyBorder="1" applyAlignment="1">
      <alignment horizontal="center" vertical="center" wrapText="1"/>
    </xf>
    <xf numFmtId="0" fontId="32" fillId="0" borderId="4" xfId="0" applyFont="1" applyBorder="1" applyAlignment="1">
      <alignment horizontal="center" vertical="top" wrapText="1"/>
    </xf>
    <xf numFmtId="0" fontId="32" fillId="0" borderId="5" xfId="0" applyFont="1" applyBorder="1" applyAlignment="1">
      <alignment horizontal="center" vertical="top" wrapText="1"/>
    </xf>
    <xf numFmtId="0" fontId="32" fillId="0" borderId="6" xfId="0" applyFont="1" applyBorder="1" applyAlignment="1">
      <alignment horizontal="center" vertical="top" wrapText="1"/>
    </xf>
    <xf numFmtId="1" fontId="22" fillId="2" borderId="19" xfId="0" applyNumberFormat="1" applyFont="1" applyFill="1" applyBorder="1" applyAlignment="1">
      <alignment horizontal="center" vertical="center" wrapText="1"/>
    </xf>
    <xf numFmtId="1" fontId="22" fillId="2" borderId="20" xfId="0" applyNumberFormat="1" applyFont="1" applyFill="1" applyBorder="1" applyAlignment="1">
      <alignment horizontal="center" vertical="center" wrapText="1"/>
    </xf>
    <xf numFmtId="1" fontId="22" fillId="2" borderId="21" xfId="0" applyNumberFormat="1" applyFont="1" applyFill="1" applyBorder="1" applyAlignment="1">
      <alignment horizontal="center" vertical="center" wrapText="1"/>
    </xf>
    <xf numFmtId="0" fontId="39" fillId="2" borderId="30" xfId="0" applyFont="1" applyFill="1" applyBorder="1" applyAlignment="1">
      <alignment horizontal="center"/>
    </xf>
    <xf numFmtId="0" fontId="39" fillId="2" borderId="22" xfId="0" applyFont="1" applyFill="1" applyBorder="1" applyAlignment="1">
      <alignment horizontal="center"/>
    </xf>
    <xf numFmtId="0" fontId="39" fillId="2" borderId="23" xfId="0" applyFont="1" applyFill="1" applyBorder="1" applyAlignment="1">
      <alignment horizontal="center"/>
    </xf>
    <xf numFmtId="1" fontId="22" fillId="2" borderId="8" xfId="0" applyNumberFormat="1" applyFont="1" applyFill="1" applyBorder="1" applyAlignment="1">
      <alignment horizontal="center" vertical="top" wrapText="1"/>
    </xf>
    <xf numFmtId="0" fontId="7" fillId="0" borderId="19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1" fontId="22" fillId="2" borderId="19" xfId="0" applyNumberFormat="1" applyFont="1" applyFill="1" applyBorder="1" applyAlignment="1">
      <alignment horizontal="center" vertical="top" wrapText="1"/>
    </xf>
    <xf numFmtId="1" fontId="22" fillId="2" borderId="20" xfId="0" applyNumberFormat="1" applyFont="1" applyFill="1" applyBorder="1" applyAlignment="1">
      <alignment horizontal="center" vertical="top" wrapText="1"/>
    </xf>
    <xf numFmtId="1" fontId="22" fillId="2" borderId="21" xfId="0" applyNumberFormat="1" applyFont="1" applyFill="1" applyBorder="1" applyAlignment="1">
      <alignment horizontal="center" vertical="top" wrapText="1"/>
    </xf>
    <xf numFmtId="0" fontId="54" fillId="2" borderId="30" xfId="0" applyFont="1" applyFill="1" applyBorder="1" applyAlignment="1">
      <alignment horizontal="center"/>
    </xf>
    <xf numFmtId="0" fontId="54" fillId="2" borderId="22" xfId="0" applyFont="1" applyFill="1" applyBorder="1" applyAlignment="1">
      <alignment horizontal="center"/>
    </xf>
    <xf numFmtId="0" fontId="54" fillId="2" borderId="23" xfId="0" applyFont="1" applyFill="1" applyBorder="1" applyAlignment="1">
      <alignment horizontal="center"/>
    </xf>
    <xf numFmtId="0" fontId="40" fillId="0" borderId="19" xfId="0" applyFont="1" applyBorder="1" applyAlignment="1">
      <alignment horizontal="center" vertical="center" wrapText="1"/>
    </xf>
    <xf numFmtId="0" fontId="40" fillId="0" borderId="20" xfId="0" applyFont="1" applyBorder="1" applyAlignment="1">
      <alignment horizontal="center" vertical="center" wrapText="1"/>
    </xf>
    <xf numFmtId="0" fontId="40" fillId="0" borderId="21" xfId="0" applyFont="1" applyBorder="1" applyAlignment="1">
      <alignment horizontal="center" vertical="center" wrapText="1"/>
    </xf>
    <xf numFmtId="49" fontId="57" fillId="0" borderId="25" xfId="0" applyNumberFormat="1" applyFont="1" applyBorder="1" applyAlignment="1">
      <alignment horizontal="center" vertical="center" wrapText="1"/>
    </xf>
    <xf numFmtId="49" fontId="57" fillId="0" borderId="24" xfId="0" applyNumberFormat="1" applyFont="1" applyBorder="1" applyAlignment="1">
      <alignment horizontal="center" vertical="center" wrapText="1"/>
    </xf>
    <xf numFmtId="49" fontId="56" fillId="2" borderId="25" xfId="2" quotePrefix="1" applyNumberFormat="1" applyFont="1" applyFill="1" applyBorder="1" applyAlignment="1">
      <alignment horizontal="center" vertical="top" wrapText="1"/>
    </xf>
    <xf numFmtId="49" fontId="56" fillId="2" borderId="36" xfId="2" quotePrefix="1" applyNumberFormat="1" applyFont="1" applyFill="1" applyBorder="1" applyAlignment="1">
      <alignment horizontal="center" vertical="top" wrapText="1"/>
    </xf>
    <xf numFmtId="1" fontId="56" fillId="0" borderId="32" xfId="2" applyNumberFormat="1" applyFont="1" applyBorder="1" applyAlignment="1">
      <alignment horizontal="center" vertical="center"/>
    </xf>
    <xf numFmtId="1" fontId="56" fillId="0" borderId="34" xfId="2" applyNumberFormat="1" applyFont="1" applyBorder="1" applyAlignment="1">
      <alignment horizontal="center" vertical="center"/>
    </xf>
    <xf numFmtId="49" fontId="56" fillId="0" borderId="25" xfId="2" quotePrefix="1" applyNumberFormat="1" applyFont="1" applyBorder="1" applyAlignment="1">
      <alignment horizontal="center" vertical="center" wrapText="1"/>
    </xf>
    <xf numFmtId="49" fontId="56" fillId="0" borderId="24" xfId="2" quotePrefix="1" applyNumberFormat="1" applyFont="1" applyBorder="1" applyAlignment="1">
      <alignment horizontal="center" vertical="center" wrapText="1"/>
    </xf>
    <xf numFmtId="1" fontId="56" fillId="0" borderId="25" xfId="2" applyNumberFormat="1" applyFont="1" applyBorder="1" applyAlignment="1">
      <alignment horizontal="center" vertical="center"/>
    </xf>
    <xf numFmtId="1" fontId="56" fillId="0" borderId="24" xfId="2" applyNumberFormat="1" applyFont="1" applyBorder="1" applyAlignment="1">
      <alignment horizontal="center" vertical="center"/>
    </xf>
    <xf numFmtId="0" fontId="65" fillId="0" borderId="0" xfId="0" applyFont="1" applyAlignment="1">
      <alignment horizontal="center" vertical="center"/>
    </xf>
    <xf numFmtId="0" fontId="61" fillId="0" borderId="0" xfId="0" applyFont="1" applyAlignment="1">
      <alignment horizontal="center" vertical="center"/>
    </xf>
    <xf numFmtId="0" fontId="61" fillId="0" borderId="19" xfId="0" applyFont="1" applyBorder="1" applyAlignment="1">
      <alignment horizontal="center" vertical="center"/>
    </xf>
    <xf numFmtId="0" fontId="61" fillId="0" borderId="20" xfId="0" applyFont="1" applyBorder="1" applyAlignment="1">
      <alignment horizontal="center" vertical="center"/>
    </xf>
    <xf numFmtId="0" fontId="61" fillId="0" borderId="21" xfId="0" applyFont="1" applyBorder="1" applyAlignment="1">
      <alignment horizontal="center" vertical="center"/>
    </xf>
    <xf numFmtId="0" fontId="61" fillId="0" borderId="49" xfId="0" applyFont="1" applyBorder="1" applyAlignment="1">
      <alignment horizontal="center" vertical="center"/>
    </xf>
    <xf numFmtId="0" fontId="61" fillId="0" borderId="58" xfId="0" applyFont="1" applyBorder="1" applyAlignment="1">
      <alignment horizontal="center" vertical="center"/>
    </xf>
    <xf numFmtId="0" fontId="61" fillId="0" borderId="43" xfId="0" applyFont="1" applyBorder="1" applyAlignment="1">
      <alignment horizontal="center" vertical="center"/>
    </xf>
    <xf numFmtId="0" fontId="61" fillId="0" borderId="44" xfId="0" applyFont="1" applyBorder="1" applyAlignment="1">
      <alignment horizontal="center" vertical="center"/>
    </xf>
    <xf numFmtId="0" fontId="61" fillId="0" borderId="4" xfId="0" applyFont="1" applyBorder="1" applyAlignment="1">
      <alignment horizontal="center" vertical="center"/>
    </xf>
    <xf numFmtId="0" fontId="61" fillId="0" borderId="5" xfId="0" applyFont="1" applyBorder="1" applyAlignment="1">
      <alignment horizontal="center" vertical="center"/>
    </xf>
    <xf numFmtId="0" fontId="61" fillId="0" borderId="70" xfId="0" applyFont="1" applyBorder="1" applyAlignment="1">
      <alignment horizontal="center" vertical="center"/>
    </xf>
    <xf numFmtId="0" fontId="61" fillId="0" borderId="76" xfId="0" applyFont="1" applyBorder="1" applyAlignment="1">
      <alignment horizontal="center" vertical="center"/>
    </xf>
    <xf numFmtId="0" fontId="61" fillId="0" borderId="2" xfId="0" applyFont="1" applyBorder="1" applyAlignment="1">
      <alignment horizontal="center" vertical="center"/>
    </xf>
    <xf numFmtId="0" fontId="61" fillId="0" borderId="41" xfId="0" applyFont="1" applyBorder="1" applyAlignment="1">
      <alignment horizontal="center" vertical="center"/>
    </xf>
    <xf numFmtId="0" fontId="61" fillId="0" borderId="30" xfId="0" applyFont="1" applyBorder="1" applyAlignment="1">
      <alignment horizontal="center" vertical="center"/>
    </xf>
    <xf numFmtId="0" fontId="61" fillId="0" borderId="22" xfId="0" applyFont="1" applyBorder="1" applyAlignment="1">
      <alignment horizontal="center" vertical="center"/>
    </xf>
    <xf numFmtId="0" fontId="61" fillId="0" borderId="23" xfId="0" applyFont="1" applyBorder="1" applyAlignment="1">
      <alignment horizontal="center" vertical="center"/>
    </xf>
    <xf numFmtId="0" fontId="66" fillId="0" borderId="0" xfId="0" applyFont="1" applyAlignment="1">
      <alignment horizontal="center" vertical="center"/>
    </xf>
    <xf numFmtId="0" fontId="61" fillId="0" borderId="19" xfId="0" applyFont="1" applyBorder="1" applyAlignment="1">
      <alignment horizontal="center"/>
    </xf>
    <xf numFmtId="0" fontId="61" fillId="0" borderId="58" xfId="0" applyFont="1" applyBorder="1" applyAlignment="1">
      <alignment horizontal="center"/>
    </xf>
    <xf numFmtId="0" fontId="61" fillId="0" borderId="4" xfId="0" applyFont="1" applyBorder="1" applyAlignment="1">
      <alignment horizontal="center"/>
    </xf>
    <xf numFmtId="0" fontId="61" fillId="0" borderId="70" xfId="0" applyFont="1" applyBorder="1" applyAlignment="1">
      <alignment horizontal="center"/>
    </xf>
    <xf numFmtId="0" fontId="62" fillId="0" borderId="4" xfId="0" applyFont="1" applyBorder="1" applyAlignment="1">
      <alignment horizontal="center"/>
    </xf>
    <xf numFmtId="0" fontId="62" fillId="0" borderId="70" xfId="0" applyFont="1" applyBorder="1" applyAlignment="1">
      <alignment horizontal="center"/>
    </xf>
    <xf numFmtId="0" fontId="62" fillId="0" borderId="19" xfId="0" applyFont="1" applyBorder="1" applyAlignment="1">
      <alignment horizontal="center"/>
    </xf>
    <xf numFmtId="0" fontId="62" fillId="0" borderId="58" xfId="0" applyFont="1" applyBorder="1" applyAlignment="1">
      <alignment horizontal="center"/>
    </xf>
    <xf numFmtId="0" fontId="61" fillId="0" borderId="78" xfId="0" applyFont="1" applyBorder="1" applyAlignment="1">
      <alignment horizontal="center" vertical="center"/>
    </xf>
    <xf numFmtId="0" fontId="61" fillId="0" borderId="6" xfId="0" applyFont="1" applyBorder="1" applyAlignment="1">
      <alignment horizontal="center" vertical="center"/>
    </xf>
    <xf numFmtId="0" fontId="61" fillId="0" borderId="13" xfId="0" applyFont="1" applyBorder="1" applyAlignment="1">
      <alignment horizontal="center" vertical="center"/>
    </xf>
  </cellXfs>
  <cellStyles count="3">
    <cellStyle name="Comma" xfId="1" builtinId="3"/>
    <cellStyle name="Normal" xfId="0" builtinId="0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5%20TAKAI%20VETTED%20COPY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SALARY%20SCALE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REVENUE"/>
      <sheetName val="RECURRENT"/>
      <sheetName val="CAPITAL"/>
      <sheetName val="NROLL"/>
      <sheetName val="COVER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LARY SCALE "/>
      <sheetName val="NR"/>
      <sheetName val="RECURRENT"/>
      <sheetName val="SALARY SCALE"/>
      <sheetName val="NR "/>
    </sheetNames>
    <sheetDataSet>
      <sheetData sheetId="0" refreshError="1">
        <row r="2">
          <cell r="A2">
            <v>1</v>
          </cell>
          <cell r="B2">
            <v>88293.540000000008</v>
          </cell>
          <cell r="C2">
            <v>90292.14</v>
          </cell>
          <cell r="D2">
            <v>92290.860000000015</v>
          </cell>
          <cell r="E2">
            <v>94289.46</v>
          </cell>
          <cell r="F2">
            <v>96288.3</v>
          </cell>
          <cell r="G2">
            <v>98286.900000000009</v>
          </cell>
          <cell r="H2">
            <v>100285.62</v>
          </cell>
          <cell r="I2">
            <v>102284.22</v>
          </cell>
          <cell r="J2">
            <v>104282.81999999998</v>
          </cell>
          <cell r="K2">
            <v>106281.65999999997</v>
          </cell>
          <cell r="L2">
            <v>108280.25999999998</v>
          </cell>
          <cell r="M2">
            <v>110278.97999999997</v>
          </cell>
          <cell r="N2">
            <v>112277.57999999996</v>
          </cell>
          <cell r="O2">
            <v>114276.17999999995</v>
          </cell>
          <cell r="P2">
            <v>116275.13999999996</v>
          </cell>
        </row>
        <row r="3">
          <cell r="A3">
            <v>2</v>
          </cell>
          <cell r="B3">
            <v>89782.080000000002</v>
          </cell>
          <cell r="C3">
            <v>92394.959999999992</v>
          </cell>
          <cell r="D3">
            <v>95008.200000000012</v>
          </cell>
          <cell r="E3">
            <v>97621.08</v>
          </cell>
          <cell r="F3">
            <v>100234.08</v>
          </cell>
          <cell r="G3">
            <v>102847.32</v>
          </cell>
          <cell r="H3">
            <v>105457.56000000001</v>
          </cell>
          <cell r="I3">
            <v>108073.44</v>
          </cell>
          <cell r="J3">
            <v>110686.32</v>
          </cell>
          <cell r="K3">
            <v>113299.32</v>
          </cell>
          <cell r="L3">
            <v>115912.56000000001</v>
          </cell>
          <cell r="M3">
            <v>118525.44</v>
          </cell>
          <cell r="N3">
            <v>121138.68000000002</v>
          </cell>
          <cell r="O3">
            <v>123751.56000000001</v>
          </cell>
          <cell r="P3">
            <v>126364.56000000001</v>
          </cell>
        </row>
        <row r="4">
          <cell r="A4">
            <v>3</v>
          </cell>
          <cell r="B4">
            <v>91053</v>
          </cell>
          <cell r="C4">
            <v>94264.92</v>
          </cell>
          <cell r="D4">
            <v>97476.72</v>
          </cell>
          <cell r="E4">
            <v>100688.88</v>
          </cell>
          <cell r="F4">
            <v>103900.68</v>
          </cell>
          <cell r="G4">
            <v>107112.48000000001</v>
          </cell>
          <cell r="H4">
            <v>110324.63999999998</v>
          </cell>
          <cell r="I4">
            <v>113536.44</v>
          </cell>
          <cell r="J4">
            <v>116748.36000000002</v>
          </cell>
          <cell r="K4">
            <v>119960.40000000001</v>
          </cell>
          <cell r="L4">
            <v>123172.20000000001</v>
          </cell>
          <cell r="M4">
            <v>126384.12</v>
          </cell>
          <cell r="N4">
            <v>129596.16</v>
          </cell>
          <cell r="O4">
            <v>132808.08000000002</v>
          </cell>
          <cell r="P4">
            <v>136019.88</v>
          </cell>
        </row>
        <row r="5">
          <cell r="A5">
            <v>4</v>
          </cell>
          <cell r="B5">
            <v>95536.319999999992</v>
          </cell>
          <cell r="C5">
            <v>99395.040000000008</v>
          </cell>
          <cell r="D5">
            <v>103253.51999999999</v>
          </cell>
          <cell r="E5">
            <v>107112.24</v>
          </cell>
          <cell r="F5">
            <v>110970.95999999999</v>
          </cell>
          <cell r="G5">
            <v>114829.44</v>
          </cell>
          <cell r="H5">
            <v>118688.16</v>
          </cell>
          <cell r="I5">
            <v>122546.51999999999</v>
          </cell>
          <cell r="J5">
            <v>126405.24</v>
          </cell>
          <cell r="K5">
            <v>130263.72</v>
          </cell>
          <cell r="L5">
            <v>134122.44</v>
          </cell>
          <cell r="M5">
            <v>137981.16</v>
          </cell>
          <cell r="N5">
            <v>141839.63999999998</v>
          </cell>
          <cell r="O5">
            <v>145698.36000000002</v>
          </cell>
          <cell r="P5">
            <v>149556.84</v>
          </cell>
        </row>
        <row r="6">
          <cell r="A6">
            <v>5</v>
          </cell>
          <cell r="B6">
            <v>108696.12</v>
          </cell>
          <cell r="C6">
            <v>113179.44</v>
          </cell>
          <cell r="D6">
            <v>117662.76</v>
          </cell>
          <cell r="E6">
            <v>122145.95999999999</v>
          </cell>
          <cell r="F6">
            <v>126629.51999999999</v>
          </cell>
          <cell r="G6">
            <v>131112.84</v>
          </cell>
          <cell r="H6">
            <v>135596.16</v>
          </cell>
          <cell r="I6">
            <v>140079.72</v>
          </cell>
          <cell r="J6">
            <v>144563.04</v>
          </cell>
          <cell r="K6">
            <v>149046.36000000002</v>
          </cell>
          <cell r="L6">
            <v>153529.68</v>
          </cell>
          <cell r="M6">
            <v>158013.24</v>
          </cell>
          <cell r="N6">
            <v>162496.56</v>
          </cell>
          <cell r="O6">
            <v>166979.76</v>
          </cell>
          <cell r="P6">
            <v>171463.08000000002</v>
          </cell>
        </row>
        <row r="7">
          <cell r="A7">
            <v>6</v>
          </cell>
          <cell r="B7">
            <v>133262.76</v>
          </cell>
          <cell r="C7">
            <v>138726</v>
          </cell>
          <cell r="D7">
            <v>144191.51999999999</v>
          </cell>
          <cell r="E7">
            <v>149655.96</v>
          </cell>
          <cell r="F7">
            <v>155120.28</v>
          </cell>
          <cell r="G7">
            <v>160584.59999999998</v>
          </cell>
          <cell r="H7">
            <v>166049.04</v>
          </cell>
          <cell r="I7">
            <v>171513.36000000002</v>
          </cell>
          <cell r="J7">
            <v>176977.8</v>
          </cell>
          <cell r="K7">
            <v>182442.12</v>
          </cell>
          <cell r="L7">
            <v>187906.44</v>
          </cell>
          <cell r="M7">
            <v>193370.88</v>
          </cell>
          <cell r="N7">
            <v>198834</v>
          </cell>
          <cell r="O7">
            <v>204299.64</v>
          </cell>
          <cell r="P7">
            <v>209763.96000000002</v>
          </cell>
        </row>
        <row r="8">
          <cell r="A8">
            <v>7</v>
          </cell>
          <cell r="B8">
            <v>204974.40000000002</v>
          </cell>
          <cell r="C8">
            <v>212707.08000000002</v>
          </cell>
          <cell r="D8">
            <v>220439.76</v>
          </cell>
          <cell r="E8">
            <v>228172.08000000002</v>
          </cell>
          <cell r="F8">
            <v>235904.76</v>
          </cell>
          <cell r="G8">
            <v>243637.19999999998</v>
          </cell>
          <cell r="H8">
            <v>251369.88</v>
          </cell>
          <cell r="I8">
            <v>259102.19999999998</v>
          </cell>
          <cell r="J8">
            <v>266835</v>
          </cell>
          <cell r="K8">
            <v>268567.44</v>
          </cell>
          <cell r="L8">
            <v>282300.12</v>
          </cell>
          <cell r="M8">
            <v>290032.44</v>
          </cell>
          <cell r="N8">
            <v>297765.12</v>
          </cell>
          <cell r="O8">
            <v>305497.80000000005</v>
          </cell>
          <cell r="P8">
            <v>313230.24</v>
          </cell>
        </row>
        <row r="9">
          <cell r="A9">
            <v>8</v>
          </cell>
          <cell r="B9">
            <v>266091.24</v>
          </cell>
          <cell r="C9">
            <v>275294.52</v>
          </cell>
          <cell r="D9">
            <v>284497.68</v>
          </cell>
          <cell r="E9">
            <v>293700.96000000002</v>
          </cell>
          <cell r="F9">
            <v>302904</v>
          </cell>
          <cell r="G9">
            <v>312107.16000000003</v>
          </cell>
          <cell r="H9">
            <v>321310.44</v>
          </cell>
          <cell r="I9">
            <v>330513.71999999997</v>
          </cell>
          <cell r="J9">
            <v>339716.88</v>
          </cell>
          <cell r="K9">
            <v>348920.16000000003</v>
          </cell>
          <cell r="L9">
            <v>358123.44</v>
          </cell>
          <cell r="M9">
            <v>367326.72000000003</v>
          </cell>
          <cell r="N9">
            <v>376529.88</v>
          </cell>
          <cell r="O9">
            <v>385733.16000000003</v>
          </cell>
          <cell r="P9">
            <v>394936.44000000006</v>
          </cell>
        </row>
        <row r="10">
          <cell r="A10">
            <v>9</v>
          </cell>
          <cell r="B10">
            <v>313292.27999999997</v>
          </cell>
          <cell r="C10">
            <v>324249.96000000002</v>
          </cell>
          <cell r="D10">
            <v>335208</v>
          </cell>
          <cell r="E10">
            <v>346165.68</v>
          </cell>
          <cell r="F10">
            <v>357123.72000000003</v>
          </cell>
          <cell r="G10">
            <v>368081.4</v>
          </cell>
          <cell r="H10">
            <v>379039.44</v>
          </cell>
          <cell r="I10">
            <v>389997.12</v>
          </cell>
          <cell r="J10">
            <v>400954.80000000005</v>
          </cell>
          <cell r="K10">
            <v>411912.83999999997</v>
          </cell>
          <cell r="L10">
            <v>422870.52</v>
          </cell>
          <cell r="M10">
            <v>433828.55999999994</v>
          </cell>
          <cell r="N10">
            <v>444786.24</v>
          </cell>
          <cell r="O10">
            <v>455744.28</v>
          </cell>
          <cell r="P10">
            <v>466701.96</v>
          </cell>
        </row>
        <row r="11">
          <cell r="A11">
            <v>10</v>
          </cell>
          <cell r="B11">
            <v>368486.04</v>
          </cell>
          <cell r="C11">
            <v>380535.6</v>
          </cell>
          <cell r="D11">
            <v>392585.16000000003</v>
          </cell>
          <cell r="E11">
            <v>404635.07999999996</v>
          </cell>
          <cell r="F11">
            <v>416684.64</v>
          </cell>
          <cell r="G11">
            <v>428734.19999999995</v>
          </cell>
          <cell r="H11">
            <v>440783.76</v>
          </cell>
          <cell r="I11">
            <v>452821.44000000006</v>
          </cell>
          <cell r="J11">
            <v>464883</v>
          </cell>
          <cell r="K11">
            <v>476932.55999999994</v>
          </cell>
          <cell r="L11">
            <v>488982.12</v>
          </cell>
          <cell r="M11">
            <v>501030.83999999997</v>
          </cell>
          <cell r="N11">
            <v>513081.60000000003</v>
          </cell>
          <cell r="O11">
            <v>525131.16</v>
          </cell>
          <cell r="P11">
            <v>537180.60000000009</v>
          </cell>
        </row>
        <row r="12">
          <cell r="A12" t="str">
            <v>11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12</v>
          </cell>
          <cell r="B13">
            <v>425082.60000000003</v>
          </cell>
          <cell r="C13">
            <v>443774.52000000008</v>
          </cell>
          <cell r="D13">
            <v>462465.12000000011</v>
          </cell>
          <cell r="E13">
            <v>481155.72000000015</v>
          </cell>
          <cell r="F13">
            <v>499846.32000000018</v>
          </cell>
          <cell r="G13">
            <v>518536.80000000016</v>
          </cell>
          <cell r="H13">
            <v>537227.28000000026</v>
          </cell>
          <cell r="I13">
            <v>555917.88000000024</v>
          </cell>
          <cell r="J13">
            <v>574608.48000000021</v>
          </cell>
          <cell r="K13">
            <v>593299.08000000031</v>
          </cell>
          <cell r="L13">
            <v>611989.44000000029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</row>
        <row r="14">
          <cell r="A14" t="str">
            <v>13</v>
          </cell>
          <cell r="B14">
            <v>474987</v>
          </cell>
          <cell r="C14">
            <v>494747.39999999997</v>
          </cell>
          <cell r="D14">
            <v>514507.79999999993</v>
          </cell>
          <cell r="E14">
            <v>534268.19999999995</v>
          </cell>
          <cell r="F14">
            <v>554028.59999999986</v>
          </cell>
          <cell r="G14">
            <v>573788.99999999977</v>
          </cell>
          <cell r="H14">
            <v>593549.39999999979</v>
          </cell>
          <cell r="I14">
            <v>613309.79999999981</v>
          </cell>
          <cell r="J14">
            <v>633070.19999999972</v>
          </cell>
          <cell r="K14">
            <v>652830.59999999963</v>
          </cell>
          <cell r="L14">
            <v>672590.99999999965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</row>
        <row r="15">
          <cell r="A15" t="str">
            <v>14</v>
          </cell>
          <cell r="B15">
            <v>525121.67999999993</v>
          </cell>
          <cell r="C15">
            <v>546394.91999999993</v>
          </cell>
          <cell r="D15">
            <v>567668.15999999992</v>
          </cell>
          <cell r="E15">
            <v>588941.39999999991</v>
          </cell>
          <cell r="F15">
            <v>610214.6399999999</v>
          </cell>
          <cell r="G15">
            <v>631487.6399999999</v>
          </cell>
          <cell r="H15">
            <v>652760.87999999977</v>
          </cell>
          <cell r="I15">
            <v>674033.87999999977</v>
          </cell>
          <cell r="J15">
            <v>695307.11999999976</v>
          </cell>
          <cell r="K15">
            <v>716580.35999999975</v>
          </cell>
          <cell r="L15">
            <v>737853.59999999963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</row>
        <row r="16">
          <cell r="A16" t="str">
            <v>15</v>
          </cell>
          <cell r="B16">
            <v>635402.39999999991</v>
          </cell>
          <cell r="C16">
            <v>664950.6</v>
          </cell>
          <cell r="D16">
            <v>694498.55999999994</v>
          </cell>
          <cell r="E16">
            <v>724046.76</v>
          </cell>
          <cell r="F16">
            <v>753594.96</v>
          </cell>
          <cell r="G16">
            <v>783142.91999999993</v>
          </cell>
          <cell r="H16">
            <v>812690.87999999989</v>
          </cell>
          <cell r="I16">
            <v>842239.08</v>
          </cell>
          <cell r="J16">
            <v>871787.04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</row>
        <row r="17">
          <cell r="A17" t="str">
            <v>16</v>
          </cell>
          <cell r="B17">
            <v>769749.48</v>
          </cell>
          <cell r="C17">
            <v>805548</v>
          </cell>
          <cell r="D17">
            <v>841346.52</v>
          </cell>
          <cell r="E17">
            <v>877145.04</v>
          </cell>
          <cell r="F17">
            <v>912919.67999999993</v>
          </cell>
          <cell r="G17">
            <v>948742.20000000007</v>
          </cell>
          <cell r="H17">
            <v>984540.72</v>
          </cell>
          <cell r="I17">
            <v>1020339.24</v>
          </cell>
          <cell r="J17">
            <v>1056137.76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</row>
        <row r="18">
          <cell r="A18" t="str">
            <v>17</v>
          </cell>
          <cell r="B18">
            <v>925992.11999999988</v>
          </cell>
          <cell r="C18">
            <v>966792.48</v>
          </cell>
          <cell r="D18">
            <v>1007592.8400000001</v>
          </cell>
          <cell r="E18">
            <v>1048633.2000000002</v>
          </cell>
          <cell r="F18">
            <v>1089193.44</v>
          </cell>
          <cell r="G18">
            <v>1130017.7999999998</v>
          </cell>
          <cell r="H18">
            <v>1170794.1599999999</v>
          </cell>
          <cell r="I18">
            <v>1211594.52</v>
          </cell>
          <cell r="J18">
            <v>1252394.8800000001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7"/>
  <sheetViews>
    <sheetView tabSelected="1" view="pageBreakPreview" zoomScale="60" zoomScaleNormal="100" workbookViewId="0">
      <selection activeCell="H33" sqref="H33"/>
    </sheetView>
  </sheetViews>
  <sheetFormatPr defaultColWidth="9.140625" defaultRowHeight="18.75"/>
  <cols>
    <col min="1" max="1" width="16.85546875" style="91" customWidth="1"/>
    <col min="2" max="2" width="14.140625" style="92" customWidth="1"/>
    <col min="3" max="3" width="15.7109375" style="92" customWidth="1"/>
    <col min="4" max="4" width="40.85546875" style="1" customWidth="1"/>
    <col min="5" max="5" width="29.140625" style="1" customWidth="1"/>
    <col min="6" max="6" width="29" style="1" customWidth="1"/>
    <col min="7" max="7" width="28.7109375" style="1" customWidth="1"/>
    <col min="8" max="8" width="29" style="1" customWidth="1"/>
    <col min="9" max="10" width="24.7109375" style="1" bestFit="1" customWidth="1"/>
    <col min="11" max="16384" width="9.140625" style="1"/>
  </cols>
  <sheetData>
    <row r="1" spans="1:10" ht="51">
      <c r="A1" s="943" t="s">
        <v>802</v>
      </c>
      <c r="B1" s="943"/>
      <c r="C1" s="943"/>
      <c r="D1" s="943"/>
      <c r="E1" s="943"/>
      <c r="F1" s="943"/>
      <c r="G1" s="943"/>
      <c r="H1" s="943"/>
    </row>
    <row r="2" spans="1:10" ht="26.25">
      <c r="A2" s="944" t="s">
        <v>0</v>
      </c>
      <c r="B2" s="945"/>
      <c r="C2" s="945"/>
      <c r="D2" s="945"/>
      <c r="E2" s="945"/>
      <c r="F2" s="945"/>
      <c r="G2" s="945"/>
      <c r="H2" s="946"/>
    </row>
    <row r="3" spans="1:10" ht="27" thickBot="1">
      <c r="A3" s="947" t="s">
        <v>1736</v>
      </c>
      <c r="B3" s="948"/>
      <c r="C3" s="948"/>
      <c r="D3" s="948"/>
      <c r="E3" s="948"/>
      <c r="F3" s="948"/>
      <c r="G3" s="948"/>
      <c r="H3" s="949"/>
    </row>
    <row r="4" spans="1:10" s="4" customFormat="1" ht="54.75" thickBot="1">
      <c r="A4" s="2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2" t="s">
        <v>6</v>
      </c>
      <c r="G4" s="2" t="s">
        <v>7</v>
      </c>
      <c r="H4" s="387" t="s">
        <v>787</v>
      </c>
    </row>
    <row r="5" spans="1:10" s="4" customFormat="1" ht="20.100000000000001" customHeight="1">
      <c r="A5" s="5" t="s">
        <v>8</v>
      </c>
      <c r="B5" s="6"/>
      <c r="C5" s="7"/>
      <c r="D5" s="8" t="s">
        <v>9</v>
      </c>
      <c r="E5" s="9"/>
      <c r="F5" s="10"/>
      <c r="G5" s="9"/>
      <c r="H5" s="10">
        <v>50000</v>
      </c>
    </row>
    <row r="6" spans="1:10" s="4" customFormat="1" ht="20.100000000000001" customHeight="1">
      <c r="A6" s="11" t="s">
        <v>8</v>
      </c>
      <c r="B6" s="12"/>
      <c r="C6" s="13"/>
      <c r="D6" s="14" t="s">
        <v>10</v>
      </c>
      <c r="E6" s="15"/>
      <c r="F6" s="16"/>
      <c r="G6" s="15"/>
      <c r="H6" s="16"/>
    </row>
    <row r="7" spans="1:10" s="4" customFormat="1" ht="20.100000000000001" customHeight="1">
      <c r="A7" s="11"/>
      <c r="B7" s="12"/>
      <c r="C7" s="12"/>
      <c r="D7" s="17" t="s">
        <v>11</v>
      </c>
      <c r="E7" s="18"/>
      <c r="F7" s="19"/>
      <c r="G7" s="18"/>
      <c r="H7" s="19"/>
    </row>
    <row r="8" spans="1:10" s="4" customFormat="1" ht="20.100000000000001" customHeight="1">
      <c r="A8" s="11" t="s">
        <v>12</v>
      </c>
      <c r="B8" s="12" t="s">
        <v>13</v>
      </c>
      <c r="C8" s="20">
        <v>31933700</v>
      </c>
      <c r="D8" s="14" t="s">
        <v>14</v>
      </c>
      <c r="E8" s="21">
        <f>E49</f>
        <v>3016442</v>
      </c>
      <c r="F8" s="686">
        <v>17835438.25</v>
      </c>
      <c r="G8" s="21">
        <f>G49</f>
        <v>3131240</v>
      </c>
      <c r="H8" s="21">
        <f>H49</f>
        <v>28175000</v>
      </c>
      <c r="I8" s="22"/>
      <c r="J8" s="22"/>
    </row>
    <row r="9" spans="1:10" s="4" customFormat="1" ht="20.100000000000001" customHeight="1">
      <c r="A9" s="11"/>
      <c r="B9" s="12"/>
      <c r="C9" s="12"/>
      <c r="D9" s="17" t="s">
        <v>15</v>
      </c>
      <c r="E9" s="18"/>
      <c r="F9" s="18"/>
      <c r="G9" s="18"/>
      <c r="H9" s="18"/>
    </row>
    <row r="10" spans="1:10" s="4" customFormat="1" ht="20.100000000000001" customHeight="1">
      <c r="A10" s="11" t="s">
        <v>16</v>
      </c>
      <c r="B10" s="12" t="s">
        <v>17</v>
      </c>
      <c r="C10" s="20">
        <v>31933700</v>
      </c>
      <c r="D10" s="14" t="s">
        <v>18</v>
      </c>
      <c r="E10" s="15">
        <f t="shared" ref="E10:H11" si="0">E50</f>
        <v>967230998</v>
      </c>
      <c r="F10" s="15">
        <f t="shared" si="0"/>
        <v>3129475322.5599999</v>
      </c>
      <c r="G10" s="15">
        <f t="shared" si="0"/>
        <v>488811713.69999999</v>
      </c>
      <c r="H10" s="15">
        <f t="shared" si="0"/>
        <v>2846778990</v>
      </c>
      <c r="I10" s="22"/>
    </row>
    <row r="11" spans="1:10" s="4" customFormat="1" ht="20.100000000000001" customHeight="1">
      <c r="A11" s="11" t="s">
        <v>19</v>
      </c>
      <c r="B11" s="12" t="s">
        <v>20</v>
      </c>
      <c r="C11" s="20">
        <v>31933700</v>
      </c>
      <c r="D11" s="14" t="s">
        <v>21</v>
      </c>
      <c r="E11" s="15">
        <f t="shared" si="0"/>
        <v>835543366</v>
      </c>
      <c r="F11" s="15">
        <f t="shared" si="0"/>
        <v>936000098.63999999</v>
      </c>
      <c r="G11" s="15">
        <f t="shared" si="0"/>
        <v>1651112508</v>
      </c>
      <c r="H11" s="15">
        <f t="shared" si="0"/>
        <v>3008051189.8800001</v>
      </c>
      <c r="I11" s="22"/>
    </row>
    <row r="12" spans="1:10" s="4" customFormat="1" ht="20.100000000000001" customHeight="1">
      <c r="A12" s="11" t="s">
        <v>22</v>
      </c>
      <c r="B12" s="12" t="s">
        <v>23</v>
      </c>
      <c r="C12" s="20">
        <v>31933700</v>
      </c>
      <c r="D12" s="530" t="s">
        <v>24</v>
      </c>
      <c r="E12" s="15">
        <f>E53</f>
        <v>342337889</v>
      </c>
      <c r="F12" s="15">
        <f>F53</f>
        <v>896293314.60000002</v>
      </c>
      <c r="G12" s="15">
        <f>G53</f>
        <v>897532021.5</v>
      </c>
      <c r="H12" s="15">
        <f>H53</f>
        <v>1864998765</v>
      </c>
      <c r="I12" s="22"/>
    </row>
    <row r="13" spans="1:10" s="4" customFormat="1" ht="20.100000000000001" customHeight="1">
      <c r="A13" s="11" t="s">
        <v>25</v>
      </c>
      <c r="B13" s="12" t="s">
        <v>26</v>
      </c>
      <c r="C13" s="20">
        <v>31933700</v>
      </c>
      <c r="D13" s="14" t="s">
        <v>27</v>
      </c>
      <c r="E13" s="15">
        <f>E52</f>
        <v>25000000</v>
      </c>
      <c r="F13" s="15">
        <f>F52</f>
        <v>50000000</v>
      </c>
      <c r="G13" s="15">
        <f>G52</f>
        <v>23000000</v>
      </c>
      <c r="H13" s="15">
        <f>H52</f>
        <v>15000000</v>
      </c>
    </row>
    <row r="14" spans="1:10" s="4" customFormat="1" ht="20.100000000000001" customHeight="1" thickBot="1">
      <c r="A14" s="23" t="s">
        <v>28</v>
      </c>
      <c r="B14" s="24" t="s">
        <v>23</v>
      </c>
      <c r="C14" s="25">
        <v>31933700</v>
      </c>
      <c r="D14" s="26" t="s">
        <v>29</v>
      </c>
      <c r="E14" s="27"/>
      <c r="F14" s="27"/>
      <c r="G14" s="27"/>
      <c r="H14" s="27"/>
    </row>
    <row r="15" spans="1:10" s="4" customFormat="1" ht="20.100000000000001" customHeight="1" thickBot="1">
      <c r="A15" s="28"/>
      <c r="B15" s="29"/>
      <c r="C15" s="29"/>
      <c r="D15" s="30" t="s">
        <v>30</v>
      </c>
      <c r="E15" s="31">
        <f>SUM(E8:E14)</f>
        <v>2173128695</v>
      </c>
      <c r="F15" s="31">
        <f>SUM(F10:F14)</f>
        <v>5011768735.8000002</v>
      </c>
      <c r="G15" s="31">
        <f>SUM(G8:G14)</f>
        <v>3063587483.1999998</v>
      </c>
      <c r="H15" s="31">
        <f>SUM(H8:H14)</f>
        <v>7763003944.8800001</v>
      </c>
      <c r="I15" s="22"/>
    </row>
    <row r="16" spans="1:10" s="4" customFormat="1" ht="20.100000000000001" customHeight="1">
      <c r="A16" s="5"/>
      <c r="B16" s="6"/>
      <c r="C16" s="6"/>
      <c r="D16" s="32" t="s">
        <v>31</v>
      </c>
      <c r="E16" s="33"/>
      <c r="F16" s="34"/>
      <c r="G16" s="33"/>
      <c r="H16" s="34"/>
    </row>
    <row r="17" spans="1:10" s="4" customFormat="1" ht="20.100000000000001" customHeight="1">
      <c r="A17" s="11" t="s">
        <v>32</v>
      </c>
      <c r="B17" s="12" t="s">
        <v>17</v>
      </c>
      <c r="C17" s="20">
        <v>31933700</v>
      </c>
      <c r="D17" s="14" t="s">
        <v>33</v>
      </c>
      <c r="E17" s="15">
        <f>RECURRENT!F21</f>
        <v>1299548613.528652</v>
      </c>
      <c r="F17" s="15">
        <f>RECURRENT!G21</f>
        <v>1974495604.9300001</v>
      </c>
      <c r="G17" s="15">
        <f>RECURRENT!H21</f>
        <v>973995774.36970019</v>
      </c>
      <c r="H17" s="15">
        <v>1850547058</v>
      </c>
      <c r="I17" s="22"/>
      <c r="J17" s="22"/>
    </row>
    <row r="18" spans="1:10" s="4" customFormat="1" ht="20.100000000000001" customHeight="1">
      <c r="A18" s="11" t="s">
        <v>34</v>
      </c>
      <c r="B18" s="12" t="s">
        <v>17</v>
      </c>
      <c r="C18" s="20">
        <v>31933700</v>
      </c>
      <c r="D18" s="14" t="s">
        <v>35</v>
      </c>
      <c r="E18" s="15">
        <f>RECURRENT!F22</f>
        <v>422571230</v>
      </c>
      <c r="F18" s="15">
        <f>RECURRENT!G22</f>
        <v>531388762.97000003</v>
      </c>
      <c r="G18" s="15">
        <f>RECURRENT!H22</f>
        <v>478995469</v>
      </c>
      <c r="H18" s="15">
        <f>RECURRENT!I22</f>
        <v>1799450000</v>
      </c>
    </row>
    <row r="19" spans="1:10" s="4" customFormat="1" ht="20.100000000000001" customHeight="1" thickBot="1">
      <c r="A19" s="23" t="s">
        <v>36</v>
      </c>
      <c r="B19" s="24" t="s">
        <v>17</v>
      </c>
      <c r="C19" s="25">
        <v>31933700</v>
      </c>
      <c r="D19" s="26" t="s">
        <v>37</v>
      </c>
      <c r="E19" s="27">
        <f>CAPITAL!F13</f>
        <v>341362500</v>
      </c>
      <c r="F19" s="15">
        <f>RECURRENT!G23</f>
        <v>2505884367.9000001</v>
      </c>
      <c r="G19" s="27">
        <f>CAPITAL!H13</f>
        <v>250654550</v>
      </c>
      <c r="H19" s="27">
        <f>CAPITAL!I13</f>
        <v>4113006886.8800001</v>
      </c>
    </row>
    <row r="20" spans="1:10" s="4" customFormat="1" ht="20.100000000000001" customHeight="1" thickBot="1">
      <c r="A20" s="35"/>
      <c r="B20" s="36"/>
      <c r="C20" s="36"/>
      <c r="D20" s="37" t="s">
        <v>38</v>
      </c>
      <c r="E20" s="38">
        <f>SUM(E17:E19)</f>
        <v>2063482343.528652</v>
      </c>
      <c r="F20" s="38">
        <f>SUM(F17:F19)</f>
        <v>5011768735.8000002</v>
      </c>
      <c r="G20" s="38">
        <f>SUM(G17:G19)</f>
        <v>1703645793.3697002</v>
      </c>
      <c r="H20" s="38">
        <f>SUM(H17:H19)</f>
        <v>7763003944.8800001</v>
      </c>
    </row>
    <row r="21" spans="1:10" s="4" customFormat="1" thickBot="1">
      <c r="A21" s="950" t="s">
        <v>39</v>
      </c>
      <c r="B21" s="951"/>
      <c r="C21" s="951"/>
      <c r="D21" s="951"/>
      <c r="E21" s="951"/>
      <c r="F21" s="952"/>
      <c r="G21" s="953">
        <f>H15-H20</f>
        <v>0</v>
      </c>
      <c r="H21" s="954"/>
    </row>
    <row r="22" spans="1:10" s="4" customFormat="1" ht="23.25" thickBot="1">
      <c r="A22" s="940" t="s">
        <v>40</v>
      </c>
      <c r="B22" s="941"/>
      <c r="C22" s="941"/>
      <c r="D22" s="941"/>
      <c r="E22" s="941"/>
      <c r="F22" s="941"/>
      <c r="G22" s="941"/>
      <c r="H22" s="942"/>
    </row>
    <row r="23" spans="1:10" s="4" customFormat="1" ht="20.100000000000001" customHeight="1" thickBot="1">
      <c r="A23" s="958" t="s">
        <v>41</v>
      </c>
      <c r="B23" s="959"/>
      <c r="C23" s="959"/>
      <c r="D23" s="960"/>
      <c r="E23" s="961" t="s">
        <v>42</v>
      </c>
      <c r="F23" s="961"/>
      <c r="G23" s="961"/>
      <c r="H23" s="962"/>
    </row>
    <row r="24" spans="1:10" s="4" customFormat="1" ht="20.100000000000001" customHeight="1" thickBot="1">
      <c r="A24" s="39" t="s">
        <v>43</v>
      </c>
      <c r="B24" s="958" t="s">
        <v>44</v>
      </c>
      <c r="C24" s="959"/>
      <c r="D24" s="960"/>
      <c r="E24" s="40" t="s">
        <v>43</v>
      </c>
      <c r="F24" s="40" t="s">
        <v>1702</v>
      </c>
      <c r="G24" s="40" t="s">
        <v>1703</v>
      </c>
      <c r="H24" s="40" t="s">
        <v>45</v>
      </c>
    </row>
    <row r="25" spans="1:10" s="4" customFormat="1" ht="20.100000000000001" customHeight="1" thickBot="1">
      <c r="A25" s="41" t="s">
        <v>46</v>
      </c>
      <c r="B25" s="42">
        <f>D25/H15*100</f>
        <v>23.838028051248216</v>
      </c>
      <c r="C25" s="42" t="s">
        <v>47</v>
      </c>
      <c r="D25" s="43">
        <f>H17</f>
        <v>1850547058</v>
      </c>
      <c r="E25" s="44" t="s">
        <v>46</v>
      </c>
      <c r="F25" s="45">
        <f t="shared" ref="F25:G27" si="1">F17</f>
        <v>1974495604.9300001</v>
      </c>
      <c r="G25" s="46">
        <f t="shared" si="1"/>
        <v>973995774.36970019</v>
      </c>
      <c r="H25" s="47">
        <f>G25/F25*100</f>
        <v>49.328839828145895</v>
      </c>
      <c r="I25" s="22"/>
      <c r="J25" s="22"/>
    </row>
    <row r="26" spans="1:10" s="4" customFormat="1" ht="20.100000000000001" customHeight="1" thickBot="1">
      <c r="A26" s="41" t="s">
        <v>48</v>
      </c>
      <c r="B26" s="42">
        <f>D26/H15*100</f>
        <v>23.179815607163341</v>
      </c>
      <c r="C26" s="42" t="s">
        <v>47</v>
      </c>
      <c r="D26" s="43">
        <f>H18</f>
        <v>1799450000</v>
      </c>
      <c r="E26" s="44" t="s">
        <v>48</v>
      </c>
      <c r="F26" s="15">
        <f t="shared" si="1"/>
        <v>531388762.97000003</v>
      </c>
      <c r="G26" s="48">
        <f t="shared" si="1"/>
        <v>478995469</v>
      </c>
      <c r="H26" s="47">
        <f>G26/F26*100</f>
        <v>90.140308259970126</v>
      </c>
    </row>
    <row r="27" spans="1:10" s="4" customFormat="1" ht="20.100000000000001" customHeight="1" thickBot="1">
      <c r="A27" s="41" t="s">
        <v>49</v>
      </c>
      <c r="B27" s="42">
        <f>D27/H15*100</f>
        <v>52.98215634158845</v>
      </c>
      <c r="C27" s="42" t="s">
        <v>47</v>
      </c>
      <c r="D27" s="43">
        <f>H19</f>
        <v>4113006886.8800001</v>
      </c>
      <c r="E27" s="44" t="s">
        <v>49</v>
      </c>
      <c r="F27" s="49">
        <f t="shared" si="1"/>
        <v>2505884367.9000001</v>
      </c>
      <c r="G27" s="50">
        <f t="shared" si="1"/>
        <v>250654550</v>
      </c>
      <c r="H27" s="47">
        <f>G27/F27*100</f>
        <v>10.002638318465404</v>
      </c>
    </row>
    <row r="28" spans="1:10" s="4" customFormat="1" ht="20.100000000000001" customHeight="1" thickBot="1">
      <c r="A28" s="51" t="s">
        <v>50</v>
      </c>
      <c r="B28" s="52">
        <f>B25+B26+B27</f>
        <v>100</v>
      </c>
      <c r="C28" s="53" t="s">
        <v>47</v>
      </c>
      <c r="D28" s="42">
        <f>D25+D26+D27</f>
        <v>7763003944.8800001</v>
      </c>
      <c r="E28" s="54" t="s">
        <v>50</v>
      </c>
      <c r="F28" s="42">
        <f>F25+F26+F27</f>
        <v>5011768735.8000002</v>
      </c>
      <c r="G28" s="42">
        <f>G25+G26+G27</f>
        <v>1703645793.3697002</v>
      </c>
      <c r="H28" s="47">
        <f>G28/F28*100</f>
        <v>33.992905163405489</v>
      </c>
      <c r="I28" s="22"/>
    </row>
    <row r="29" spans="1:10" ht="28.5">
      <c r="A29" s="963" t="s">
        <v>802</v>
      </c>
      <c r="B29" s="963"/>
      <c r="C29" s="963"/>
      <c r="D29" s="963"/>
      <c r="E29" s="963"/>
      <c r="F29" s="963"/>
      <c r="G29" s="963"/>
      <c r="H29" s="963"/>
    </row>
    <row r="30" spans="1:10" ht="23.25">
      <c r="A30" s="964" t="s">
        <v>0</v>
      </c>
      <c r="B30" s="965"/>
      <c r="C30" s="965"/>
      <c r="D30" s="965"/>
      <c r="E30" s="965"/>
      <c r="F30" s="965"/>
      <c r="G30" s="965"/>
      <c r="H30" s="966"/>
      <c r="J30" s="55"/>
    </row>
    <row r="31" spans="1:10" ht="22.5">
      <c r="A31" s="967" t="s">
        <v>51</v>
      </c>
      <c r="B31" s="968"/>
      <c r="C31" s="968"/>
      <c r="D31" s="968"/>
      <c r="E31" s="968"/>
      <c r="F31" s="968"/>
      <c r="G31" s="968"/>
      <c r="H31" s="969"/>
    </row>
    <row r="32" spans="1:10" ht="24" thickBot="1">
      <c r="A32" s="955" t="s">
        <v>52</v>
      </c>
      <c r="B32" s="956"/>
      <c r="C32" s="956"/>
      <c r="D32" s="956"/>
      <c r="E32" s="956"/>
      <c r="F32" s="956"/>
      <c r="G32" s="956"/>
      <c r="H32" s="957"/>
      <c r="I32" s="1" t="s">
        <v>53</v>
      </c>
    </row>
    <row r="33" spans="1:8" s="4" customFormat="1" ht="54.75" thickBot="1">
      <c r="A33" s="2" t="s">
        <v>1</v>
      </c>
      <c r="B33" s="2" t="s">
        <v>2</v>
      </c>
      <c r="C33" s="2" t="s">
        <v>3</v>
      </c>
      <c r="D33" s="2" t="s">
        <v>4</v>
      </c>
      <c r="E33" s="2" t="s">
        <v>5</v>
      </c>
      <c r="F33" s="2" t="s">
        <v>6</v>
      </c>
      <c r="G33" s="2" t="s">
        <v>7</v>
      </c>
      <c r="H33" s="387" t="s">
        <v>787</v>
      </c>
    </row>
    <row r="34" spans="1:8" s="4" customFormat="1" ht="20.100000000000001" customHeight="1">
      <c r="A34" s="56">
        <v>12010000</v>
      </c>
      <c r="B34" s="57"/>
      <c r="C34" s="58">
        <v>31933700</v>
      </c>
      <c r="D34" s="59" t="s">
        <v>54</v>
      </c>
      <c r="E34" s="9">
        <f>REVENUE!E24</f>
        <v>230324</v>
      </c>
      <c r="F34" s="9">
        <f>REVENUE!F24</f>
        <v>2208634.1500000004</v>
      </c>
      <c r="G34" s="10">
        <f>REVENUE!G24</f>
        <v>23000</v>
      </c>
      <c r="H34" s="10">
        <f>REVENUE!H24</f>
        <v>2500000</v>
      </c>
    </row>
    <row r="35" spans="1:8" s="4" customFormat="1" ht="20.100000000000001" customHeight="1">
      <c r="A35" s="60">
        <v>12010200</v>
      </c>
      <c r="B35" s="61"/>
      <c r="C35" s="62">
        <v>31933700</v>
      </c>
      <c r="D35" s="14" t="s">
        <v>55</v>
      </c>
      <c r="E35" s="15">
        <f>REVENUE!E30</f>
        <v>230888</v>
      </c>
      <c r="F35" s="15">
        <f>REVENUE!F30</f>
        <v>1081500</v>
      </c>
      <c r="G35" s="16">
        <f>REVENUE!G30</f>
        <v>0</v>
      </c>
      <c r="H35" s="16">
        <f>REVENUE!H30</f>
        <v>1100000</v>
      </c>
    </row>
    <row r="36" spans="1:8" s="4" customFormat="1" ht="20.100000000000001" customHeight="1">
      <c r="A36" s="60">
        <v>12020100</v>
      </c>
      <c r="B36" s="61"/>
      <c r="C36" s="62">
        <v>31933700</v>
      </c>
      <c r="D36" s="14" t="s">
        <v>56</v>
      </c>
      <c r="E36" s="15">
        <f>REVENUE!E118</f>
        <v>73990</v>
      </c>
      <c r="F36" s="15">
        <f>REVENUE!F118</f>
        <v>3522157.1</v>
      </c>
      <c r="G36" s="16">
        <f>REVENUE!G118</f>
        <v>207390</v>
      </c>
      <c r="H36" s="16">
        <f>REVENUE!H118</f>
        <v>3125000</v>
      </c>
    </row>
    <row r="37" spans="1:8" s="4" customFormat="1" ht="20.100000000000001" customHeight="1">
      <c r="A37" s="60" t="s">
        <v>57</v>
      </c>
      <c r="B37" s="61"/>
      <c r="C37" s="62">
        <v>31933700</v>
      </c>
      <c r="D37" s="14" t="s">
        <v>58</v>
      </c>
      <c r="E37" s="15">
        <f>REVENUE!E186</f>
        <v>1006540</v>
      </c>
      <c r="F37" s="15">
        <f>REVENUE!F186</f>
        <v>3182700</v>
      </c>
      <c r="G37" s="16">
        <f>REVENUE!G186</f>
        <v>709900</v>
      </c>
      <c r="H37" s="16">
        <f>REVENUE!H186</f>
        <v>3600000</v>
      </c>
    </row>
    <row r="38" spans="1:8" s="4" customFormat="1" ht="20.100000000000001" customHeight="1">
      <c r="A38" s="60">
        <v>12020500</v>
      </c>
      <c r="B38" s="61"/>
      <c r="C38" s="62">
        <v>31933700</v>
      </c>
      <c r="D38" s="14" t="s">
        <v>59</v>
      </c>
      <c r="E38" s="15">
        <f>REVENUE!E195</f>
        <v>0</v>
      </c>
      <c r="F38" s="15">
        <f>REVENUE!F195</f>
        <v>1536847</v>
      </c>
      <c r="G38" s="16">
        <f>REVENUE!G195</f>
        <v>0</v>
      </c>
      <c r="H38" s="16">
        <f>REVENUE!H195</f>
        <v>0</v>
      </c>
    </row>
    <row r="39" spans="1:8" s="4" customFormat="1" ht="20.100000000000001" customHeight="1">
      <c r="A39" s="60">
        <v>12020600</v>
      </c>
      <c r="B39" s="61"/>
      <c r="C39" s="62">
        <v>31933700</v>
      </c>
      <c r="D39" s="14" t="s">
        <v>60</v>
      </c>
      <c r="E39" s="15">
        <f>REVENUE!E220</f>
        <v>0</v>
      </c>
      <c r="F39" s="15">
        <f>REVENUE!F220</f>
        <v>0</v>
      </c>
      <c r="G39" s="16">
        <f>REVENUE!G220</f>
        <v>0</v>
      </c>
      <c r="H39" s="16">
        <f>REVENUE!H220</f>
        <v>0</v>
      </c>
    </row>
    <row r="40" spans="1:8" s="4" customFormat="1" ht="20.100000000000001" customHeight="1">
      <c r="A40" s="60">
        <v>12020700</v>
      </c>
      <c r="B40" s="61"/>
      <c r="C40" s="62">
        <v>31933700</v>
      </c>
      <c r="D40" s="14" t="s">
        <v>61</v>
      </c>
      <c r="E40" s="15">
        <f>REVENUE!E263</f>
        <v>275200</v>
      </c>
      <c r="F40" s="15">
        <f>REVENUE!F263</f>
        <v>844600</v>
      </c>
      <c r="G40" s="16">
        <f>REVENUE!G263</f>
        <v>255900</v>
      </c>
      <c r="H40" s="16">
        <f>REVENUE!H263</f>
        <v>11600000</v>
      </c>
    </row>
    <row r="41" spans="1:8" s="4" customFormat="1" ht="20.100000000000001" customHeight="1">
      <c r="A41" s="60" t="s">
        <v>62</v>
      </c>
      <c r="B41" s="61"/>
      <c r="C41" s="62">
        <v>31933700</v>
      </c>
      <c r="D41" s="14" t="s">
        <v>63</v>
      </c>
      <c r="E41" s="15">
        <f>REVENUE!E269</f>
        <v>0</v>
      </c>
      <c r="F41" s="15">
        <f>REVENUE!F269</f>
        <v>0</v>
      </c>
      <c r="G41" s="16">
        <f>REVENUE!G269</f>
        <v>0</v>
      </c>
      <c r="H41" s="16">
        <f>REVENUE!H269</f>
        <v>0</v>
      </c>
    </row>
    <row r="42" spans="1:8" s="4" customFormat="1" ht="20.100000000000001" customHeight="1">
      <c r="A42" s="60">
        <v>12621000</v>
      </c>
      <c r="B42" s="61"/>
      <c r="C42" s="62">
        <v>31933700</v>
      </c>
      <c r="D42" s="14" t="s">
        <v>64</v>
      </c>
      <c r="E42" s="15">
        <f>REVENUE!E277</f>
        <v>0</v>
      </c>
      <c r="F42" s="15">
        <f>REVENUE!F277</f>
        <v>0</v>
      </c>
      <c r="G42" s="16">
        <f>REVENUE!G277</f>
        <v>0</v>
      </c>
      <c r="H42" s="16">
        <f>REVENUE!H277</f>
        <v>0</v>
      </c>
    </row>
    <row r="43" spans="1:8" s="4" customFormat="1" ht="20.100000000000001" customHeight="1">
      <c r="A43" s="60">
        <v>12021100</v>
      </c>
      <c r="B43" s="61"/>
      <c r="C43" s="62">
        <v>31933700</v>
      </c>
      <c r="D43" s="14" t="s">
        <v>10</v>
      </c>
      <c r="E43" s="15">
        <f>REVENUE!E287</f>
        <v>1199500</v>
      </c>
      <c r="F43" s="15">
        <f>REVENUE!F287</f>
        <v>5459000</v>
      </c>
      <c r="G43" s="16">
        <f>REVENUE!G287</f>
        <v>1935050</v>
      </c>
      <c r="H43" s="16">
        <f>REVENUE!H287</f>
        <v>6250000</v>
      </c>
    </row>
    <row r="44" spans="1:8" s="4" customFormat="1" ht="20.100000000000001" customHeight="1">
      <c r="A44" s="60">
        <v>12021200</v>
      </c>
      <c r="B44" s="61"/>
      <c r="C44" s="62">
        <v>31933700</v>
      </c>
      <c r="D44" s="14" t="s">
        <v>65</v>
      </c>
      <c r="E44" s="15">
        <f>REVENUE!E295</f>
        <v>0</v>
      </c>
      <c r="F44" s="15">
        <f>REVENUE!F295</f>
        <v>0</v>
      </c>
      <c r="G44" s="16">
        <f>REVENUE!G295</f>
        <v>0</v>
      </c>
      <c r="H44" s="16">
        <f>REVENUE!H295</f>
        <v>0</v>
      </c>
    </row>
    <row r="45" spans="1:8" s="4" customFormat="1" ht="20.100000000000001" customHeight="1">
      <c r="A45" s="60">
        <v>13010100</v>
      </c>
      <c r="B45" s="61"/>
      <c r="C45" s="62">
        <v>31933700</v>
      </c>
      <c r="D45" s="14" t="s">
        <v>66</v>
      </c>
      <c r="E45" s="15">
        <f>REVENUE!E300</f>
        <v>0</v>
      </c>
      <c r="F45" s="15">
        <f>REVENUE!F300</f>
        <v>0</v>
      </c>
      <c r="G45" s="16">
        <f>REVENUE!G300</f>
        <v>0</v>
      </c>
      <c r="H45" s="16">
        <f>REVENUE!H300</f>
        <v>0</v>
      </c>
    </row>
    <row r="46" spans="1:8" s="4" customFormat="1" ht="36">
      <c r="A46" s="63">
        <v>14030100</v>
      </c>
      <c r="B46" s="64" t="s">
        <v>13</v>
      </c>
      <c r="C46" s="62">
        <v>31933700</v>
      </c>
      <c r="D46" s="172" t="s">
        <v>67</v>
      </c>
      <c r="E46" s="15">
        <f>REVENUE!E304</f>
        <v>0</v>
      </c>
      <c r="F46" s="15">
        <f>REVENUE!F304</f>
        <v>0</v>
      </c>
      <c r="G46" s="16">
        <f>REVENUE!G304</f>
        <v>0</v>
      </c>
      <c r="H46" s="16">
        <f>REVENUE!H304</f>
        <v>0</v>
      </c>
    </row>
    <row r="47" spans="1:8" s="4" customFormat="1" ht="20.100000000000001" customHeight="1">
      <c r="A47" s="60" t="s">
        <v>68</v>
      </c>
      <c r="B47" s="61"/>
      <c r="C47" s="62">
        <v>31933700</v>
      </c>
      <c r="D47" s="14" t="s">
        <v>69</v>
      </c>
      <c r="E47" s="15">
        <f>REVENUE!E304</f>
        <v>0</v>
      </c>
      <c r="F47" s="15">
        <f>REVENUE!F309</f>
        <v>0</v>
      </c>
      <c r="G47" s="16">
        <f>REVENUE!G309</f>
        <v>0</v>
      </c>
      <c r="H47" s="16">
        <f>REVENUE!H309</f>
        <v>0</v>
      </c>
    </row>
    <row r="48" spans="1:8" s="4" customFormat="1" ht="20.100000000000001" customHeight="1" thickBot="1">
      <c r="A48" s="65" t="s">
        <v>70</v>
      </c>
      <c r="B48" s="66"/>
      <c r="C48" s="67">
        <v>31933700</v>
      </c>
      <c r="D48" s="26" t="s">
        <v>71</v>
      </c>
      <c r="E48" s="27">
        <f>REVENUE!E314</f>
        <v>0</v>
      </c>
      <c r="F48" s="27">
        <f>REVENUE!F314</f>
        <v>0</v>
      </c>
      <c r="G48" s="674">
        <f>REVENUE!G314</f>
        <v>0</v>
      </c>
      <c r="H48" s="674">
        <f>REVENUE!H314</f>
        <v>0</v>
      </c>
    </row>
    <row r="49" spans="1:8" s="4" customFormat="1" ht="20.100000000000001" customHeight="1" thickBot="1">
      <c r="A49" s="68"/>
      <c r="B49" s="69"/>
      <c r="C49" s="69"/>
      <c r="D49" s="70" t="s">
        <v>72</v>
      </c>
      <c r="E49" s="31">
        <f>SUM(E34:E48)</f>
        <v>3016442</v>
      </c>
      <c r="F49" s="31">
        <f>SUM(F34:F48)</f>
        <v>17835438.25</v>
      </c>
      <c r="G49" s="31">
        <f>SUM(G34:G48)</f>
        <v>3131240</v>
      </c>
      <c r="H49" s="31">
        <f>SUM(H34:H48)</f>
        <v>28175000</v>
      </c>
    </row>
    <row r="50" spans="1:8" s="4" customFormat="1" ht="20.100000000000001" customHeight="1">
      <c r="A50" s="71">
        <v>11010101</v>
      </c>
      <c r="B50" s="72" t="s">
        <v>17</v>
      </c>
      <c r="C50" s="73">
        <v>31933700</v>
      </c>
      <c r="D50" s="74" t="s">
        <v>73</v>
      </c>
      <c r="E50" s="9">
        <f>REVENUE!E8</f>
        <v>967230998</v>
      </c>
      <c r="F50" s="9">
        <f>REVENUE!F8</f>
        <v>3129475322.5599999</v>
      </c>
      <c r="G50" s="9">
        <f>REVENUE!G8</f>
        <v>488811713.69999999</v>
      </c>
      <c r="H50" s="9">
        <f>REVENUE!H8</f>
        <v>2846778990</v>
      </c>
    </row>
    <row r="51" spans="1:8" s="4" customFormat="1" ht="20.100000000000001" customHeight="1">
      <c r="A51" s="75">
        <v>11010201</v>
      </c>
      <c r="B51" s="76" t="s">
        <v>20</v>
      </c>
      <c r="C51" s="77">
        <v>31933700</v>
      </c>
      <c r="D51" s="78" t="s">
        <v>21</v>
      </c>
      <c r="E51" s="79">
        <f>REVENUE!E11</f>
        <v>835543366</v>
      </c>
      <c r="F51" s="79">
        <f>REVENUE!F11</f>
        <v>936000098.63999999</v>
      </c>
      <c r="G51" s="79">
        <f>REVENUE!G11</f>
        <v>1651112508</v>
      </c>
      <c r="H51" s="79">
        <f>REVENUE!H11</f>
        <v>3008051189.8800001</v>
      </c>
    </row>
    <row r="52" spans="1:8" s="4" customFormat="1" ht="20.100000000000001" customHeight="1">
      <c r="A52" s="81">
        <v>31030101</v>
      </c>
      <c r="B52" s="82" t="s">
        <v>20</v>
      </c>
      <c r="C52" s="77">
        <v>31933700</v>
      </c>
      <c r="D52" s="78" t="s">
        <v>74</v>
      </c>
      <c r="E52" s="79">
        <f>REVENUE!E13</f>
        <v>25000000</v>
      </c>
      <c r="F52" s="79">
        <f>REVENUE!F13</f>
        <v>50000000</v>
      </c>
      <c r="G52" s="79">
        <f>REVENUE!G13</f>
        <v>23000000</v>
      </c>
      <c r="H52" s="79">
        <f>REVENUE!H13</f>
        <v>15000000</v>
      </c>
    </row>
    <row r="53" spans="1:8" s="4" customFormat="1" ht="35.25" customHeight="1" thickBot="1">
      <c r="A53" s="83">
        <v>11010401</v>
      </c>
      <c r="B53" s="84" t="s">
        <v>17</v>
      </c>
      <c r="C53" s="85">
        <v>31933700</v>
      </c>
      <c r="D53" s="86" t="s">
        <v>789</v>
      </c>
      <c r="E53" s="87">
        <f>REVENUE!E9+REVENUE!E16+REVENUE!E17</f>
        <v>342337889</v>
      </c>
      <c r="F53" s="87">
        <f>REVENUE!F9+REVENUE!F16+REVENUE!F17</f>
        <v>896293314.60000002</v>
      </c>
      <c r="G53" s="87">
        <f>REVENUE!G9+REVENUE!G16+REVENUE!G17</f>
        <v>897532021.5</v>
      </c>
      <c r="H53" s="87">
        <f>REVENUE!H9+REVENUE!H16+REVENUE!H17</f>
        <v>1864998765</v>
      </c>
    </row>
    <row r="54" spans="1:8" s="4" customFormat="1" ht="20.100000000000001" customHeight="1" thickBot="1">
      <c r="A54" s="88"/>
      <c r="B54" s="89"/>
      <c r="C54" s="89"/>
      <c r="D54" s="90" t="s">
        <v>75</v>
      </c>
      <c r="E54" s="38">
        <f>E49+E50+E51+E52+E53</f>
        <v>2173128695</v>
      </c>
      <c r="F54" s="38">
        <f>F49+F50+F51+F52+F53</f>
        <v>5029604174.0500002</v>
      </c>
      <c r="G54" s="38">
        <f>G49+G50+G51+G52+G53</f>
        <v>3063587483.1999998</v>
      </c>
      <c r="H54" s="38">
        <f>H49+H50+H51+H52+H53</f>
        <v>7763003944.8800001</v>
      </c>
    </row>
    <row r="56" spans="1:8" ht="20.100000000000001" customHeight="1">
      <c r="H56" s="55"/>
    </row>
    <row r="57" spans="1:8" ht="20.100000000000001" customHeight="1">
      <c r="H57" s="55"/>
    </row>
  </sheetData>
  <mergeCells count="13">
    <mergeCell ref="A32:H32"/>
    <mergeCell ref="A23:D23"/>
    <mergeCell ref="E23:H23"/>
    <mergeCell ref="B24:D24"/>
    <mergeCell ref="A29:H29"/>
    <mergeCell ref="A30:H30"/>
    <mergeCell ref="A31:H31"/>
    <mergeCell ref="A22:H22"/>
    <mergeCell ref="A1:H1"/>
    <mergeCell ref="A2:H2"/>
    <mergeCell ref="A3:H3"/>
    <mergeCell ref="A21:F21"/>
    <mergeCell ref="G21:H21"/>
  </mergeCells>
  <pageMargins left="0.5" right="0" top="0.25" bottom="0.25" header="0.3" footer="0.3"/>
  <pageSetup paperSize="9" scale="69" fitToHeight="0" orientation="landscape" verticalDpi="300" r:id="rId1"/>
  <rowBreaks count="1" manualBreakCount="1">
    <brk id="2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15"/>
  <sheetViews>
    <sheetView view="pageBreakPreview" zoomScale="60" zoomScaleNormal="100" workbookViewId="0">
      <selection activeCell="H5" sqref="H5"/>
    </sheetView>
  </sheetViews>
  <sheetFormatPr defaultColWidth="9.140625" defaultRowHeight="18.75"/>
  <cols>
    <col min="1" max="1" width="18.42578125" style="93" customWidth="1"/>
    <col min="2" max="2" width="10.7109375" style="93" customWidth="1"/>
    <col min="3" max="3" width="13.7109375" style="93" customWidth="1"/>
    <col min="4" max="4" width="45" style="171" customWidth="1"/>
    <col min="5" max="5" width="28.28515625" style="93" customWidth="1"/>
    <col min="6" max="6" width="27" style="93" customWidth="1"/>
    <col min="7" max="7" width="26.7109375" style="93" customWidth="1"/>
    <col min="8" max="8" width="33.28515625" style="93" customWidth="1"/>
    <col min="9" max="9" width="28.7109375" style="93" customWidth="1"/>
    <col min="10" max="10" width="25.28515625" style="93" bestFit="1" customWidth="1"/>
    <col min="11" max="16384" width="9.140625" style="93"/>
  </cols>
  <sheetData>
    <row r="1" spans="1:10" ht="39">
      <c r="A1" s="970" t="s">
        <v>802</v>
      </c>
      <c r="B1" s="971"/>
      <c r="C1" s="971"/>
      <c r="D1" s="971"/>
      <c r="E1" s="971"/>
      <c r="F1" s="971"/>
      <c r="G1" s="971"/>
      <c r="H1" s="972"/>
    </row>
    <row r="2" spans="1:10" ht="23.25">
      <c r="A2" s="973" t="s">
        <v>0</v>
      </c>
      <c r="B2" s="974"/>
      <c r="C2" s="974"/>
      <c r="D2" s="974"/>
      <c r="E2" s="974"/>
      <c r="F2" s="974"/>
      <c r="G2" s="974"/>
      <c r="H2" s="975"/>
    </row>
    <row r="3" spans="1:10" ht="22.5">
      <c r="A3" s="976" t="s">
        <v>784</v>
      </c>
      <c r="B3" s="977"/>
      <c r="C3" s="977"/>
      <c r="D3" s="977"/>
      <c r="E3" s="977"/>
      <c r="F3" s="977"/>
      <c r="G3" s="977"/>
      <c r="H3" s="978"/>
    </row>
    <row r="4" spans="1:10" ht="24" thickBot="1">
      <c r="A4" s="979" t="s">
        <v>76</v>
      </c>
      <c r="B4" s="980"/>
      <c r="C4" s="980"/>
      <c r="D4" s="980"/>
      <c r="E4" s="980"/>
      <c r="F4" s="980"/>
      <c r="G4" s="980"/>
      <c r="H4" s="981"/>
    </row>
    <row r="5" spans="1:10" s="94" customFormat="1" ht="36.75" thickBot="1">
      <c r="A5" s="387" t="s">
        <v>77</v>
      </c>
      <c r="B5" s="387" t="s">
        <v>78</v>
      </c>
      <c r="C5" s="387" t="s">
        <v>3</v>
      </c>
      <c r="D5" s="114" t="s">
        <v>79</v>
      </c>
      <c r="E5" s="2" t="s">
        <v>5</v>
      </c>
      <c r="F5" s="2" t="s">
        <v>6</v>
      </c>
      <c r="G5" s="2" t="s">
        <v>7</v>
      </c>
      <c r="H5" s="387" t="s">
        <v>787</v>
      </c>
    </row>
    <row r="6" spans="1:10" s="94" customFormat="1" ht="18">
      <c r="A6" s="115" t="s">
        <v>80</v>
      </c>
      <c r="B6" s="652"/>
      <c r="C6" s="652"/>
      <c r="D6" s="116" t="s">
        <v>81</v>
      </c>
      <c r="E6" s="653"/>
      <c r="F6" s="302"/>
      <c r="G6" s="653"/>
      <c r="H6" s="303"/>
    </row>
    <row r="7" spans="1:10" s="94" customFormat="1" ht="36">
      <c r="A7" s="95">
        <v>11000000</v>
      </c>
      <c r="B7" s="96"/>
      <c r="C7" s="96"/>
      <c r="D7" s="97" t="s">
        <v>82</v>
      </c>
      <c r="E7" s="98"/>
      <c r="F7" s="306"/>
      <c r="G7" s="98"/>
      <c r="H7" s="99"/>
    </row>
    <row r="8" spans="1:10" s="94" customFormat="1" ht="21" customHeight="1">
      <c r="A8" s="75">
        <v>11010101</v>
      </c>
      <c r="B8" s="76" t="s">
        <v>17</v>
      </c>
      <c r="C8" s="100">
        <v>31933700</v>
      </c>
      <c r="D8" s="101" t="s">
        <v>83</v>
      </c>
      <c r="E8" s="15">
        <v>967230998</v>
      </c>
      <c r="F8" s="21">
        <v>3129475322.5599999</v>
      </c>
      <c r="G8" s="15">
        <v>488811713.69999999</v>
      </c>
      <c r="H8" s="102">
        <v>2846778990</v>
      </c>
      <c r="I8" s="103"/>
      <c r="J8" s="103"/>
    </row>
    <row r="9" spans="1:10" s="94" customFormat="1" ht="20.25" customHeight="1">
      <c r="A9" s="75">
        <v>11010401</v>
      </c>
      <c r="B9" s="76" t="s">
        <v>17</v>
      </c>
      <c r="C9" s="100">
        <v>31933700</v>
      </c>
      <c r="D9" s="101" t="s">
        <v>24</v>
      </c>
      <c r="E9" s="15">
        <v>342337889</v>
      </c>
      <c r="F9" s="21">
        <v>896293314.60000002</v>
      </c>
      <c r="G9" s="15">
        <v>897532021.5</v>
      </c>
      <c r="H9" s="102">
        <v>1864998765</v>
      </c>
      <c r="I9" s="103"/>
      <c r="J9" s="103"/>
    </row>
    <row r="10" spans="1:10" s="94" customFormat="1" ht="18">
      <c r="A10" s="95">
        <v>110102</v>
      </c>
      <c r="B10" s="76"/>
      <c r="C10" s="100"/>
      <c r="D10" s="97" t="s">
        <v>84</v>
      </c>
      <c r="E10" s="21"/>
      <c r="F10" s="21"/>
      <c r="G10" s="21"/>
      <c r="H10" s="102"/>
      <c r="I10" s="103"/>
      <c r="J10" s="103"/>
    </row>
    <row r="11" spans="1:10" s="94" customFormat="1" ht="17.25" customHeight="1">
      <c r="A11" s="75">
        <v>11010201</v>
      </c>
      <c r="B11" s="76" t="s">
        <v>20</v>
      </c>
      <c r="C11" s="100">
        <v>31933700</v>
      </c>
      <c r="D11" s="101" t="s">
        <v>85</v>
      </c>
      <c r="E11" s="15">
        <v>835543366</v>
      </c>
      <c r="F11" s="21">
        <v>936000098.63999999</v>
      </c>
      <c r="G11" s="15">
        <v>1651112508</v>
      </c>
      <c r="H11" s="102">
        <v>3008051189.8800001</v>
      </c>
      <c r="I11" s="103"/>
      <c r="J11" s="103"/>
    </row>
    <row r="12" spans="1:10" s="94" customFormat="1" ht="36">
      <c r="A12" s="95">
        <v>310301</v>
      </c>
      <c r="B12" s="76"/>
      <c r="C12" s="100"/>
      <c r="D12" s="97" t="s">
        <v>86</v>
      </c>
      <c r="E12" s="21"/>
      <c r="F12" s="21"/>
      <c r="G12" s="21"/>
      <c r="H12" s="102"/>
      <c r="I12" s="103"/>
    </row>
    <row r="13" spans="1:10" s="94" customFormat="1" ht="21.75" customHeight="1">
      <c r="A13" s="104">
        <v>31030101</v>
      </c>
      <c r="B13" s="76" t="s">
        <v>20</v>
      </c>
      <c r="C13" s="100">
        <v>31933700</v>
      </c>
      <c r="D13" s="101" t="s">
        <v>87</v>
      </c>
      <c r="E13" s="21">
        <v>25000000</v>
      </c>
      <c r="F13" s="79">
        <v>50000000</v>
      </c>
      <c r="G13" s="21">
        <v>23000000</v>
      </c>
      <c r="H13" s="80">
        <v>15000000</v>
      </c>
    </row>
    <row r="14" spans="1:10" s="94" customFormat="1" ht="18">
      <c r="A14" s="105">
        <v>1402</v>
      </c>
      <c r="B14" s="96"/>
      <c r="C14" s="106"/>
      <c r="D14" s="97" t="s">
        <v>88</v>
      </c>
      <c r="E14" s="21"/>
      <c r="F14" s="21"/>
      <c r="G14" s="21"/>
      <c r="H14" s="102"/>
    </row>
    <row r="15" spans="1:10" s="94" customFormat="1" ht="18">
      <c r="A15" s="105">
        <v>140202</v>
      </c>
      <c r="B15" s="107"/>
      <c r="C15" s="106"/>
      <c r="D15" s="97" t="s">
        <v>88</v>
      </c>
      <c r="E15" s="21"/>
      <c r="F15" s="21"/>
      <c r="G15" s="21"/>
      <c r="H15" s="102"/>
    </row>
    <row r="16" spans="1:10" s="94" customFormat="1" ht="21" customHeight="1">
      <c r="A16" s="104">
        <v>14020201</v>
      </c>
      <c r="B16" s="76" t="s">
        <v>20</v>
      </c>
      <c r="C16" s="100">
        <v>31933700</v>
      </c>
      <c r="D16" s="101" t="s">
        <v>89</v>
      </c>
      <c r="E16" s="15">
        <f>[1]SUMMARY!E14</f>
        <v>0</v>
      </c>
      <c r="F16" s="15"/>
      <c r="G16" s="15">
        <f>SUMMARY!G14</f>
        <v>0</v>
      </c>
      <c r="H16" s="16">
        <f>SUMMARY!H14</f>
        <v>0</v>
      </c>
      <c r="I16" s="108"/>
    </row>
    <row r="17" spans="1:8" s="94" customFormat="1" thickBot="1">
      <c r="A17" s="109">
        <v>14020202</v>
      </c>
      <c r="B17" s="110"/>
      <c r="C17" s="110"/>
      <c r="D17" s="111" t="s">
        <v>90</v>
      </c>
      <c r="E17" s="112"/>
      <c r="F17" s="112"/>
      <c r="G17" s="112"/>
      <c r="H17" s="113"/>
    </row>
    <row r="18" spans="1:8" s="94" customFormat="1" thickBot="1">
      <c r="A18" s="657"/>
      <c r="B18" s="658"/>
      <c r="C18" s="658"/>
      <c r="D18" s="513" t="s">
        <v>91</v>
      </c>
      <c r="E18" s="659">
        <f>SUM(E8:E17)</f>
        <v>2170112253</v>
      </c>
      <c r="F18" s="659">
        <f>SUM(F8:F17)</f>
        <v>5011768735.8000002</v>
      </c>
      <c r="G18" s="659">
        <f>SUM(G8:G17)</f>
        <v>3060456243.1999998</v>
      </c>
      <c r="H18" s="660">
        <f>SUM(H8:H17)</f>
        <v>7734828944.8800001</v>
      </c>
    </row>
    <row r="19" spans="1:8" s="94" customFormat="1" ht="36">
      <c r="A19" s="119">
        <v>12000000</v>
      </c>
      <c r="B19" s="654"/>
      <c r="C19" s="655"/>
      <c r="D19" s="122" t="s">
        <v>92</v>
      </c>
      <c r="E19" s="123"/>
      <c r="F19" s="656"/>
      <c r="G19" s="123"/>
      <c r="H19" s="124"/>
    </row>
    <row r="20" spans="1:8" s="94" customFormat="1" ht="18">
      <c r="A20" s="95">
        <v>12010000</v>
      </c>
      <c r="B20" s="96"/>
      <c r="C20" s="20"/>
      <c r="D20" s="97" t="s">
        <v>93</v>
      </c>
      <c r="E20" s="21"/>
      <c r="F20" s="650"/>
      <c r="G20" s="21"/>
      <c r="H20" s="117"/>
    </row>
    <row r="21" spans="1:8" s="94" customFormat="1" ht="18">
      <c r="A21" s="75">
        <v>12010103</v>
      </c>
      <c r="B21" s="76" t="s">
        <v>13</v>
      </c>
      <c r="C21" s="100">
        <v>31933700</v>
      </c>
      <c r="D21" s="101" t="s">
        <v>94</v>
      </c>
      <c r="E21" s="21">
        <v>230324</v>
      </c>
      <c r="F21" s="21">
        <v>1113945</v>
      </c>
      <c r="G21" s="21">
        <v>23000</v>
      </c>
      <c r="H21" s="102">
        <v>1500000</v>
      </c>
    </row>
    <row r="22" spans="1:8" s="94" customFormat="1" ht="18">
      <c r="A22" s="75">
        <v>12010104</v>
      </c>
      <c r="B22" s="76" t="s">
        <v>13</v>
      </c>
      <c r="C22" s="100">
        <v>31933700</v>
      </c>
      <c r="D22" s="101" t="s">
        <v>95</v>
      </c>
      <c r="E22" s="21"/>
      <c r="F22" s="21"/>
      <c r="G22" s="21"/>
      <c r="H22" s="102"/>
    </row>
    <row r="23" spans="1:8" s="94" customFormat="1" thickBot="1">
      <c r="A23" s="118">
        <v>12010105</v>
      </c>
      <c r="B23" s="127" t="s">
        <v>13</v>
      </c>
      <c r="C23" s="148">
        <v>31933700</v>
      </c>
      <c r="D23" s="111" t="s">
        <v>96</v>
      </c>
      <c r="E23" s="112"/>
      <c r="F23" s="112">
        <v>1094689.1500000001</v>
      </c>
      <c r="G23" s="112"/>
      <c r="H23" s="113">
        <v>1000000</v>
      </c>
    </row>
    <row r="24" spans="1:8" s="94" customFormat="1" thickBot="1">
      <c r="A24" s="657"/>
      <c r="B24" s="658"/>
      <c r="C24" s="661"/>
      <c r="D24" s="513" t="s">
        <v>91</v>
      </c>
      <c r="E24" s="662">
        <f>SUM(E21:E23)</f>
        <v>230324</v>
      </c>
      <c r="F24" s="662">
        <f>SUM(F21:F23)</f>
        <v>2208634.1500000004</v>
      </c>
      <c r="G24" s="662">
        <f>SUM(G21:G23)</f>
        <v>23000</v>
      </c>
      <c r="H24" s="663">
        <f>SUM(H21:H23)</f>
        <v>2500000</v>
      </c>
    </row>
    <row r="25" spans="1:8" s="94" customFormat="1" ht="36">
      <c r="A25" s="119">
        <v>12010200</v>
      </c>
      <c r="B25" s="120"/>
      <c r="C25" s="121"/>
      <c r="D25" s="122" t="s">
        <v>97</v>
      </c>
      <c r="E25" s="123"/>
      <c r="F25" s="656"/>
      <c r="G25" s="123"/>
      <c r="H25" s="124"/>
    </row>
    <row r="26" spans="1:8" s="94" customFormat="1" ht="36">
      <c r="A26" s="75">
        <v>12000201</v>
      </c>
      <c r="B26" s="76" t="s">
        <v>13</v>
      </c>
      <c r="C26" s="100">
        <v>31933700</v>
      </c>
      <c r="D26" s="101" t="s">
        <v>98</v>
      </c>
      <c r="E26" s="21"/>
      <c r="F26" s="21"/>
      <c r="G26" s="21"/>
      <c r="H26" s="102"/>
    </row>
    <row r="27" spans="1:8" s="94" customFormat="1" ht="20.100000000000001" customHeight="1">
      <c r="A27" s="95">
        <v>12010500</v>
      </c>
      <c r="B27" s="96"/>
      <c r="C27" s="125"/>
      <c r="D27" s="97" t="s">
        <v>99</v>
      </c>
      <c r="E27" s="21"/>
      <c r="F27" s="650"/>
      <c r="G27" s="21"/>
      <c r="H27" s="117"/>
    </row>
    <row r="28" spans="1:8" s="94" customFormat="1" ht="20.100000000000001" customHeight="1">
      <c r="A28" s="75">
        <v>12010501</v>
      </c>
      <c r="B28" s="76"/>
      <c r="C28" s="126"/>
      <c r="D28" s="101" t="s">
        <v>100</v>
      </c>
      <c r="E28" s="21">
        <v>230888</v>
      </c>
      <c r="F28" s="650">
        <v>1081500</v>
      </c>
      <c r="G28" s="21"/>
      <c r="H28" s="117">
        <v>1100000</v>
      </c>
    </row>
    <row r="29" spans="1:8" s="94" customFormat="1" ht="20.100000000000001" customHeight="1" thickBot="1">
      <c r="A29" s="118">
        <v>12010502</v>
      </c>
      <c r="B29" s="127"/>
      <c r="C29" s="128"/>
      <c r="D29" s="111" t="s">
        <v>101</v>
      </c>
      <c r="E29" s="112"/>
      <c r="F29" s="664"/>
      <c r="G29" s="112"/>
      <c r="H29" s="129"/>
    </row>
    <row r="30" spans="1:8" s="94" customFormat="1" ht="20.100000000000001" customHeight="1" thickBot="1">
      <c r="A30" s="657"/>
      <c r="B30" s="658"/>
      <c r="C30" s="661"/>
      <c r="D30" s="513" t="s">
        <v>91</v>
      </c>
      <c r="E30" s="662">
        <f>SUM(E26:E29)</f>
        <v>230888</v>
      </c>
      <c r="F30" s="662">
        <f>SUM(F26:F29)</f>
        <v>1081500</v>
      </c>
      <c r="G30" s="662">
        <f>SUM(G26:G29)</f>
        <v>0</v>
      </c>
      <c r="H30" s="663">
        <f>SUM(H26:H29)</f>
        <v>1100000</v>
      </c>
    </row>
    <row r="31" spans="1:8" s="94" customFormat="1" ht="20.100000000000001" customHeight="1">
      <c r="A31" s="119">
        <v>12020000</v>
      </c>
      <c r="B31" s="120"/>
      <c r="C31" s="121"/>
      <c r="D31" s="122" t="s">
        <v>102</v>
      </c>
      <c r="E31" s="123"/>
      <c r="F31" s="656"/>
      <c r="G31" s="123"/>
      <c r="H31" s="124"/>
    </row>
    <row r="32" spans="1:8" s="94" customFormat="1" ht="20.100000000000001" customHeight="1">
      <c r="A32" s="95">
        <v>12020100</v>
      </c>
      <c r="B32" s="96"/>
      <c r="C32" s="125"/>
      <c r="D32" s="97" t="s">
        <v>103</v>
      </c>
      <c r="E32" s="21"/>
      <c r="F32" s="650"/>
      <c r="G32" s="21"/>
      <c r="H32" s="117"/>
    </row>
    <row r="33" spans="1:8" s="94" customFormat="1" ht="20.100000000000001" customHeight="1">
      <c r="A33" s="75">
        <v>12020102</v>
      </c>
      <c r="B33" s="76"/>
      <c r="C33" s="126"/>
      <c r="D33" s="130" t="s">
        <v>104</v>
      </c>
      <c r="E33" s="21"/>
      <c r="F33" s="650"/>
      <c r="G33" s="21"/>
      <c r="H33" s="117"/>
    </row>
    <row r="34" spans="1:8" s="94" customFormat="1" ht="20.100000000000001" customHeight="1">
      <c r="A34" s="75">
        <v>12020105</v>
      </c>
      <c r="B34" s="76"/>
      <c r="C34" s="100"/>
      <c r="D34" s="130" t="s">
        <v>105</v>
      </c>
      <c r="E34" s="21"/>
      <c r="F34" s="21"/>
      <c r="G34" s="21"/>
      <c r="H34" s="102"/>
    </row>
    <row r="35" spans="1:8" s="94" customFormat="1" ht="20.100000000000001" customHeight="1">
      <c r="A35" s="75">
        <v>12020107</v>
      </c>
      <c r="B35" s="76" t="s">
        <v>13</v>
      </c>
      <c r="C35" s="100">
        <v>31933700</v>
      </c>
      <c r="D35" s="130" t="s">
        <v>106</v>
      </c>
      <c r="E35" s="21">
        <v>1000</v>
      </c>
      <c r="F35" s="650">
        <v>1236000</v>
      </c>
      <c r="G35" s="21"/>
      <c r="H35" s="117">
        <v>1200000</v>
      </c>
    </row>
    <row r="36" spans="1:8" s="94" customFormat="1" ht="20.100000000000001" customHeight="1">
      <c r="A36" s="131">
        <v>12020109</v>
      </c>
      <c r="B36" s="132"/>
      <c r="C36" s="133"/>
      <c r="D36" s="101" t="s">
        <v>107</v>
      </c>
      <c r="E36" s="21"/>
      <c r="F36" s="650"/>
      <c r="G36" s="21"/>
      <c r="H36" s="117"/>
    </row>
    <row r="37" spans="1:8" s="94" customFormat="1" ht="20.100000000000001" customHeight="1">
      <c r="A37" s="131">
        <v>12020111</v>
      </c>
      <c r="B37" s="76" t="s">
        <v>13</v>
      </c>
      <c r="C37" s="100">
        <v>31933700</v>
      </c>
      <c r="D37" s="130" t="s">
        <v>108</v>
      </c>
      <c r="E37" s="21"/>
      <c r="F37" s="21"/>
      <c r="G37" s="21"/>
      <c r="H37" s="102"/>
    </row>
    <row r="38" spans="1:8" s="94" customFormat="1" ht="20.100000000000001" customHeight="1">
      <c r="A38" s="131">
        <v>12020112</v>
      </c>
      <c r="B38" s="76" t="s">
        <v>13</v>
      </c>
      <c r="C38" s="100">
        <v>31933700</v>
      </c>
      <c r="D38" s="130" t="s">
        <v>109</v>
      </c>
      <c r="E38" s="21"/>
      <c r="F38" s="21">
        <v>206000</v>
      </c>
      <c r="G38" s="21">
        <v>1000</v>
      </c>
      <c r="H38" s="102">
        <v>200000</v>
      </c>
    </row>
    <row r="39" spans="1:8" s="94" customFormat="1" ht="20.100000000000001" customHeight="1">
      <c r="A39" s="75">
        <v>12020113</v>
      </c>
      <c r="B39" s="76" t="s">
        <v>13</v>
      </c>
      <c r="C39" s="100">
        <v>31933700</v>
      </c>
      <c r="D39" s="130" t="s">
        <v>110</v>
      </c>
      <c r="E39" s="21"/>
      <c r="F39" s="650">
        <v>10300</v>
      </c>
      <c r="G39" s="21">
        <v>2300</v>
      </c>
      <c r="H39" s="117">
        <v>10000</v>
      </c>
    </row>
    <row r="40" spans="1:8" s="94" customFormat="1" ht="20.100000000000001" customHeight="1">
      <c r="A40" s="131">
        <v>12020114</v>
      </c>
      <c r="B40" s="76" t="s">
        <v>13</v>
      </c>
      <c r="C40" s="100">
        <v>31933700</v>
      </c>
      <c r="D40" s="130" t="s">
        <v>111</v>
      </c>
      <c r="E40" s="21">
        <v>16790</v>
      </c>
      <c r="F40" s="21">
        <v>20600</v>
      </c>
      <c r="G40" s="21">
        <v>5600</v>
      </c>
      <c r="H40" s="102">
        <v>20000</v>
      </c>
    </row>
    <row r="41" spans="1:8" s="94" customFormat="1" ht="20.100000000000001" customHeight="1">
      <c r="A41" s="131">
        <v>12020115</v>
      </c>
      <c r="B41" s="132"/>
      <c r="C41" s="133"/>
      <c r="D41" s="130" t="s">
        <v>112</v>
      </c>
      <c r="E41" s="21"/>
      <c r="F41" s="650">
        <v>10300</v>
      </c>
      <c r="G41" s="21"/>
      <c r="H41" s="117">
        <v>10000</v>
      </c>
    </row>
    <row r="42" spans="1:8" s="94" customFormat="1" ht="20.100000000000001" customHeight="1">
      <c r="A42" s="75">
        <v>12020116</v>
      </c>
      <c r="B42" s="76" t="s">
        <v>13</v>
      </c>
      <c r="C42" s="100">
        <v>31933700</v>
      </c>
      <c r="D42" s="130" t="s">
        <v>113</v>
      </c>
      <c r="E42" s="21"/>
      <c r="F42" s="650"/>
      <c r="G42" s="21"/>
      <c r="H42" s="117"/>
    </row>
    <row r="43" spans="1:8" s="94" customFormat="1" ht="20.100000000000001" customHeight="1">
      <c r="A43" s="75">
        <v>12020117</v>
      </c>
      <c r="B43" s="76" t="s">
        <v>13</v>
      </c>
      <c r="C43" s="100">
        <v>31933700</v>
      </c>
      <c r="D43" s="130" t="s">
        <v>114</v>
      </c>
      <c r="E43" s="21"/>
      <c r="F43" s="21"/>
      <c r="G43" s="21"/>
      <c r="H43" s="102"/>
    </row>
    <row r="44" spans="1:8" s="94" customFormat="1" ht="20.100000000000001" customHeight="1">
      <c r="A44" s="75">
        <v>12020118</v>
      </c>
      <c r="B44" s="76" t="s">
        <v>13</v>
      </c>
      <c r="C44" s="100">
        <v>31933700</v>
      </c>
      <c r="D44" s="130" t="s">
        <v>115</v>
      </c>
      <c r="E44" s="21"/>
      <c r="F44" s="21"/>
      <c r="G44" s="21"/>
      <c r="H44" s="102"/>
    </row>
    <row r="45" spans="1:8" s="94" customFormat="1" ht="20.100000000000001" customHeight="1">
      <c r="A45" s="75">
        <v>12020119</v>
      </c>
      <c r="B45" s="76"/>
      <c r="C45" s="126"/>
      <c r="D45" s="130" t="s">
        <v>116</v>
      </c>
      <c r="E45" s="21"/>
      <c r="F45" s="650"/>
      <c r="G45" s="21"/>
      <c r="H45" s="117"/>
    </row>
    <row r="46" spans="1:8" s="94" customFormat="1" ht="20.100000000000001" customHeight="1">
      <c r="A46" s="75">
        <v>12020120</v>
      </c>
      <c r="B46" s="76" t="s">
        <v>13</v>
      </c>
      <c r="C46" s="100">
        <v>31933700</v>
      </c>
      <c r="D46" s="130" t="s">
        <v>117</v>
      </c>
      <c r="E46" s="21"/>
      <c r="F46" s="79"/>
      <c r="G46" s="21"/>
      <c r="H46" s="80"/>
    </row>
    <row r="47" spans="1:8" s="94" customFormat="1" ht="20.100000000000001" customHeight="1">
      <c r="A47" s="75">
        <v>12020121</v>
      </c>
      <c r="B47" s="76"/>
      <c r="C47" s="126"/>
      <c r="D47" s="130" t="s">
        <v>118</v>
      </c>
      <c r="E47" s="21">
        <v>5000</v>
      </c>
      <c r="F47" s="650">
        <v>10300</v>
      </c>
      <c r="G47" s="21">
        <v>2300</v>
      </c>
      <c r="H47" s="117">
        <v>10000</v>
      </c>
    </row>
    <row r="48" spans="1:8" s="94" customFormat="1" ht="20.100000000000001" customHeight="1">
      <c r="A48" s="134">
        <v>12020122</v>
      </c>
      <c r="B48" s="82"/>
      <c r="C48" s="135"/>
      <c r="D48" s="136" t="s">
        <v>119</v>
      </c>
      <c r="E48" s="137"/>
      <c r="F48" s="451"/>
      <c r="G48" s="137"/>
      <c r="H48" s="138"/>
    </row>
    <row r="49" spans="1:8" s="94" customFormat="1" ht="20.100000000000001" customHeight="1">
      <c r="A49" s="134">
        <v>12020123</v>
      </c>
      <c r="B49" s="82"/>
      <c r="C49" s="135"/>
      <c r="D49" s="136" t="s">
        <v>120</v>
      </c>
      <c r="E49" s="137"/>
      <c r="F49" s="451"/>
      <c r="G49" s="137"/>
      <c r="H49" s="138"/>
    </row>
    <row r="50" spans="1:8" s="94" customFormat="1" ht="20.100000000000001" customHeight="1">
      <c r="A50" s="134">
        <v>12020124</v>
      </c>
      <c r="B50" s="76" t="s">
        <v>13</v>
      </c>
      <c r="C50" s="100">
        <v>31933700</v>
      </c>
      <c r="D50" s="136" t="s">
        <v>121</v>
      </c>
      <c r="E50" s="137"/>
      <c r="F50" s="451"/>
      <c r="G50" s="137"/>
      <c r="H50" s="138"/>
    </row>
    <row r="51" spans="1:8" s="94" customFormat="1" ht="20.100000000000001" customHeight="1">
      <c r="A51" s="134">
        <v>12020125</v>
      </c>
      <c r="B51" s="82"/>
      <c r="C51" s="135"/>
      <c r="D51" s="136" t="s">
        <v>122</v>
      </c>
      <c r="E51" s="137"/>
      <c r="F51" s="451"/>
      <c r="G51" s="137"/>
      <c r="H51" s="138"/>
    </row>
    <row r="52" spans="1:8" s="94" customFormat="1" ht="20.100000000000001" customHeight="1">
      <c r="A52" s="134">
        <v>12020126</v>
      </c>
      <c r="B52" s="82"/>
      <c r="C52" s="135"/>
      <c r="D52" s="136" t="s">
        <v>123</v>
      </c>
      <c r="E52" s="137"/>
      <c r="F52" s="451"/>
      <c r="G52" s="137"/>
      <c r="H52" s="138"/>
    </row>
    <row r="53" spans="1:8" s="94" customFormat="1" ht="20.100000000000001" customHeight="1">
      <c r="A53" s="134">
        <v>12020128</v>
      </c>
      <c r="B53" s="82"/>
      <c r="C53" s="135"/>
      <c r="D53" s="136" t="s">
        <v>124</v>
      </c>
      <c r="E53" s="137"/>
      <c r="F53" s="451"/>
      <c r="G53" s="137"/>
      <c r="H53" s="138"/>
    </row>
    <row r="54" spans="1:8" s="94" customFormat="1" ht="20.100000000000001" customHeight="1">
      <c r="A54" s="134">
        <v>12020130</v>
      </c>
      <c r="B54" s="76" t="s">
        <v>13</v>
      </c>
      <c r="C54" s="100">
        <v>31933700</v>
      </c>
      <c r="D54" s="136" t="s">
        <v>125</v>
      </c>
      <c r="E54" s="137"/>
      <c r="F54" s="440"/>
      <c r="G54" s="137"/>
      <c r="H54" s="139"/>
    </row>
    <row r="55" spans="1:8" s="94" customFormat="1" ht="20.100000000000001" customHeight="1">
      <c r="A55" s="134">
        <v>12020131</v>
      </c>
      <c r="B55" s="76"/>
      <c r="C55" s="100"/>
      <c r="D55" s="136" t="s">
        <v>126</v>
      </c>
      <c r="E55" s="137"/>
      <c r="F55" s="440"/>
      <c r="G55" s="137"/>
      <c r="H55" s="139"/>
    </row>
    <row r="56" spans="1:8" s="94" customFormat="1" ht="20.100000000000001" customHeight="1">
      <c r="A56" s="134">
        <v>12020137</v>
      </c>
      <c r="B56" s="76" t="s">
        <v>13</v>
      </c>
      <c r="C56" s="100">
        <v>31933700</v>
      </c>
      <c r="D56" s="136" t="s">
        <v>127</v>
      </c>
      <c r="E56" s="137"/>
      <c r="F56" s="440"/>
      <c r="G56" s="137"/>
      <c r="H56" s="139"/>
    </row>
    <row r="57" spans="1:8" s="94" customFormat="1" ht="20.100000000000001" customHeight="1">
      <c r="A57" s="75">
        <v>12020138</v>
      </c>
      <c r="B57" s="76" t="s">
        <v>13</v>
      </c>
      <c r="C57" s="100">
        <v>31933700</v>
      </c>
      <c r="D57" s="130" t="s">
        <v>128</v>
      </c>
      <c r="E57" s="21"/>
      <c r="F57" s="79"/>
      <c r="G57" s="21"/>
      <c r="H57" s="80"/>
    </row>
    <row r="58" spans="1:8" s="94" customFormat="1" ht="20.100000000000001" customHeight="1">
      <c r="A58" s="75">
        <v>12020139</v>
      </c>
      <c r="B58" s="76" t="s">
        <v>13</v>
      </c>
      <c r="C58" s="100">
        <v>31933700</v>
      </c>
      <c r="D58" s="130" t="s">
        <v>129</v>
      </c>
      <c r="E58" s="21"/>
      <c r="F58" s="79"/>
      <c r="G58" s="21"/>
      <c r="H58" s="80"/>
    </row>
    <row r="59" spans="1:8" s="94" customFormat="1" ht="20.100000000000001" customHeight="1">
      <c r="A59" s="75">
        <v>12020140</v>
      </c>
      <c r="B59" s="76"/>
      <c r="C59" s="126"/>
      <c r="D59" s="130" t="s">
        <v>130</v>
      </c>
      <c r="E59" s="21"/>
      <c r="F59" s="79">
        <v>30900</v>
      </c>
      <c r="G59" s="21"/>
      <c r="H59" s="80">
        <v>50000</v>
      </c>
    </row>
    <row r="60" spans="1:8" s="94" customFormat="1" ht="20.100000000000001" customHeight="1">
      <c r="A60" s="75">
        <v>12020141</v>
      </c>
      <c r="B60" s="76"/>
      <c r="C60" s="126"/>
      <c r="D60" s="130" t="s">
        <v>131</v>
      </c>
      <c r="E60" s="21"/>
      <c r="F60" s="79"/>
      <c r="G60" s="21"/>
      <c r="H60" s="80"/>
    </row>
    <row r="61" spans="1:8" s="94" customFormat="1" ht="20.100000000000001" customHeight="1">
      <c r="A61" s="75">
        <v>12020142</v>
      </c>
      <c r="B61" s="76" t="s">
        <v>13</v>
      </c>
      <c r="C61" s="100">
        <v>31933700</v>
      </c>
      <c r="D61" s="130" t="s">
        <v>132</v>
      </c>
      <c r="E61" s="21"/>
      <c r="F61" s="79"/>
      <c r="G61" s="21"/>
      <c r="H61" s="80"/>
    </row>
    <row r="62" spans="1:8" s="94" customFormat="1" ht="20.100000000000001" customHeight="1">
      <c r="A62" s="75">
        <v>12020143</v>
      </c>
      <c r="B62" s="76"/>
      <c r="C62" s="100"/>
      <c r="D62" s="130" t="s">
        <v>133</v>
      </c>
      <c r="E62" s="21"/>
      <c r="F62" s="79">
        <v>51500</v>
      </c>
      <c r="G62" s="21"/>
      <c r="H62" s="80">
        <v>50000</v>
      </c>
    </row>
    <row r="63" spans="1:8" s="94" customFormat="1" ht="20.100000000000001" customHeight="1">
      <c r="A63" s="75">
        <v>12020144</v>
      </c>
      <c r="B63" s="76" t="s">
        <v>13</v>
      </c>
      <c r="C63" s="100">
        <v>31933700</v>
      </c>
      <c r="D63" s="130" t="s">
        <v>134</v>
      </c>
      <c r="E63" s="21"/>
      <c r="F63" s="79"/>
      <c r="G63" s="21"/>
      <c r="H63" s="80"/>
    </row>
    <row r="64" spans="1:8" s="94" customFormat="1" ht="20.100000000000001" customHeight="1">
      <c r="A64" s="75">
        <v>12020145</v>
      </c>
      <c r="B64" s="76" t="s">
        <v>13</v>
      </c>
      <c r="C64" s="100">
        <v>31933700</v>
      </c>
      <c r="D64" s="130" t="s">
        <v>135</v>
      </c>
      <c r="E64" s="21"/>
      <c r="F64" s="79"/>
      <c r="G64" s="21"/>
      <c r="H64" s="80"/>
    </row>
    <row r="65" spans="1:8" s="94" customFormat="1" ht="20.100000000000001" customHeight="1">
      <c r="A65" s="75">
        <v>12020146</v>
      </c>
      <c r="B65" s="76"/>
      <c r="C65" s="126"/>
      <c r="D65" s="130" t="s">
        <v>136</v>
      </c>
      <c r="E65" s="21"/>
      <c r="F65" s="650">
        <v>154500</v>
      </c>
      <c r="G65" s="21"/>
      <c r="H65" s="117">
        <v>100000</v>
      </c>
    </row>
    <row r="66" spans="1:8" s="94" customFormat="1" ht="20.100000000000001" customHeight="1">
      <c r="A66" s="75">
        <v>12020147</v>
      </c>
      <c r="B66" s="76"/>
      <c r="C66" s="126"/>
      <c r="D66" s="130" t="s">
        <v>137</v>
      </c>
      <c r="E66" s="21"/>
      <c r="F66" s="650"/>
      <c r="G66" s="21"/>
      <c r="H66" s="117"/>
    </row>
    <row r="67" spans="1:8" s="94" customFormat="1" ht="20.100000000000001" customHeight="1">
      <c r="A67" s="75">
        <v>12020148</v>
      </c>
      <c r="B67" s="76"/>
      <c r="C67" s="126"/>
      <c r="D67" s="130" t="s">
        <v>138</v>
      </c>
      <c r="E67" s="21"/>
      <c r="F67" s="650"/>
      <c r="G67" s="21"/>
      <c r="H67" s="117"/>
    </row>
    <row r="68" spans="1:8" s="94" customFormat="1" ht="20.100000000000001" customHeight="1">
      <c r="A68" s="75">
        <v>12020149</v>
      </c>
      <c r="B68" s="76" t="s">
        <v>13</v>
      </c>
      <c r="C68" s="100">
        <v>31933700</v>
      </c>
      <c r="D68" s="130" t="s">
        <v>139</v>
      </c>
      <c r="E68" s="21"/>
      <c r="F68" s="79"/>
      <c r="G68" s="21"/>
      <c r="H68" s="80"/>
    </row>
    <row r="69" spans="1:8" s="94" customFormat="1" ht="20.100000000000001" customHeight="1">
      <c r="A69" s="75">
        <v>12020150</v>
      </c>
      <c r="B69" s="76"/>
      <c r="C69" s="100"/>
      <c r="D69" s="130" t="s">
        <v>140</v>
      </c>
      <c r="E69" s="21"/>
      <c r="F69" s="79"/>
      <c r="G69" s="21"/>
      <c r="H69" s="80"/>
    </row>
    <row r="70" spans="1:8" s="94" customFormat="1" ht="20.100000000000001" customHeight="1">
      <c r="A70" s="75">
        <v>12020151</v>
      </c>
      <c r="B70" s="76" t="s">
        <v>13</v>
      </c>
      <c r="C70" s="100">
        <v>31933700</v>
      </c>
      <c r="D70" s="130" t="s">
        <v>141</v>
      </c>
      <c r="E70" s="21"/>
      <c r="F70" s="79"/>
      <c r="G70" s="21"/>
      <c r="H70" s="80"/>
    </row>
    <row r="71" spans="1:8" s="94" customFormat="1" ht="20.100000000000001" customHeight="1">
      <c r="A71" s="75">
        <v>12020152</v>
      </c>
      <c r="B71" s="76"/>
      <c r="C71" s="100"/>
      <c r="D71" s="130" t="s">
        <v>142</v>
      </c>
      <c r="E71" s="21"/>
      <c r="F71" s="79"/>
      <c r="G71" s="21"/>
      <c r="H71" s="80"/>
    </row>
    <row r="72" spans="1:8" s="94" customFormat="1" ht="20.100000000000001" customHeight="1">
      <c r="A72" s="75">
        <v>12020154</v>
      </c>
      <c r="B72" s="76"/>
      <c r="C72" s="100"/>
      <c r="D72" s="130" t="s">
        <v>143</v>
      </c>
      <c r="E72" s="21"/>
      <c r="F72" s="79"/>
      <c r="G72" s="21"/>
      <c r="H72" s="80"/>
    </row>
    <row r="73" spans="1:8" s="94" customFormat="1" ht="20.100000000000001" customHeight="1">
      <c r="A73" s="75">
        <v>12020155</v>
      </c>
      <c r="B73" s="76" t="s">
        <v>13</v>
      </c>
      <c r="C73" s="100">
        <v>31933700</v>
      </c>
      <c r="D73" s="130" t="s">
        <v>144</v>
      </c>
      <c r="E73" s="21">
        <v>34500</v>
      </c>
      <c r="F73" s="79">
        <v>103000</v>
      </c>
      <c r="G73" s="21">
        <v>57800</v>
      </c>
      <c r="H73" s="80">
        <v>100000</v>
      </c>
    </row>
    <row r="74" spans="1:8" s="94" customFormat="1" ht="20.100000000000001" customHeight="1">
      <c r="A74" s="75">
        <v>12020156</v>
      </c>
      <c r="B74" s="76"/>
      <c r="C74" s="100"/>
      <c r="D74" s="130" t="s">
        <v>145</v>
      </c>
      <c r="E74" s="21"/>
      <c r="F74" s="79"/>
      <c r="G74" s="21"/>
      <c r="H74" s="80"/>
    </row>
    <row r="75" spans="1:8" s="94" customFormat="1" ht="20.100000000000001" customHeight="1">
      <c r="A75" s="75">
        <v>12020157</v>
      </c>
      <c r="B75" s="76"/>
      <c r="C75" s="100"/>
      <c r="D75" s="130" t="s">
        <v>146</v>
      </c>
      <c r="E75" s="21"/>
      <c r="F75" s="650"/>
      <c r="G75" s="21"/>
      <c r="H75" s="117"/>
    </row>
    <row r="76" spans="1:8" s="94" customFormat="1" ht="20.100000000000001" customHeight="1">
      <c r="A76" s="75">
        <v>12020158</v>
      </c>
      <c r="B76" s="76" t="s">
        <v>13</v>
      </c>
      <c r="C76" s="100">
        <v>31933700</v>
      </c>
      <c r="D76" s="130" t="s">
        <v>147</v>
      </c>
      <c r="E76" s="21"/>
      <c r="F76" s="650"/>
      <c r="G76" s="21"/>
      <c r="H76" s="117"/>
    </row>
    <row r="77" spans="1:8" s="94" customFormat="1" ht="20.100000000000001" customHeight="1">
      <c r="A77" s="75">
        <v>12020159</v>
      </c>
      <c r="B77" s="76"/>
      <c r="C77" s="100"/>
      <c r="D77" s="130" t="s">
        <v>148</v>
      </c>
      <c r="E77" s="21"/>
      <c r="F77" s="21"/>
      <c r="G77" s="21"/>
      <c r="H77" s="102"/>
    </row>
    <row r="78" spans="1:8" s="94" customFormat="1" ht="20.100000000000001" customHeight="1">
      <c r="A78" s="75">
        <v>12020160</v>
      </c>
      <c r="B78" s="76" t="s">
        <v>13</v>
      </c>
      <c r="C78" s="100">
        <v>31933700</v>
      </c>
      <c r="D78" s="130" t="s">
        <v>149</v>
      </c>
      <c r="E78" s="21"/>
      <c r="F78" s="79"/>
      <c r="G78" s="21"/>
      <c r="H78" s="80"/>
    </row>
    <row r="79" spans="1:8" s="94" customFormat="1" ht="20.100000000000001" customHeight="1">
      <c r="A79" s="75">
        <v>12020161</v>
      </c>
      <c r="B79" s="76" t="s">
        <v>13</v>
      </c>
      <c r="C79" s="100">
        <v>31933700</v>
      </c>
      <c r="D79" s="130" t="s">
        <v>150</v>
      </c>
      <c r="E79" s="21"/>
      <c r="F79" s="79">
        <v>51500</v>
      </c>
      <c r="G79" s="21">
        <v>23090</v>
      </c>
      <c r="H79" s="80">
        <v>50000</v>
      </c>
    </row>
    <row r="80" spans="1:8" s="94" customFormat="1" ht="20.100000000000001" customHeight="1">
      <c r="A80" s="75">
        <v>12020162</v>
      </c>
      <c r="B80" s="76" t="s">
        <v>13</v>
      </c>
      <c r="C80" s="100">
        <v>31933700</v>
      </c>
      <c r="D80" s="130" t="s">
        <v>151</v>
      </c>
      <c r="E80" s="21"/>
      <c r="F80" s="650"/>
      <c r="G80" s="21"/>
      <c r="H80" s="117"/>
    </row>
    <row r="81" spans="1:8" s="94" customFormat="1" ht="20.100000000000001" customHeight="1">
      <c r="A81" s="75">
        <v>12020163</v>
      </c>
      <c r="B81" s="76" t="s">
        <v>13</v>
      </c>
      <c r="C81" s="100">
        <v>31933700</v>
      </c>
      <c r="D81" s="130" t="s">
        <v>152</v>
      </c>
      <c r="E81" s="21"/>
      <c r="F81" s="79">
        <v>61800</v>
      </c>
      <c r="G81" s="21">
        <v>38900</v>
      </c>
      <c r="H81" s="80">
        <v>60000</v>
      </c>
    </row>
    <row r="82" spans="1:8" s="94" customFormat="1" ht="20.100000000000001" customHeight="1">
      <c r="A82" s="75">
        <v>12020164</v>
      </c>
      <c r="B82" s="76" t="s">
        <v>13</v>
      </c>
      <c r="C82" s="100">
        <v>31933700</v>
      </c>
      <c r="D82" s="130" t="s">
        <v>153</v>
      </c>
      <c r="E82" s="21"/>
      <c r="F82" s="79"/>
      <c r="G82" s="21"/>
      <c r="H82" s="80"/>
    </row>
    <row r="83" spans="1:8" s="94" customFormat="1" ht="20.100000000000001" customHeight="1">
      <c r="A83" s="75">
        <v>12020165</v>
      </c>
      <c r="B83" s="76" t="s">
        <v>13</v>
      </c>
      <c r="C83" s="100">
        <v>31933700</v>
      </c>
      <c r="D83" s="130" t="s">
        <v>154</v>
      </c>
      <c r="E83" s="21"/>
      <c r="F83" s="79">
        <v>103000</v>
      </c>
      <c r="G83" s="21">
        <v>23400</v>
      </c>
      <c r="H83" s="80">
        <v>120000</v>
      </c>
    </row>
    <row r="84" spans="1:8" s="94" customFormat="1" ht="20.100000000000001" customHeight="1">
      <c r="A84" s="75">
        <v>12020166</v>
      </c>
      <c r="B84" s="76" t="s">
        <v>13</v>
      </c>
      <c r="C84" s="100">
        <v>31933700</v>
      </c>
      <c r="D84" s="130" t="s">
        <v>155</v>
      </c>
      <c r="E84" s="21"/>
      <c r="F84" s="79"/>
      <c r="G84" s="21"/>
      <c r="H84" s="80"/>
    </row>
    <row r="85" spans="1:8" s="94" customFormat="1" ht="20.100000000000001" customHeight="1">
      <c r="A85" s="75">
        <v>12020167</v>
      </c>
      <c r="B85" s="76" t="s">
        <v>13</v>
      </c>
      <c r="C85" s="100">
        <v>31933700</v>
      </c>
      <c r="D85" s="130" t="s">
        <v>156</v>
      </c>
      <c r="E85" s="21"/>
      <c r="F85" s="79"/>
      <c r="G85" s="21"/>
      <c r="H85" s="80"/>
    </row>
    <row r="86" spans="1:8" s="94" customFormat="1" ht="20.100000000000001" customHeight="1">
      <c r="A86" s="75">
        <v>12020168</v>
      </c>
      <c r="B86" s="76" t="s">
        <v>13</v>
      </c>
      <c r="C86" s="100">
        <v>31933700</v>
      </c>
      <c r="D86" s="130" t="s">
        <v>157</v>
      </c>
      <c r="E86" s="21">
        <v>2000</v>
      </c>
      <c r="F86" s="79">
        <v>103000</v>
      </c>
      <c r="G86" s="21">
        <v>12300</v>
      </c>
      <c r="H86" s="80">
        <v>100000</v>
      </c>
    </row>
    <row r="87" spans="1:8" s="94" customFormat="1" ht="20.100000000000001" customHeight="1">
      <c r="A87" s="75">
        <v>12020169</v>
      </c>
      <c r="B87" s="76" t="s">
        <v>13</v>
      </c>
      <c r="C87" s="100">
        <v>31933700</v>
      </c>
      <c r="D87" s="130" t="s">
        <v>158</v>
      </c>
      <c r="E87" s="21"/>
      <c r="F87" s="79"/>
      <c r="G87" s="21"/>
      <c r="H87" s="80"/>
    </row>
    <row r="88" spans="1:8" s="94" customFormat="1" ht="20.100000000000001" customHeight="1">
      <c r="A88" s="75">
        <v>12020170</v>
      </c>
      <c r="B88" s="76"/>
      <c r="C88" s="126"/>
      <c r="D88" s="130" t="s">
        <v>159</v>
      </c>
      <c r="E88" s="21"/>
      <c r="F88" s="650"/>
      <c r="G88" s="21"/>
      <c r="H88" s="117"/>
    </row>
    <row r="89" spans="1:8" s="94" customFormat="1" ht="20.100000000000001" customHeight="1">
      <c r="A89" s="75">
        <v>12020171</v>
      </c>
      <c r="B89" s="76" t="s">
        <v>13</v>
      </c>
      <c r="C89" s="100">
        <v>31933700</v>
      </c>
      <c r="D89" s="130" t="s">
        <v>160</v>
      </c>
      <c r="E89" s="21"/>
      <c r="F89" s="21"/>
      <c r="G89" s="21"/>
      <c r="H89" s="117">
        <v>20000</v>
      </c>
    </row>
    <row r="90" spans="1:8" s="94" customFormat="1" ht="20.100000000000001" customHeight="1">
      <c r="A90" s="75">
        <v>12020172</v>
      </c>
      <c r="B90" s="76"/>
      <c r="C90" s="126"/>
      <c r="D90" s="130" t="s">
        <v>161</v>
      </c>
      <c r="E90" s="21"/>
      <c r="F90" s="21">
        <v>103000</v>
      </c>
      <c r="G90" s="21"/>
      <c r="H90" s="102"/>
    </row>
    <row r="91" spans="1:8" s="94" customFormat="1" ht="20.100000000000001" customHeight="1">
      <c r="A91" s="75">
        <v>12020173</v>
      </c>
      <c r="B91" s="76"/>
      <c r="C91" s="126"/>
      <c r="D91" s="130" t="s">
        <v>162</v>
      </c>
      <c r="E91" s="21"/>
      <c r="F91" s="650"/>
      <c r="G91" s="21"/>
      <c r="H91" s="117"/>
    </row>
    <row r="92" spans="1:8" s="94" customFormat="1" ht="20.100000000000001" customHeight="1">
      <c r="A92" s="75">
        <v>12020174</v>
      </c>
      <c r="B92" s="76" t="s">
        <v>13</v>
      </c>
      <c r="C92" s="100">
        <v>31933700</v>
      </c>
      <c r="D92" s="130" t="s">
        <v>163</v>
      </c>
      <c r="E92" s="21"/>
      <c r="F92" s="79"/>
      <c r="G92" s="21"/>
      <c r="H92" s="80"/>
    </row>
    <row r="93" spans="1:8" s="94" customFormat="1" ht="20.100000000000001" customHeight="1">
      <c r="A93" s="75">
        <v>12020175</v>
      </c>
      <c r="B93" s="76"/>
      <c r="C93" s="100"/>
      <c r="D93" s="130" t="s">
        <v>164</v>
      </c>
      <c r="E93" s="21"/>
      <c r="F93" s="650"/>
      <c r="G93" s="21"/>
      <c r="H93" s="117"/>
    </row>
    <row r="94" spans="1:8" s="94" customFormat="1" ht="20.100000000000001" customHeight="1">
      <c r="A94" s="75">
        <v>12020176</v>
      </c>
      <c r="B94" s="76" t="s">
        <v>13</v>
      </c>
      <c r="C94" s="100">
        <v>31933700</v>
      </c>
      <c r="D94" s="130" t="s">
        <v>165</v>
      </c>
      <c r="E94" s="21"/>
      <c r="F94" s="21"/>
      <c r="G94" s="21"/>
      <c r="H94" s="102"/>
    </row>
    <row r="95" spans="1:8" s="94" customFormat="1" ht="20.100000000000001" customHeight="1">
      <c r="A95" s="75">
        <v>12020177</v>
      </c>
      <c r="B95" s="76" t="s">
        <v>13</v>
      </c>
      <c r="C95" s="100">
        <v>31933700</v>
      </c>
      <c r="D95" s="130" t="s">
        <v>166</v>
      </c>
      <c r="E95" s="21"/>
      <c r="F95" s="21"/>
      <c r="G95" s="21"/>
      <c r="H95" s="102"/>
    </row>
    <row r="96" spans="1:8" s="94" customFormat="1" ht="20.100000000000001" customHeight="1">
      <c r="A96" s="75">
        <v>12020178</v>
      </c>
      <c r="B96" s="76" t="s">
        <v>13</v>
      </c>
      <c r="C96" s="100">
        <v>31933700</v>
      </c>
      <c r="D96" s="130" t="s">
        <v>167</v>
      </c>
      <c r="E96" s="21"/>
      <c r="F96" s="650">
        <v>30900</v>
      </c>
      <c r="G96" s="21"/>
      <c r="H96" s="117">
        <v>20000</v>
      </c>
    </row>
    <row r="97" spans="1:8" s="94" customFormat="1" ht="20.100000000000001" customHeight="1">
      <c r="A97" s="75">
        <v>12020179</v>
      </c>
      <c r="B97" s="76" t="s">
        <v>13</v>
      </c>
      <c r="C97" s="100">
        <v>31933700</v>
      </c>
      <c r="D97" s="130" t="s">
        <v>168</v>
      </c>
      <c r="E97" s="21"/>
      <c r="F97" s="21"/>
      <c r="G97" s="21"/>
      <c r="H97" s="102">
        <v>20000</v>
      </c>
    </row>
    <row r="98" spans="1:8" s="94" customFormat="1" ht="20.100000000000001" customHeight="1">
      <c r="A98" s="75">
        <v>12020180</v>
      </c>
      <c r="B98" s="76" t="s">
        <v>13</v>
      </c>
      <c r="C98" s="100">
        <v>31933700</v>
      </c>
      <c r="D98" s="130" t="s">
        <v>169</v>
      </c>
      <c r="E98" s="21"/>
      <c r="F98" s="21">
        <v>103000</v>
      </c>
      <c r="G98" s="21">
        <v>12700</v>
      </c>
      <c r="H98" s="102">
        <v>20000</v>
      </c>
    </row>
    <row r="99" spans="1:8" s="94" customFormat="1" ht="20.100000000000001" customHeight="1">
      <c r="A99" s="75">
        <v>12020181</v>
      </c>
      <c r="B99" s="76" t="s">
        <v>13</v>
      </c>
      <c r="C99" s="100">
        <v>31933700</v>
      </c>
      <c r="D99" s="130" t="s">
        <v>170</v>
      </c>
      <c r="E99" s="21"/>
      <c r="F99" s="21">
        <v>51500</v>
      </c>
      <c r="G99" s="21"/>
      <c r="H99" s="102">
        <v>20000</v>
      </c>
    </row>
    <row r="100" spans="1:8" s="94" customFormat="1" ht="20.100000000000001" customHeight="1">
      <c r="A100" s="75">
        <v>12020182</v>
      </c>
      <c r="B100" s="76" t="s">
        <v>13</v>
      </c>
      <c r="C100" s="100">
        <v>31933700</v>
      </c>
      <c r="D100" s="130" t="s">
        <v>171</v>
      </c>
      <c r="E100" s="21"/>
      <c r="F100" s="650"/>
      <c r="G100" s="21"/>
      <c r="H100" s="117"/>
    </row>
    <row r="101" spans="1:8" s="94" customFormat="1" ht="36.75" customHeight="1">
      <c r="A101" s="75">
        <v>12020183</v>
      </c>
      <c r="B101" s="76"/>
      <c r="C101" s="100"/>
      <c r="D101" s="130" t="s">
        <v>172</v>
      </c>
      <c r="E101" s="21"/>
      <c r="F101" s="21"/>
      <c r="G101" s="21"/>
      <c r="H101" s="102">
        <v>25000</v>
      </c>
    </row>
    <row r="102" spans="1:8" s="94" customFormat="1" ht="20.100000000000001" customHeight="1">
      <c r="A102" s="75">
        <v>12020184</v>
      </c>
      <c r="B102" s="76"/>
      <c r="C102" s="126"/>
      <c r="D102" s="130" t="s">
        <v>173</v>
      </c>
      <c r="E102" s="21"/>
      <c r="F102" s="650"/>
      <c r="G102" s="21"/>
      <c r="H102" s="117"/>
    </row>
    <row r="103" spans="1:8" s="94" customFormat="1" ht="20.100000000000001" customHeight="1">
      <c r="A103" s="75">
        <v>12020185</v>
      </c>
      <c r="B103" s="76" t="s">
        <v>13</v>
      </c>
      <c r="C103" s="100">
        <v>31933700</v>
      </c>
      <c r="D103" s="130" t="s">
        <v>174</v>
      </c>
      <c r="E103" s="21"/>
      <c r="F103" s="21"/>
      <c r="G103" s="21"/>
      <c r="H103" s="102"/>
    </row>
    <row r="104" spans="1:8" s="94" customFormat="1" ht="20.100000000000001" customHeight="1">
      <c r="A104" s="75">
        <v>12020186</v>
      </c>
      <c r="B104" s="76" t="s">
        <v>13</v>
      </c>
      <c r="C104" s="100">
        <v>31933700</v>
      </c>
      <c r="D104" s="130" t="s">
        <v>175</v>
      </c>
      <c r="E104" s="21"/>
      <c r="F104" s="650"/>
      <c r="G104" s="21"/>
      <c r="H104" s="117"/>
    </row>
    <row r="105" spans="1:8" s="94" customFormat="1" ht="20.100000000000001" customHeight="1">
      <c r="A105" s="75">
        <v>12020187</v>
      </c>
      <c r="B105" s="76" t="s">
        <v>13</v>
      </c>
      <c r="C105" s="100">
        <v>31933700</v>
      </c>
      <c r="D105" s="130" t="s">
        <v>176</v>
      </c>
      <c r="E105" s="21"/>
      <c r="F105" s="650"/>
      <c r="G105" s="21"/>
      <c r="H105" s="117"/>
    </row>
    <row r="106" spans="1:8" s="94" customFormat="1" ht="20.100000000000001" customHeight="1">
      <c r="A106" s="75">
        <v>12020188</v>
      </c>
      <c r="B106" s="76" t="s">
        <v>13</v>
      </c>
      <c r="C106" s="100">
        <v>31933700</v>
      </c>
      <c r="D106" s="130" t="s">
        <v>177</v>
      </c>
      <c r="E106" s="21"/>
      <c r="F106" s="21">
        <v>515000</v>
      </c>
      <c r="G106" s="21">
        <v>28000</v>
      </c>
      <c r="H106" s="102">
        <v>500000</v>
      </c>
    </row>
    <row r="107" spans="1:8" s="94" customFormat="1" ht="20.100000000000001" customHeight="1">
      <c r="A107" s="75">
        <v>12020189</v>
      </c>
      <c r="B107" s="76"/>
      <c r="C107" s="100"/>
      <c r="D107" s="130" t="s">
        <v>178</v>
      </c>
      <c r="E107" s="21"/>
      <c r="F107" s="21"/>
      <c r="G107" s="21"/>
      <c r="H107" s="102"/>
    </row>
    <row r="108" spans="1:8" s="94" customFormat="1" ht="20.100000000000001" customHeight="1">
      <c r="A108" s="75">
        <v>12020190</v>
      </c>
      <c r="B108" s="76" t="s">
        <v>13</v>
      </c>
      <c r="C108" s="100">
        <v>31933700</v>
      </c>
      <c r="D108" s="130" t="s">
        <v>179</v>
      </c>
      <c r="E108" s="21"/>
      <c r="F108" s="21">
        <v>51500</v>
      </c>
      <c r="G108" s="21"/>
      <c r="H108" s="102">
        <v>100000</v>
      </c>
    </row>
    <row r="109" spans="1:8" s="94" customFormat="1" ht="20.100000000000001" customHeight="1">
      <c r="A109" s="75">
        <v>12020191</v>
      </c>
      <c r="B109" s="76" t="s">
        <v>13</v>
      </c>
      <c r="C109" s="100">
        <v>31933700</v>
      </c>
      <c r="D109" s="130" t="s">
        <v>180</v>
      </c>
      <c r="E109" s="21"/>
      <c r="F109" s="650"/>
      <c r="G109" s="21"/>
      <c r="H109" s="117"/>
    </row>
    <row r="110" spans="1:8" s="94" customFormat="1" ht="20.100000000000001" customHeight="1">
      <c r="A110" s="75">
        <v>12020192</v>
      </c>
      <c r="B110" s="76"/>
      <c r="C110" s="126"/>
      <c r="D110" s="130" t="s">
        <v>181</v>
      </c>
      <c r="E110" s="21"/>
      <c r="F110" s="650"/>
      <c r="G110" s="21"/>
      <c r="H110" s="117"/>
    </row>
    <row r="111" spans="1:8" s="94" customFormat="1" ht="20.100000000000001" customHeight="1">
      <c r="A111" s="75">
        <v>12020193</v>
      </c>
      <c r="B111" s="76" t="s">
        <v>13</v>
      </c>
      <c r="C111" s="100">
        <v>31933700</v>
      </c>
      <c r="D111" s="130" t="s">
        <v>182</v>
      </c>
      <c r="E111" s="21"/>
      <c r="F111" s="650"/>
      <c r="G111" s="21"/>
      <c r="H111" s="117"/>
    </row>
    <row r="112" spans="1:8" s="94" customFormat="1" ht="20.100000000000001" customHeight="1">
      <c r="A112" s="75">
        <v>12020194</v>
      </c>
      <c r="B112" s="76" t="s">
        <v>13</v>
      </c>
      <c r="C112" s="100">
        <v>31933700</v>
      </c>
      <c r="D112" s="130" t="s">
        <v>183</v>
      </c>
      <c r="E112" s="21">
        <v>1000</v>
      </c>
      <c r="F112" s="21">
        <v>51500</v>
      </c>
      <c r="G112" s="21"/>
      <c r="H112" s="102">
        <v>50000</v>
      </c>
    </row>
    <row r="113" spans="1:8" s="94" customFormat="1" ht="20.100000000000001" customHeight="1">
      <c r="A113" s="75">
        <v>12020195</v>
      </c>
      <c r="B113" s="76" t="s">
        <v>13</v>
      </c>
      <c r="C113" s="100">
        <v>31933700</v>
      </c>
      <c r="D113" s="130" t="s">
        <v>184</v>
      </c>
      <c r="E113" s="21">
        <v>13700</v>
      </c>
      <c r="F113" s="21">
        <v>103000</v>
      </c>
      <c r="G113" s="21"/>
      <c r="H113" s="102">
        <v>150000</v>
      </c>
    </row>
    <row r="114" spans="1:8" s="94" customFormat="1" ht="20.100000000000001" customHeight="1">
      <c r="A114" s="75">
        <v>12020196</v>
      </c>
      <c r="B114" s="76" t="s">
        <v>13</v>
      </c>
      <c r="C114" s="100">
        <v>31933700</v>
      </c>
      <c r="D114" s="130" t="s">
        <v>185</v>
      </c>
      <c r="E114" s="21"/>
      <c r="F114" s="21">
        <v>51500</v>
      </c>
      <c r="G114" s="21"/>
      <c r="H114" s="102">
        <v>100000</v>
      </c>
    </row>
    <row r="115" spans="1:8" s="94" customFormat="1" ht="20.100000000000001" customHeight="1">
      <c r="A115" s="75">
        <v>12020197</v>
      </c>
      <c r="B115" s="76"/>
      <c r="C115" s="100"/>
      <c r="D115" s="130" t="s">
        <v>186</v>
      </c>
      <c r="E115" s="21"/>
      <c r="F115" s="21">
        <v>103000</v>
      </c>
      <c r="G115" s="21"/>
      <c r="H115" s="102"/>
    </row>
    <row r="116" spans="1:8" s="94" customFormat="1" ht="20.100000000000001" customHeight="1">
      <c r="A116" s="75">
        <v>12020198</v>
      </c>
      <c r="B116" s="76"/>
      <c r="C116" s="100"/>
      <c r="D116" s="130" t="s">
        <v>187</v>
      </c>
      <c r="E116" s="21"/>
      <c r="F116" s="650"/>
      <c r="G116" s="21"/>
      <c r="H116" s="117">
        <v>20000</v>
      </c>
    </row>
    <row r="117" spans="1:8" s="94" customFormat="1" ht="20.100000000000001" customHeight="1" thickBot="1">
      <c r="A117" s="118">
        <v>12020199</v>
      </c>
      <c r="B117" s="127"/>
      <c r="C117" s="148"/>
      <c r="D117" s="140" t="s">
        <v>188</v>
      </c>
      <c r="E117" s="112"/>
      <c r="F117" s="664">
        <v>205557.1</v>
      </c>
      <c r="G117" s="112"/>
      <c r="H117" s="129"/>
    </row>
    <row r="118" spans="1:8" s="94" customFormat="1" thickBot="1">
      <c r="A118" s="657"/>
      <c r="B118" s="658"/>
      <c r="C118" s="661"/>
      <c r="D118" s="513" t="s">
        <v>91</v>
      </c>
      <c r="E118" s="662">
        <f>SUM(E33:E117)</f>
        <v>73990</v>
      </c>
      <c r="F118" s="662">
        <f>SUM(F33:F117)</f>
        <v>3522157.1</v>
      </c>
      <c r="G118" s="662">
        <f>SUM(G33:G117)</f>
        <v>207390</v>
      </c>
      <c r="H118" s="663">
        <f>SUM(H33:H117)</f>
        <v>3125000</v>
      </c>
    </row>
    <row r="119" spans="1:8" s="94" customFormat="1" ht="18">
      <c r="A119" s="141">
        <v>12020400</v>
      </c>
      <c r="B119" s="142"/>
      <c r="C119" s="143"/>
      <c r="D119" s="122" t="s">
        <v>189</v>
      </c>
      <c r="E119" s="123"/>
      <c r="F119" s="656"/>
      <c r="G119" s="123"/>
      <c r="H119" s="124"/>
    </row>
    <row r="120" spans="1:8" s="94" customFormat="1" ht="18">
      <c r="A120" s="75">
        <v>12020401</v>
      </c>
      <c r="B120" s="76"/>
      <c r="C120" s="126"/>
      <c r="D120" s="101" t="s">
        <v>190</v>
      </c>
      <c r="E120" s="21"/>
      <c r="F120" s="650"/>
      <c r="G120" s="21"/>
      <c r="H120" s="117"/>
    </row>
    <row r="121" spans="1:8" s="94" customFormat="1" ht="18">
      <c r="A121" s="75">
        <v>12020402</v>
      </c>
      <c r="B121" s="76"/>
      <c r="C121" s="126"/>
      <c r="D121" s="101" t="s">
        <v>191</v>
      </c>
      <c r="E121" s="21"/>
      <c r="F121" s="650"/>
      <c r="G121" s="21"/>
      <c r="H121" s="117"/>
    </row>
    <row r="122" spans="1:8" s="94" customFormat="1" ht="36">
      <c r="A122" s="75">
        <v>12020403</v>
      </c>
      <c r="B122" s="76"/>
      <c r="C122" s="126"/>
      <c r="D122" s="101" t="s">
        <v>192</v>
      </c>
      <c r="E122" s="21"/>
      <c r="F122" s="650"/>
      <c r="G122" s="21"/>
      <c r="H122" s="117"/>
    </row>
    <row r="123" spans="1:8" s="94" customFormat="1" ht="18">
      <c r="A123" s="75">
        <v>12020404</v>
      </c>
      <c r="B123" s="76"/>
      <c r="C123" s="126"/>
      <c r="D123" s="101" t="s">
        <v>193</v>
      </c>
      <c r="E123" s="21"/>
      <c r="F123" s="650"/>
      <c r="G123" s="21"/>
      <c r="H123" s="117"/>
    </row>
    <row r="124" spans="1:8" s="94" customFormat="1" ht="18">
      <c r="A124" s="75">
        <v>12020405</v>
      </c>
      <c r="B124" s="76"/>
      <c r="C124" s="126"/>
      <c r="D124" s="101" t="s">
        <v>194</v>
      </c>
      <c r="E124" s="21"/>
      <c r="F124" s="650"/>
      <c r="G124" s="21"/>
      <c r="H124" s="117"/>
    </row>
    <row r="125" spans="1:8" s="94" customFormat="1" ht="18">
      <c r="A125" s="75">
        <v>12020406</v>
      </c>
      <c r="B125" s="76"/>
      <c r="C125" s="126"/>
      <c r="D125" s="101" t="s">
        <v>195</v>
      </c>
      <c r="E125" s="21"/>
      <c r="F125" s="650"/>
      <c r="G125" s="21"/>
      <c r="H125" s="117"/>
    </row>
    <row r="126" spans="1:8" s="94" customFormat="1" ht="18">
      <c r="A126" s="75">
        <v>12020407</v>
      </c>
      <c r="B126" s="76" t="s">
        <v>13</v>
      </c>
      <c r="C126" s="100">
        <v>31933700</v>
      </c>
      <c r="D126" s="130" t="s">
        <v>196</v>
      </c>
      <c r="E126" s="21"/>
      <c r="F126" s="650"/>
      <c r="G126" s="21"/>
      <c r="H126" s="117"/>
    </row>
    <row r="127" spans="1:8" s="94" customFormat="1" ht="18">
      <c r="A127" s="75">
        <v>12020408</v>
      </c>
      <c r="B127" s="76"/>
      <c r="C127" s="126"/>
      <c r="D127" s="101" t="s">
        <v>197</v>
      </c>
      <c r="E127" s="21"/>
      <c r="F127" s="650">
        <v>206000</v>
      </c>
      <c r="G127" s="21"/>
      <c r="H127" s="117">
        <v>100000</v>
      </c>
    </row>
    <row r="128" spans="1:8" s="94" customFormat="1" ht="18">
      <c r="A128" s="75">
        <v>12020409</v>
      </c>
      <c r="B128" s="76"/>
      <c r="C128" s="126"/>
      <c r="D128" s="101" t="s">
        <v>198</v>
      </c>
      <c r="E128" s="21"/>
      <c r="F128" s="650"/>
      <c r="G128" s="21"/>
      <c r="H128" s="117"/>
    </row>
    <row r="129" spans="1:9" s="94" customFormat="1" ht="18">
      <c r="A129" s="75">
        <v>12020410</v>
      </c>
      <c r="B129" s="76" t="s">
        <v>13</v>
      </c>
      <c r="C129" s="100">
        <v>31933700</v>
      </c>
      <c r="D129" s="101" t="s">
        <v>199</v>
      </c>
      <c r="E129" s="21"/>
      <c r="F129" s="21"/>
      <c r="G129" s="21"/>
      <c r="H129" s="102"/>
    </row>
    <row r="130" spans="1:9" s="94" customFormat="1" ht="18">
      <c r="A130" s="75">
        <v>12020411</v>
      </c>
      <c r="B130" s="76" t="s">
        <v>13</v>
      </c>
      <c r="C130" s="100">
        <v>31933700</v>
      </c>
      <c r="D130" s="101" t="s">
        <v>200</v>
      </c>
      <c r="E130" s="21">
        <v>26540</v>
      </c>
      <c r="F130" s="650">
        <v>206000</v>
      </c>
      <c r="G130" s="21">
        <v>23000</v>
      </c>
      <c r="H130" s="117">
        <v>500000</v>
      </c>
    </row>
    <row r="131" spans="1:9" s="94" customFormat="1" ht="18">
      <c r="A131" s="75">
        <v>12020412</v>
      </c>
      <c r="B131" s="76" t="s">
        <v>13</v>
      </c>
      <c r="C131" s="100">
        <v>31933700</v>
      </c>
      <c r="D131" s="101" t="s">
        <v>201</v>
      </c>
      <c r="E131" s="21">
        <v>778000</v>
      </c>
      <c r="F131" s="21">
        <v>51500</v>
      </c>
      <c r="G131" s="21">
        <v>430900</v>
      </c>
      <c r="H131" s="102">
        <v>1000000</v>
      </c>
      <c r="I131" s="103"/>
    </row>
    <row r="132" spans="1:9" s="94" customFormat="1" ht="18">
      <c r="A132" s="75">
        <v>12020413</v>
      </c>
      <c r="B132" s="76"/>
      <c r="C132" s="126"/>
      <c r="D132" s="101" t="s">
        <v>202</v>
      </c>
      <c r="E132" s="21"/>
      <c r="F132" s="650"/>
      <c r="G132" s="21"/>
      <c r="H132" s="117"/>
    </row>
    <row r="133" spans="1:9" s="94" customFormat="1" ht="18">
      <c r="A133" s="75">
        <v>12020414</v>
      </c>
      <c r="B133" s="76"/>
      <c r="C133" s="126"/>
      <c r="D133" s="101" t="s">
        <v>203</v>
      </c>
      <c r="E133" s="21"/>
      <c r="F133" s="650"/>
      <c r="G133" s="21"/>
      <c r="H133" s="117"/>
    </row>
    <row r="134" spans="1:9" s="94" customFormat="1" ht="18">
      <c r="A134" s="75">
        <v>12020415</v>
      </c>
      <c r="B134" s="76"/>
      <c r="C134" s="126"/>
      <c r="D134" s="101" t="s">
        <v>204</v>
      </c>
      <c r="E134" s="21"/>
      <c r="F134" s="650"/>
      <c r="G134" s="21"/>
      <c r="H134" s="117"/>
    </row>
    <row r="135" spans="1:9" s="94" customFormat="1" ht="18">
      <c r="A135" s="75">
        <v>12020416</v>
      </c>
      <c r="B135" s="76"/>
      <c r="C135" s="126"/>
      <c r="D135" s="101" t="s">
        <v>205</v>
      </c>
      <c r="E135" s="21"/>
      <c r="F135" s="650">
        <v>20600</v>
      </c>
      <c r="G135" s="21"/>
      <c r="H135" s="117"/>
    </row>
    <row r="136" spans="1:9" s="94" customFormat="1" ht="18">
      <c r="A136" s="75">
        <v>12020417</v>
      </c>
      <c r="B136" s="76"/>
      <c r="C136" s="126"/>
      <c r="D136" s="101" t="s">
        <v>206</v>
      </c>
      <c r="E136" s="21"/>
      <c r="F136" s="650"/>
      <c r="G136" s="21"/>
      <c r="H136" s="117"/>
    </row>
    <row r="137" spans="1:9" s="94" customFormat="1" ht="18">
      <c r="A137" s="75">
        <v>12020418</v>
      </c>
      <c r="B137" s="76" t="s">
        <v>13</v>
      </c>
      <c r="C137" s="100">
        <v>31933700</v>
      </c>
      <c r="D137" s="101" t="s">
        <v>207</v>
      </c>
      <c r="E137" s="21"/>
      <c r="F137" s="650"/>
      <c r="G137" s="21"/>
      <c r="H137" s="117"/>
    </row>
    <row r="138" spans="1:9" s="94" customFormat="1" ht="18">
      <c r="A138" s="75">
        <v>12020419</v>
      </c>
      <c r="B138" s="76"/>
      <c r="C138" s="126"/>
      <c r="D138" s="101" t="s">
        <v>208</v>
      </c>
      <c r="E138" s="21"/>
      <c r="F138" s="650"/>
      <c r="G138" s="21"/>
      <c r="H138" s="117"/>
    </row>
    <row r="139" spans="1:9" s="94" customFormat="1" ht="36">
      <c r="A139" s="75">
        <v>12020420</v>
      </c>
      <c r="B139" s="76" t="s">
        <v>13</v>
      </c>
      <c r="C139" s="100">
        <v>31933700</v>
      </c>
      <c r="D139" s="101" t="s">
        <v>209</v>
      </c>
      <c r="E139" s="21"/>
      <c r="F139" s="21"/>
      <c r="G139" s="21"/>
      <c r="H139" s="102"/>
    </row>
    <row r="140" spans="1:9" s="94" customFormat="1" ht="18">
      <c r="A140" s="75">
        <v>12020430</v>
      </c>
      <c r="B140" s="76"/>
      <c r="C140" s="126"/>
      <c r="D140" s="101" t="s">
        <v>210</v>
      </c>
      <c r="E140" s="21"/>
      <c r="F140" s="650"/>
      <c r="G140" s="21"/>
      <c r="H140" s="117"/>
    </row>
    <row r="141" spans="1:9" s="94" customFormat="1" ht="21" customHeight="1">
      <c r="A141" s="75">
        <v>12020431</v>
      </c>
      <c r="B141" s="76" t="s">
        <v>13</v>
      </c>
      <c r="C141" s="100">
        <v>31933700</v>
      </c>
      <c r="D141" s="101" t="s">
        <v>211</v>
      </c>
      <c r="E141" s="21"/>
      <c r="F141" s="21"/>
      <c r="G141" s="21"/>
      <c r="H141" s="102"/>
    </row>
    <row r="142" spans="1:9" s="94" customFormat="1" ht="18">
      <c r="A142" s="75">
        <v>12020432</v>
      </c>
      <c r="B142" s="76" t="s">
        <v>13</v>
      </c>
      <c r="C142" s="100">
        <v>31933700</v>
      </c>
      <c r="D142" s="101" t="s">
        <v>212</v>
      </c>
      <c r="E142" s="21"/>
      <c r="F142" s="650"/>
      <c r="G142" s="21"/>
      <c r="H142" s="117"/>
    </row>
    <row r="143" spans="1:9" s="94" customFormat="1" ht="36">
      <c r="A143" s="75">
        <v>12020433</v>
      </c>
      <c r="B143" s="76"/>
      <c r="C143" s="126"/>
      <c r="D143" s="101" t="s">
        <v>213</v>
      </c>
      <c r="E143" s="21"/>
      <c r="F143" s="650"/>
      <c r="G143" s="21"/>
      <c r="H143" s="117"/>
    </row>
    <row r="144" spans="1:9" s="94" customFormat="1" ht="18">
      <c r="A144" s="75">
        <v>12020434</v>
      </c>
      <c r="B144" s="76" t="s">
        <v>13</v>
      </c>
      <c r="C144" s="100">
        <v>31933700</v>
      </c>
      <c r="D144" s="101" t="s">
        <v>214</v>
      </c>
      <c r="E144" s="21"/>
      <c r="F144" s="21"/>
      <c r="G144" s="21"/>
      <c r="H144" s="102"/>
    </row>
    <row r="145" spans="1:8" s="94" customFormat="1" ht="19.5" customHeight="1">
      <c r="A145" s="75">
        <v>12020435</v>
      </c>
      <c r="B145" s="76"/>
      <c r="C145" s="126"/>
      <c r="D145" s="101" t="s">
        <v>215</v>
      </c>
      <c r="E145" s="21"/>
      <c r="F145" s="650"/>
      <c r="G145" s="21"/>
      <c r="H145" s="117"/>
    </row>
    <row r="146" spans="1:8" s="94" customFormat="1" ht="36">
      <c r="A146" s="75">
        <v>12020436</v>
      </c>
      <c r="B146" s="76"/>
      <c r="C146" s="126"/>
      <c r="D146" s="101" t="s">
        <v>216</v>
      </c>
      <c r="E146" s="21"/>
      <c r="F146" s="650"/>
      <c r="G146" s="21"/>
      <c r="H146" s="117"/>
    </row>
    <row r="147" spans="1:8" s="94" customFormat="1" ht="20.25" customHeight="1">
      <c r="A147" s="75">
        <v>12020437</v>
      </c>
      <c r="B147" s="76"/>
      <c r="C147" s="126"/>
      <c r="D147" s="101" t="s">
        <v>217</v>
      </c>
      <c r="E147" s="21"/>
      <c r="F147" s="650"/>
      <c r="G147" s="21"/>
      <c r="H147" s="117"/>
    </row>
    <row r="148" spans="1:8" s="94" customFormat="1" ht="36">
      <c r="A148" s="75">
        <v>12020438</v>
      </c>
      <c r="B148" s="76"/>
      <c r="C148" s="126"/>
      <c r="D148" s="101" t="s">
        <v>218</v>
      </c>
      <c r="E148" s="21"/>
      <c r="F148" s="650"/>
      <c r="G148" s="21"/>
      <c r="H148" s="117"/>
    </row>
    <row r="149" spans="1:8" s="94" customFormat="1" ht="18">
      <c r="A149" s="75">
        <v>12020439</v>
      </c>
      <c r="B149" s="76"/>
      <c r="C149" s="126"/>
      <c r="D149" s="101" t="s">
        <v>219</v>
      </c>
      <c r="E149" s="21"/>
      <c r="F149" s="650"/>
      <c r="G149" s="21"/>
      <c r="H149" s="117"/>
    </row>
    <row r="150" spans="1:8" s="94" customFormat="1" ht="18">
      <c r="A150" s="75">
        <v>12020440</v>
      </c>
      <c r="B150" s="76"/>
      <c r="C150" s="100"/>
      <c r="D150" s="101" t="s">
        <v>220</v>
      </c>
      <c r="E150" s="21"/>
      <c r="F150" s="21"/>
      <c r="G150" s="21"/>
      <c r="H150" s="102"/>
    </row>
    <row r="151" spans="1:8" s="94" customFormat="1" ht="18">
      <c r="A151" s="75">
        <v>12020441</v>
      </c>
      <c r="B151" s="76"/>
      <c r="C151" s="100"/>
      <c r="D151" s="101" t="s">
        <v>221</v>
      </c>
      <c r="E151" s="21"/>
      <c r="F151" s="21">
        <v>103000</v>
      </c>
      <c r="G151" s="21"/>
      <c r="H151" s="102"/>
    </row>
    <row r="152" spans="1:8" s="94" customFormat="1" ht="18">
      <c r="A152" s="75">
        <v>12020442</v>
      </c>
      <c r="B152" s="76"/>
      <c r="C152" s="126"/>
      <c r="D152" s="101" t="s">
        <v>222</v>
      </c>
      <c r="E152" s="21"/>
      <c r="F152" s="21"/>
      <c r="G152" s="21"/>
      <c r="H152" s="102"/>
    </row>
    <row r="153" spans="1:8" s="94" customFormat="1" ht="18">
      <c r="A153" s="75">
        <v>12020445</v>
      </c>
      <c r="B153" s="76" t="s">
        <v>13</v>
      </c>
      <c r="C153" s="100">
        <v>31933700</v>
      </c>
      <c r="D153" s="101" t="s">
        <v>223</v>
      </c>
      <c r="E153" s="21"/>
      <c r="F153" s="21"/>
      <c r="G153" s="21"/>
      <c r="H153" s="102"/>
    </row>
    <row r="154" spans="1:8" s="94" customFormat="1" ht="36">
      <c r="A154" s="75">
        <v>12020446</v>
      </c>
      <c r="B154" s="76"/>
      <c r="C154" s="100"/>
      <c r="D154" s="101" t="s">
        <v>224</v>
      </c>
      <c r="E154" s="21"/>
      <c r="F154" s="21"/>
      <c r="G154" s="21"/>
      <c r="H154" s="102"/>
    </row>
    <row r="155" spans="1:8" s="94" customFormat="1" ht="36">
      <c r="A155" s="75">
        <v>12020447</v>
      </c>
      <c r="B155" s="76" t="s">
        <v>13</v>
      </c>
      <c r="C155" s="100">
        <v>31933700</v>
      </c>
      <c r="D155" s="101" t="s">
        <v>225</v>
      </c>
      <c r="E155" s="21"/>
      <c r="F155" s="650"/>
      <c r="G155" s="21"/>
      <c r="H155" s="117"/>
    </row>
    <row r="156" spans="1:8" s="94" customFormat="1" ht="18">
      <c r="A156" s="75">
        <v>12020454</v>
      </c>
      <c r="B156" s="76"/>
      <c r="C156" s="126"/>
      <c r="D156" s="101" t="s">
        <v>226</v>
      </c>
      <c r="E156" s="21"/>
      <c r="F156" s="650"/>
      <c r="G156" s="21"/>
      <c r="H156" s="117"/>
    </row>
    <row r="157" spans="1:8" s="94" customFormat="1" ht="18">
      <c r="A157" s="75">
        <v>12020455</v>
      </c>
      <c r="B157" s="76" t="s">
        <v>13</v>
      </c>
      <c r="C157" s="100">
        <v>31933700</v>
      </c>
      <c r="D157" s="101" t="s">
        <v>227</v>
      </c>
      <c r="E157" s="21"/>
      <c r="F157" s="21"/>
      <c r="G157" s="21"/>
      <c r="H157" s="102"/>
    </row>
    <row r="158" spans="1:8" s="94" customFormat="1" ht="18">
      <c r="A158" s="75">
        <v>12020456</v>
      </c>
      <c r="B158" s="76"/>
      <c r="C158" s="126"/>
      <c r="D158" s="101" t="s">
        <v>228</v>
      </c>
      <c r="E158" s="21"/>
      <c r="F158" s="650">
        <v>206000</v>
      </c>
      <c r="G158" s="21"/>
      <c r="H158" s="117"/>
    </row>
    <row r="159" spans="1:8" s="94" customFormat="1" ht="18">
      <c r="A159" s="75">
        <v>12020457</v>
      </c>
      <c r="B159" s="76"/>
      <c r="C159" s="126"/>
      <c r="D159" s="101" t="s">
        <v>229</v>
      </c>
      <c r="E159" s="21"/>
      <c r="F159" s="650"/>
      <c r="G159" s="21"/>
      <c r="H159" s="117"/>
    </row>
    <row r="160" spans="1:8" s="94" customFormat="1" ht="18">
      <c r="A160" s="75">
        <v>12020467</v>
      </c>
      <c r="B160" s="76"/>
      <c r="C160" s="126"/>
      <c r="D160" s="130" t="s">
        <v>230</v>
      </c>
      <c r="E160" s="21"/>
      <c r="F160" s="650"/>
      <c r="G160" s="21"/>
      <c r="H160" s="117"/>
    </row>
    <row r="161" spans="1:8" s="94" customFormat="1" ht="36">
      <c r="A161" s="75">
        <v>12020468</v>
      </c>
      <c r="B161" s="76"/>
      <c r="C161" s="126"/>
      <c r="D161" s="130" t="s">
        <v>231</v>
      </c>
      <c r="E161" s="21"/>
      <c r="F161" s="21"/>
      <c r="G161" s="21"/>
      <c r="H161" s="102"/>
    </row>
    <row r="162" spans="1:8" s="94" customFormat="1" ht="18">
      <c r="A162" s="75">
        <v>12020469</v>
      </c>
      <c r="B162" s="76"/>
      <c r="C162" s="126"/>
      <c r="D162" s="130" t="s">
        <v>232</v>
      </c>
      <c r="E162" s="21"/>
      <c r="F162" s="650"/>
      <c r="G162" s="21"/>
      <c r="H162" s="117"/>
    </row>
    <row r="163" spans="1:8" s="94" customFormat="1" ht="18">
      <c r="A163" s="75">
        <v>12020470</v>
      </c>
      <c r="B163" s="76"/>
      <c r="C163" s="126"/>
      <c r="D163" s="144" t="s">
        <v>233</v>
      </c>
      <c r="E163" s="21"/>
      <c r="F163" s="650">
        <v>20600</v>
      </c>
      <c r="G163" s="21"/>
      <c r="H163" s="117"/>
    </row>
    <row r="164" spans="1:8" s="94" customFormat="1" ht="18">
      <c r="A164" s="75">
        <v>12020471</v>
      </c>
      <c r="B164" s="76" t="s">
        <v>13</v>
      </c>
      <c r="C164" s="100">
        <v>31933700</v>
      </c>
      <c r="D164" s="144" t="s">
        <v>234</v>
      </c>
      <c r="E164" s="21"/>
      <c r="F164" s="21"/>
      <c r="G164" s="21"/>
      <c r="H164" s="102"/>
    </row>
    <row r="165" spans="1:8" s="94" customFormat="1" ht="18">
      <c r="A165" s="75">
        <v>12020472</v>
      </c>
      <c r="B165" s="76"/>
      <c r="C165" s="126"/>
      <c r="D165" s="144" t="s">
        <v>235</v>
      </c>
      <c r="E165" s="21"/>
      <c r="F165" s="650">
        <v>206000</v>
      </c>
      <c r="G165" s="21"/>
      <c r="H165" s="117"/>
    </row>
    <row r="166" spans="1:8" s="94" customFormat="1" ht="18">
      <c r="A166" s="75">
        <v>12020473</v>
      </c>
      <c r="B166" s="76" t="s">
        <v>13</v>
      </c>
      <c r="C166" s="100">
        <v>31933700</v>
      </c>
      <c r="D166" s="144" t="s">
        <v>236</v>
      </c>
      <c r="E166" s="21"/>
      <c r="F166" s="21"/>
      <c r="G166" s="21"/>
      <c r="H166" s="102"/>
    </row>
    <row r="167" spans="1:8" s="94" customFormat="1" ht="18">
      <c r="A167" s="75">
        <v>12020474</v>
      </c>
      <c r="B167" s="76"/>
      <c r="C167" s="126"/>
      <c r="D167" s="144" t="s">
        <v>237</v>
      </c>
      <c r="E167" s="21"/>
      <c r="F167" s="650"/>
      <c r="G167" s="21"/>
      <c r="H167" s="117"/>
    </row>
    <row r="168" spans="1:8" s="94" customFormat="1" ht="18">
      <c r="A168" s="75">
        <v>12020475</v>
      </c>
      <c r="B168" s="76"/>
      <c r="C168" s="126"/>
      <c r="D168" s="144" t="s">
        <v>238</v>
      </c>
      <c r="E168" s="21"/>
      <c r="F168" s="650"/>
      <c r="G168" s="21"/>
      <c r="H168" s="117"/>
    </row>
    <row r="169" spans="1:8" s="94" customFormat="1" ht="18">
      <c r="A169" s="75">
        <v>12020476</v>
      </c>
      <c r="B169" s="76"/>
      <c r="C169" s="126"/>
      <c r="D169" s="144" t="s">
        <v>239</v>
      </c>
      <c r="E169" s="21"/>
      <c r="F169" s="650"/>
      <c r="G169" s="21"/>
      <c r="H169" s="117"/>
    </row>
    <row r="170" spans="1:8" s="94" customFormat="1" ht="18">
      <c r="A170" s="75">
        <v>12020477</v>
      </c>
      <c r="B170" s="76"/>
      <c r="C170" s="126"/>
      <c r="D170" s="144" t="s">
        <v>240</v>
      </c>
      <c r="E170" s="21"/>
      <c r="F170" s="650"/>
      <c r="G170" s="21"/>
      <c r="H170" s="117"/>
    </row>
    <row r="171" spans="1:8" s="94" customFormat="1" ht="18">
      <c r="A171" s="75">
        <v>12020478</v>
      </c>
      <c r="B171" s="76"/>
      <c r="C171" s="126"/>
      <c r="D171" s="144" t="s">
        <v>241</v>
      </c>
      <c r="E171" s="21"/>
      <c r="F171" s="650"/>
      <c r="G171" s="21"/>
      <c r="H171" s="117"/>
    </row>
    <row r="172" spans="1:8" s="94" customFormat="1" ht="18">
      <c r="A172" s="75">
        <v>12020479</v>
      </c>
      <c r="B172" s="76"/>
      <c r="C172" s="100"/>
      <c r="D172" s="144" t="s">
        <v>242</v>
      </c>
      <c r="E172" s="21"/>
      <c r="F172" s="21"/>
      <c r="G172" s="21"/>
      <c r="H172" s="102"/>
    </row>
    <row r="173" spans="1:8" s="94" customFormat="1" ht="18">
      <c r="A173" s="75">
        <v>12020480</v>
      </c>
      <c r="B173" s="76"/>
      <c r="C173" s="126"/>
      <c r="D173" s="144" t="s">
        <v>243</v>
      </c>
      <c r="E173" s="21"/>
      <c r="F173" s="21"/>
      <c r="G173" s="21"/>
      <c r="H173" s="102"/>
    </row>
    <row r="174" spans="1:8" s="94" customFormat="1" ht="18">
      <c r="A174" s="75">
        <v>12020481</v>
      </c>
      <c r="B174" s="76" t="s">
        <v>13</v>
      </c>
      <c r="C174" s="100">
        <v>31933700</v>
      </c>
      <c r="D174" s="144" t="s">
        <v>244</v>
      </c>
      <c r="E174" s="21"/>
      <c r="F174" s="21"/>
      <c r="G174" s="21"/>
      <c r="H174" s="102"/>
    </row>
    <row r="175" spans="1:8" s="94" customFormat="1" ht="18">
      <c r="A175" s="75">
        <v>12020482</v>
      </c>
      <c r="B175" s="76" t="s">
        <v>13</v>
      </c>
      <c r="C175" s="100">
        <v>31933700</v>
      </c>
      <c r="D175" s="144" t="s">
        <v>245</v>
      </c>
      <c r="E175" s="21"/>
      <c r="F175" s="21"/>
      <c r="G175" s="21"/>
      <c r="H175" s="102"/>
    </row>
    <row r="176" spans="1:8" s="94" customFormat="1" ht="18">
      <c r="A176" s="75">
        <v>12020483</v>
      </c>
      <c r="B176" s="76" t="s">
        <v>13</v>
      </c>
      <c r="C176" s="100">
        <v>31933700</v>
      </c>
      <c r="D176" s="144" t="s">
        <v>246</v>
      </c>
      <c r="E176" s="21"/>
      <c r="F176" s="650"/>
      <c r="G176" s="21"/>
      <c r="H176" s="117"/>
    </row>
    <row r="177" spans="1:8" s="94" customFormat="1" ht="18">
      <c r="A177" s="75">
        <v>12020484</v>
      </c>
      <c r="B177" s="76"/>
      <c r="C177" s="126"/>
      <c r="D177" s="144" t="s">
        <v>247</v>
      </c>
      <c r="E177" s="21"/>
      <c r="F177" s="650"/>
      <c r="G177" s="21"/>
      <c r="H177" s="117"/>
    </row>
    <row r="178" spans="1:8" s="94" customFormat="1" ht="18">
      <c r="A178" s="75">
        <v>12020485</v>
      </c>
      <c r="B178" s="76"/>
      <c r="C178" s="126"/>
      <c r="D178" s="144" t="s">
        <v>248</v>
      </c>
      <c r="E178" s="21"/>
      <c r="F178" s="650"/>
      <c r="G178" s="21"/>
      <c r="H178" s="117"/>
    </row>
    <row r="179" spans="1:8" s="94" customFormat="1" ht="18">
      <c r="A179" s="75">
        <v>12020486</v>
      </c>
      <c r="B179" s="76"/>
      <c r="C179" s="126"/>
      <c r="D179" s="144" t="s">
        <v>249</v>
      </c>
      <c r="E179" s="21"/>
      <c r="F179" s="650"/>
      <c r="G179" s="21"/>
      <c r="H179" s="117"/>
    </row>
    <row r="180" spans="1:8" s="94" customFormat="1" ht="18">
      <c r="A180" s="75">
        <v>12020487</v>
      </c>
      <c r="B180" s="76" t="s">
        <v>13</v>
      </c>
      <c r="C180" s="100">
        <v>31933700</v>
      </c>
      <c r="D180" s="144" t="s">
        <v>250</v>
      </c>
      <c r="E180" s="21"/>
      <c r="F180" s="21"/>
      <c r="G180" s="21"/>
      <c r="H180" s="102"/>
    </row>
    <row r="181" spans="1:8" s="94" customFormat="1" ht="18">
      <c r="A181" s="75">
        <v>12020488</v>
      </c>
      <c r="B181" s="76"/>
      <c r="C181" s="126"/>
      <c r="D181" s="144" t="s">
        <v>251</v>
      </c>
      <c r="E181" s="21"/>
      <c r="F181" s="650"/>
      <c r="G181" s="21"/>
      <c r="H181" s="117"/>
    </row>
    <row r="182" spans="1:8" s="94" customFormat="1" ht="18">
      <c r="A182" s="75">
        <v>12020489</v>
      </c>
      <c r="B182" s="76" t="s">
        <v>13</v>
      </c>
      <c r="C182" s="100">
        <v>31933700</v>
      </c>
      <c r="D182" s="144" t="s">
        <v>252</v>
      </c>
      <c r="E182" s="21">
        <v>202000</v>
      </c>
      <c r="F182" s="21"/>
      <c r="G182" s="21">
        <v>256000</v>
      </c>
      <c r="H182" s="102">
        <v>500000</v>
      </c>
    </row>
    <row r="183" spans="1:8" s="94" customFormat="1" ht="18">
      <c r="A183" s="75">
        <v>12020490</v>
      </c>
      <c r="B183" s="76"/>
      <c r="C183" s="100"/>
      <c r="D183" s="144" t="s">
        <v>253</v>
      </c>
      <c r="E183" s="21"/>
      <c r="F183" s="21">
        <v>2163000</v>
      </c>
      <c r="G183" s="21"/>
      <c r="H183" s="102">
        <v>1000000</v>
      </c>
    </row>
    <row r="184" spans="1:8" s="94" customFormat="1" ht="16.5" customHeight="1">
      <c r="A184" s="75">
        <v>12020491</v>
      </c>
      <c r="B184" s="76"/>
      <c r="C184" s="100"/>
      <c r="D184" s="144" t="s">
        <v>254</v>
      </c>
      <c r="E184" s="21"/>
      <c r="F184" s="21"/>
      <c r="G184" s="21"/>
      <c r="H184" s="102">
        <v>500000</v>
      </c>
    </row>
    <row r="185" spans="1:8" s="94" customFormat="1" thickBot="1">
      <c r="A185" s="118">
        <v>12020492</v>
      </c>
      <c r="B185" s="127"/>
      <c r="C185" s="148"/>
      <c r="D185" s="145" t="s">
        <v>255</v>
      </c>
      <c r="E185" s="112"/>
      <c r="F185" s="112"/>
      <c r="G185" s="112"/>
      <c r="H185" s="113"/>
    </row>
    <row r="186" spans="1:8" s="94" customFormat="1" thickBot="1">
      <c r="A186" s="657"/>
      <c r="B186" s="658"/>
      <c r="C186" s="665"/>
      <c r="D186" s="513" t="s">
        <v>91</v>
      </c>
      <c r="E186" s="662">
        <f>SUM(E120:E185)</f>
        <v>1006540</v>
      </c>
      <c r="F186" s="662">
        <f>SUM(F120:F185)</f>
        <v>3182700</v>
      </c>
      <c r="G186" s="662">
        <f>SUM(G120:G185)</f>
        <v>709900</v>
      </c>
      <c r="H186" s="663">
        <f>SUM(H120:H185)</f>
        <v>3600000</v>
      </c>
    </row>
    <row r="187" spans="1:8" s="94" customFormat="1" ht="18">
      <c r="A187" s="141">
        <v>12020500</v>
      </c>
      <c r="B187" s="142"/>
      <c r="C187" s="153"/>
      <c r="D187" s="122" t="s">
        <v>256</v>
      </c>
      <c r="E187" s="123"/>
      <c r="F187" s="656"/>
      <c r="G187" s="123"/>
      <c r="H187" s="124"/>
    </row>
    <row r="188" spans="1:8" s="94" customFormat="1" ht="18" customHeight="1">
      <c r="A188" s="75">
        <v>12020501</v>
      </c>
      <c r="B188" s="76"/>
      <c r="C188" s="100"/>
      <c r="D188" s="101" t="s">
        <v>257</v>
      </c>
      <c r="E188" s="21"/>
      <c r="F188" s="21">
        <v>1000000</v>
      </c>
      <c r="G188" s="21"/>
      <c r="H188" s="102"/>
    </row>
    <row r="189" spans="1:8" s="94" customFormat="1" ht="18">
      <c r="A189" s="75">
        <v>12020502</v>
      </c>
      <c r="B189" s="76"/>
      <c r="C189" s="126"/>
      <c r="D189" s="101" t="s">
        <v>258</v>
      </c>
      <c r="E189" s="21"/>
      <c r="F189" s="650"/>
      <c r="G189" s="21"/>
      <c r="H189" s="117"/>
    </row>
    <row r="190" spans="1:8" s="94" customFormat="1" ht="18">
      <c r="A190" s="75">
        <v>12020503</v>
      </c>
      <c r="B190" s="76"/>
      <c r="C190" s="126"/>
      <c r="D190" s="101" t="s">
        <v>259</v>
      </c>
      <c r="E190" s="21"/>
      <c r="F190" s="650"/>
      <c r="G190" s="21"/>
      <c r="H190" s="117"/>
    </row>
    <row r="191" spans="1:8" s="94" customFormat="1" ht="18">
      <c r="A191" s="75">
        <v>12020504</v>
      </c>
      <c r="B191" s="76"/>
      <c r="C191" s="126"/>
      <c r="D191" s="101" t="s">
        <v>260</v>
      </c>
      <c r="E191" s="21"/>
      <c r="F191" s="650"/>
      <c r="G191" s="21"/>
      <c r="H191" s="117"/>
    </row>
    <row r="192" spans="1:8" s="94" customFormat="1" ht="18">
      <c r="A192" s="75">
        <v>12020505</v>
      </c>
      <c r="B192" s="76"/>
      <c r="C192" s="126"/>
      <c r="D192" s="101" t="s">
        <v>261</v>
      </c>
      <c r="E192" s="21"/>
      <c r="F192" s="650">
        <v>236847</v>
      </c>
      <c r="G192" s="21"/>
      <c r="H192" s="117"/>
    </row>
    <row r="193" spans="1:8" s="94" customFormat="1" ht="18">
      <c r="A193" s="104">
        <v>12020502</v>
      </c>
      <c r="B193" s="146"/>
      <c r="C193" s="106"/>
      <c r="D193" s="101" t="s">
        <v>262</v>
      </c>
      <c r="E193" s="21"/>
      <c r="F193" s="21">
        <v>300000</v>
      </c>
      <c r="G193" s="21"/>
      <c r="H193" s="102"/>
    </row>
    <row r="194" spans="1:8" s="94" customFormat="1" thickBot="1">
      <c r="A194" s="109">
        <v>12020503</v>
      </c>
      <c r="B194" s="110"/>
      <c r="C194" s="147"/>
      <c r="D194" s="111" t="s">
        <v>263</v>
      </c>
      <c r="E194" s="112"/>
      <c r="F194" s="112"/>
      <c r="G194" s="112"/>
      <c r="H194" s="113"/>
    </row>
    <row r="195" spans="1:8" s="94" customFormat="1" thickBot="1">
      <c r="A195" s="657"/>
      <c r="B195" s="658"/>
      <c r="C195" s="665"/>
      <c r="D195" s="513" t="s">
        <v>91</v>
      </c>
      <c r="E195" s="662">
        <f>SUM(E188:E194)</f>
        <v>0</v>
      </c>
      <c r="F195" s="662">
        <f>SUM(F188:F194)</f>
        <v>1536847</v>
      </c>
      <c r="G195" s="662">
        <f>SUM(G188:G194)</f>
        <v>0</v>
      </c>
      <c r="H195" s="663">
        <f>SUM(H188:H194)</f>
        <v>0</v>
      </c>
    </row>
    <row r="196" spans="1:8" s="94" customFormat="1" ht="18">
      <c r="A196" s="141">
        <v>12020600</v>
      </c>
      <c r="B196" s="654"/>
      <c r="C196" s="153"/>
      <c r="D196" s="122" t="s">
        <v>264</v>
      </c>
      <c r="E196" s="123"/>
      <c r="F196" s="656"/>
      <c r="G196" s="123"/>
      <c r="H196" s="124"/>
    </row>
    <row r="197" spans="1:8" s="94" customFormat="1" ht="18">
      <c r="A197" s="75">
        <v>12020601</v>
      </c>
      <c r="B197" s="76"/>
      <c r="C197" s="100"/>
      <c r="D197" s="130" t="s">
        <v>265</v>
      </c>
      <c r="E197" s="21"/>
      <c r="F197" s="21"/>
      <c r="G197" s="21"/>
      <c r="H197" s="102"/>
    </row>
    <row r="198" spans="1:8" s="94" customFormat="1" ht="18">
      <c r="A198" s="75">
        <v>12020602</v>
      </c>
      <c r="B198" s="76"/>
      <c r="C198" s="126"/>
      <c r="D198" s="130" t="s">
        <v>266</v>
      </c>
      <c r="E198" s="21"/>
      <c r="F198" s="650"/>
      <c r="G198" s="21"/>
      <c r="H198" s="117"/>
    </row>
    <row r="199" spans="1:8" s="94" customFormat="1" ht="18" customHeight="1">
      <c r="A199" s="75">
        <v>12020603</v>
      </c>
      <c r="B199" s="76"/>
      <c r="C199" s="126"/>
      <c r="D199" s="130" t="s">
        <v>267</v>
      </c>
      <c r="E199" s="21"/>
      <c r="F199" s="650"/>
      <c r="G199" s="21"/>
      <c r="H199" s="117"/>
    </row>
    <row r="200" spans="1:8" s="94" customFormat="1" ht="18">
      <c r="A200" s="75">
        <v>12020604</v>
      </c>
      <c r="B200" s="76"/>
      <c r="C200" s="126"/>
      <c r="D200" s="130" t="s">
        <v>268</v>
      </c>
      <c r="E200" s="21"/>
      <c r="F200" s="650"/>
      <c r="G200" s="21"/>
      <c r="H200" s="117"/>
    </row>
    <row r="201" spans="1:8" s="94" customFormat="1" ht="18">
      <c r="A201" s="75">
        <v>12020605</v>
      </c>
      <c r="B201" s="76"/>
      <c r="C201" s="126"/>
      <c r="D201" s="101" t="s">
        <v>269</v>
      </c>
      <c r="E201" s="21"/>
      <c r="F201" s="650"/>
      <c r="G201" s="21"/>
      <c r="H201" s="117"/>
    </row>
    <row r="202" spans="1:8" s="94" customFormat="1" ht="18">
      <c r="A202" s="75">
        <v>12020606</v>
      </c>
      <c r="B202" s="76"/>
      <c r="C202" s="126"/>
      <c r="D202" s="101" t="s">
        <v>270</v>
      </c>
      <c r="E202" s="21"/>
      <c r="F202" s="650"/>
      <c r="G202" s="21"/>
      <c r="H202" s="117"/>
    </row>
    <row r="203" spans="1:8" s="94" customFormat="1" ht="18">
      <c r="A203" s="75">
        <v>12020607</v>
      </c>
      <c r="B203" s="76"/>
      <c r="C203" s="100"/>
      <c r="D203" s="101" t="s">
        <v>271</v>
      </c>
      <c r="E203" s="21"/>
      <c r="F203" s="650"/>
      <c r="G203" s="21"/>
      <c r="H203" s="117"/>
    </row>
    <row r="204" spans="1:8" s="94" customFormat="1" ht="18">
      <c r="A204" s="75" t="s">
        <v>272</v>
      </c>
      <c r="B204" s="76"/>
      <c r="C204" s="100"/>
      <c r="D204" s="101" t="s">
        <v>273</v>
      </c>
      <c r="E204" s="21"/>
      <c r="F204" s="650"/>
      <c r="G204" s="21"/>
      <c r="H204" s="117"/>
    </row>
    <row r="205" spans="1:8" s="94" customFormat="1" ht="18">
      <c r="A205" s="75">
        <v>12020617</v>
      </c>
      <c r="B205" s="76"/>
      <c r="C205" s="126"/>
      <c r="D205" s="101" t="s">
        <v>274</v>
      </c>
      <c r="E205" s="21"/>
      <c r="F205" s="650"/>
      <c r="G205" s="21"/>
      <c r="H205" s="117"/>
    </row>
    <row r="206" spans="1:8" s="94" customFormat="1" ht="18">
      <c r="A206" s="75">
        <v>12020618</v>
      </c>
      <c r="B206" s="76"/>
      <c r="C206" s="126"/>
      <c r="D206" s="101" t="s">
        <v>275</v>
      </c>
      <c r="E206" s="21"/>
      <c r="F206" s="650"/>
      <c r="G206" s="21"/>
      <c r="H206" s="117"/>
    </row>
    <row r="207" spans="1:8" s="94" customFormat="1" ht="18">
      <c r="A207" s="75">
        <v>12020619</v>
      </c>
      <c r="B207" s="76"/>
      <c r="C207" s="126"/>
      <c r="D207" s="101" t="s">
        <v>276</v>
      </c>
      <c r="E207" s="21"/>
      <c r="F207" s="650"/>
      <c r="G207" s="21"/>
      <c r="H207" s="117"/>
    </row>
    <row r="208" spans="1:8" s="94" customFormat="1" ht="21" customHeight="1">
      <c r="A208" s="75">
        <v>12020620</v>
      </c>
      <c r="B208" s="76"/>
      <c r="C208" s="126"/>
      <c r="D208" s="101" t="s">
        <v>277</v>
      </c>
      <c r="E208" s="21"/>
      <c r="F208" s="650"/>
      <c r="G208" s="21"/>
      <c r="H208" s="117"/>
    </row>
    <row r="209" spans="1:8" s="94" customFormat="1" ht="18">
      <c r="A209" s="75">
        <v>12020621</v>
      </c>
      <c r="B209" s="76"/>
      <c r="C209" s="126"/>
      <c r="D209" s="101" t="s">
        <v>278</v>
      </c>
      <c r="E209" s="21"/>
      <c r="F209" s="650"/>
      <c r="G209" s="21"/>
      <c r="H209" s="117"/>
    </row>
    <row r="210" spans="1:8" s="94" customFormat="1" ht="18">
      <c r="A210" s="75">
        <v>12020622</v>
      </c>
      <c r="B210" s="76"/>
      <c r="C210" s="126"/>
      <c r="D210" s="130" t="s">
        <v>279</v>
      </c>
      <c r="E210" s="21"/>
      <c r="F210" s="650"/>
      <c r="G210" s="21"/>
      <c r="H210" s="117"/>
    </row>
    <row r="211" spans="1:8" s="94" customFormat="1" ht="18">
      <c r="A211" s="75">
        <v>12020623</v>
      </c>
      <c r="B211" s="76"/>
      <c r="C211" s="126"/>
      <c r="D211" s="130" t="s">
        <v>280</v>
      </c>
      <c r="E211" s="21"/>
      <c r="F211" s="650"/>
      <c r="G211" s="21"/>
      <c r="H211" s="117"/>
    </row>
    <row r="212" spans="1:8" s="94" customFormat="1" ht="18">
      <c r="A212" s="75">
        <v>12020624</v>
      </c>
      <c r="B212" s="76"/>
      <c r="C212" s="100"/>
      <c r="D212" s="130" t="s">
        <v>281</v>
      </c>
      <c r="E212" s="21"/>
      <c r="F212" s="650"/>
      <c r="G212" s="21"/>
      <c r="H212" s="117"/>
    </row>
    <row r="213" spans="1:8" s="94" customFormat="1" ht="18">
      <c r="A213" s="75">
        <v>12020625</v>
      </c>
      <c r="B213" s="76"/>
      <c r="C213" s="100"/>
      <c r="D213" s="130" t="s">
        <v>282</v>
      </c>
      <c r="E213" s="21"/>
      <c r="F213" s="21"/>
      <c r="G213" s="21"/>
      <c r="H213" s="102"/>
    </row>
    <row r="214" spans="1:8" s="94" customFormat="1" ht="18">
      <c r="A214" s="75">
        <v>12020626</v>
      </c>
      <c r="B214" s="76"/>
      <c r="C214" s="126"/>
      <c r="D214" s="130" t="s">
        <v>283</v>
      </c>
      <c r="E214" s="21"/>
      <c r="F214" s="650"/>
      <c r="G214" s="21"/>
      <c r="H214" s="117"/>
    </row>
    <row r="215" spans="1:8" s="94" customFormat="1" ht="18">
      <c r="A215" s="75">
        <v>12020627</v>
      </c>
      <c r="B215" s="76"/>
      <c r="C215" s="126"/>
      <c r="D215" s="130" t="s">
        <v>284</v>
      </c>
      <c r="E215" s="21"/>
      <c r="F215" s="650"/>
      <c r="G215" s="21"/>
      <c r="H215" s="117"/>
    </row>
    <row r="216" spans="1:8" s="94" customFormat="1" ht="18">
      <c r="A216" s="75">
        <v>12020628</v>
      </c>
      <c r="B216" s="76"/>
      <c r="C216" s="100"/>
      <c r="D216" s="130" t="s">
        <v>285</v>
      </c>
      <c r="E216" s="21"/>
      <c r="F216" s="650"/>
      <c r="G216" s="21"/>
      <c r="H216" s="117"/>
    </row>
    <row r="217" spans="1:8" s="94" customFormat="1" ht="18">
      <c r="A217" s="75">
        <v>12020629</v>
      </c>
      <c r="B217" s="76"/>
      <c r="C217" s="126"/>
      <c r="D217" s="101" t="s">
        <v>286</v>
      </c>
      <c r="E217" s="21"/>
      <c r="F217" s="21"/>
      <c r="G217" s="21"/>
      <c r="H217" s="102"/>
    </row>
    <row r="218" spans="1:8" s="94" customFormat="1" ht="18">
      <c r="A218" s="75">
        <v>12020630</v>
      </c>
      <c r="B218" s="76"/>
      <c r="C218" s="100"/>
      <c r="D218" s="144" t="s">
        <v>287</v>
      </c>
      <c r="E218" s="21"/>
      <c r="F218" s="21"/>
      <c r="G218" s="21"/>
      <c r="H218" s="102"/>
    </row>
    <row r="219" spans="1:8" s="94" customFormat="1" thickBot="1">
      <c r="A219" s="118">
        <v>12020631</v>
      </c>
      <c r="B219" s="127" t="s">
        <v>13</v>
      </c>
      <c r="C219" s="148">
        <v>31933700</v>
      </c>
      <c r="D219" s="111" t="s">
        <v>288</v>
      </c>
      <c r="E219" s="112"/>
      <c r="F219" s="112"/>
      <c r="G219" s="112"/>
      <c r="H219" s="113"/>
    </row>
    <row r="220" spans="1:8" s="94" customFormat="1" thickBot="1">
      <c r="A220" s="672"/>
      <c r="B220" s="666"/>
      <c r="C220" s="673"/>
      <c r="D220" s="513" t="s">
        <v>91</v>
      </c>
      <c r="E220" s="662">
        <f>SUM(E197:E219)</f>
        <v>0</v>
      </c>
      <c r="F220" s="662">
        <f>SUM(F197:F219)</f>
        <v>0</v>
      </c>
      <c r="G220" s="662">
        <f>SUM(G197:G219)</f>
        <v>0</v>
      </c>
      <c r="H220" s="663">
        <f>SUM(H197:H219)</f>
        <v>0</v>
      </c>
    </row>
    <row r="221" spans="1:8" s="94" customFormat="1" ht="18">
      <c r="A221" s="141">
        <v>12020700</v>
      </c>
      <c r="B221" s="142"/>
      <c r="C221" s="153"/>
      <c r="D221" s="149" t="s">
        <v>289</v>
      </c>
      <c r="E221" s="123"/>
      <c r="F221" s="123"/>
      <c r="G221" s="123"/>
      <c r="H221" s="150"/>
    </row>
    <row r="222" spans="1:8" s="94" customFormat="1" ht="18">
      <c r="A222" s="75">
        <v>12020701</v>
      </c>
      <c r="B222" s="76"/>
      <c r="C222" s="100"/>
      <c r="D222" s="130" t="s">
        <v>290</v>
      </c>
      <c r="E222" s="21"/>
      <c r="F222" s="21"/>
      <c r="G222" s="21"/>
      <c r="H222" s="102"/>
    </row>
    <row r="223" spans="1:8" s="94" customFormat="1" ht="18">
      <c r="A223" s="75">
        <v>12020702</v>
      </c>
      <c r="B223" s="76"/>
      <c r="C223" s="126"/>
      <c r="D223" s="130" t="s">
        <v>291</v>
      </c>
      <c r="E223" s="21"/>
      <c r="F223" s="650"/>
      <c r="G223" s="21"/>
      <c r="H223" s="117"/>
    </row>
    <row r="224" spans="1:8" s="94" customFormat="1" ht="18">
      <c r="A224" s="75">
        <v>12020703</v>
      </c>
      <c r="B224" s="76"/>
      <c r="C224" s="126"/>
      <c r="D224" s="130" t="s">
        <v>292</v>
      </c>
      <c r="E224" s="21"/>
      <c r="F224" s="21"/>
      <c r="G224" s="21"/>
      <c r="H224" s="102"/>
    </row>
    <row r="225" spans="1:8" s="94" customFormat="1" ht="18">
      <c r="A225" s="75">
        <v>12020704</v>
      </c>
      <c r="B225" s="76"/>
      <c r="C225" s="126"/>
      <c r="D225" s="130" t="s">
        <v>293</v>
      </c>
      <c r="E225" s="21"/>
      <c r="F225" s="650"/>
      <c r="G225" s="21"/>
      <c r="H225" s="117"/>
    </row>
    <row r="226" spans="1:8" s="94" customFormat="1" ht="18">
      <c r="A226" s="75">
        <v>12020705</v>
      </c>
      <c r="B226" s="76"/>
      <c r="C226" s="126"/>
      <c r="D226" s="130" t="s">
        <v>294</v>
      </c>
      <c r="E226" s="21"/>
      <c r="F226" s="650"/>
      <c r="G226" s="21"/>
      <c r="H226" s="117"/>
    </row>
    <row r="227" spans="1:8" s="94" customFormat="1" ht="18">
      <c r="A227" s="75">
        <v>12020706</v>
      </c>
      <c r="B227" s="76"/>
      <c r="C227" s="126"/>
      <c r="D227" s="130" t="s">
        <v>295</v>
      </c>
      <c r="E227" s="21"/>
      <c r="F227" s="650"/>
      <c r="G227" s="21"/>
      <c r="H227" s="117"/>
    </row>
    <row r="228" spans="1:8" s="94" customFormat="1" ht="18">
      <c r="A228" s="75">
        <v>12020707</v>
      </c>
      <c r="B228" s="76"/>
      <c r="C228" s="126"/>
      <c r="D228" s="130" t="s">
        <v>296</v>
      </c>
      <c r="E228" s="21"/>
      <c r="F228" s="650">
        <v>20600</v>
      </c>
      <c r="G228" s="21"/>
      <c r="H228" s="117">
        <v>100000</v>
      </c>
    </row>
    <row r="229" spans="1:8" s="94" customFormat="1" ht="18">
      <c r="A229" s="75">
        <v>12020708</v>
      </c>
      <c r="B229" s="76"/>
      <c r="C229" s="126"/>
      <c r="D229" s="130" t="s">
        <v>297</v>
      </c>
      <c r="E229" s="21"/>
      <c r="F229" s="650"/>
      <c r="G229" s="21"/>
      <c r="H229" s="117"/>
    </row>
    <row r="230" spans="1:8" s="94" customFormat="1" ht="18">
      <c r="A230" s="75">
        <v>12020709</v>
      </c>
      <c r="B230" s="76"/>
      <c r="C230" s="126"/>
      <c r="D230" s="130" t="s">
        <v>298</v>
      </c>
      <c r="E230" s="21"/>
      <c r="F230" s="650"/>
      <c r="G230" s="21"/>
      <c r="H230" s="117"/>
    </row>
    <row r="231" spans="1:8" s="94" customFormat="1" ht="18">
      <c r="A231" s="75">
        <v>12020710</v>
      </c>
      <c r="B231" s="76"/>
      <c r="C231" s="126"/>
      <c r="D231" s="130" t="s">
        <v>299</v>
      </c>
      <c r="E231" s="21"/>
      <c r="F231" s="650"/>
      <c r="G231" s="21"/>
      <c r="H231" s="117"/>
    </row>
    <row r="232" spans="1:8" s="94" customFormat="1" ht="18">
      <c r="A232" s="75">
        <v>12020711</v>
      </c>
      <c r="B232" s="76"/>
      <c r="C232" s="126"/>
      <c r="D232" s="130" t="s">
        <v>300</v>
      </c>
      <c r="E232" s="21">
        <v>239000</v>
      </c>
      <c r="F232" s="21">
        <v>103000</v>
      </c>
      <c r="G232" s="21">
        <v>12000</v>
      </c>
      <c r="H232" s="102">
        <v>10000000</v>
      </c>
    </row>
    <row r="233" spans="1:8" s="94" customFormat="1" ht="18">
      <c r="A233" s="75">
        <v>12020712</v>
      </c>
      <c r="B233" s="76" t="s">
        <v>13</v>
      </c>
      <c r="C233" s="100">
        <v>31933700</v>
      </c>
      <c r="D233" s="130" t="s">
        <v>301</v>
      </c>
      <c r="E233" s="21"/>
      <c r="F233" s="650"/>
      <c r="G233" s="21"/>
      <c r="H233" s="117"/>
    </row>
    <row r="234" spans="1:8" s="94" customFormat="1" ht="18">
      <c r="A234" s="75">
        <v>12020713</v>
      </c>
      <c r="B234" s="76"/>
      <c r="C234" s="126"/>
      <c r="D234" s="130" t="s">
        <v>302</v>
      </c>
      <c r="E234" s="21"/>
      <c r="F234" s="650"/>
      <c r="G234" s="21"/>
      <c r="H234" s="117"/>
    </row>
    <row r="235" spans="1:8" s="94" customFormat="1" ht="18">
      <c r="A235" s="75">
        <v>12020714</v>
      </c>
      <c r="B235" s="76"/>
      <c r="C235" s="126"/>
      <c r="D235" s="130" t="s">
        <v>303</v>
      </c>
      <c r="E235" s="21"/>
      <c r="F235" s="650"/>
      <c r="G235" s="21"/>
      <c r="H235" s="117"/>
    </row>
    <row r="236" spans="1:8" s="94" customFormat="1" ht="18">
      <c r="A236" s="75">
        <v>12020715</v>
      </c>
      <c r="B236" s="76"/>
      <c r="C236" s="126"/>
      <c r="D236" s="130" t="s">
        <v>304</v>
      </c>
      <c r="E236" s="21"/>
      <c r="F236" s="21"/>
      <c r="G236" s="21"/>
      <c r="H236" s="102"/>
    </row>
    <row r="237" spans="1:8" s="94" customFormat="1" ht="18">
      <c r="A237" s="75">
        <v>12020716</v>
      </c>
      <c r="B237" s="76"/>
      <c r="C237" s="151"/>
      <c r="D237" s="130" t="s">
        <v>305</v>
      </c>
      <c r="E237" s="21">
        <v>12300</v>
      </c>
      <c r="F237" s="21">
        <v>206000</v>
      </c>
      <c r="G237" s="21">
        <v>123900</v>
      </c>
      <c r="H237" s="102">
        <v>500000</v>
      </c>
    </row>
    <row r="238" spans="1:8" s="94" customFormat="1" ht="18">
      <c r="A238" s="75">
        <v>12020717</v>
      </c>
      <c r="B238" s="76" t="s">
        <v>13</v>
      </c>
      <c r="C238" s="100">
        <v>31933700</v>
      </c>
      <c r="D238" s="130" t="s">
        <v>306</v>
      </c>
      <c r="E238" s="21"/>
      <c r="F238" s="650"/>
      <c r="G238" s="21"/>
      <c r="H238" s="117"/>
    </row>
    <row r="239" spans="1:8" s="94" customFormat="1" ht="36">
      <c r="A239" s="75">
        <v>12020718</v>
      </c>
      <c r="B239" s="76"/>
      <c r="C239" s="126"/>
      <c r="D239" s="101" t="s">
        <v>307</v>
      </c>
      <c r="E239" s="21"/>
      <c r="F239" s="650"/>
      <c r="G239" s="21"/>
      <c r="H239" s="117"/>
    </row>
    <row r="240" spans="1:8" s="94" customFormat="1" ht="36">
      <c r="A240" s="75">
        <v>12020719</v>
      </c>
      <c r="B240" s="76"/>
      <c r="C240" s="151"/>
      <c r="D240" s="130" t="s">
        <v>308</v>
      </c>
      <c r="E240" s="21"/>
      <c r="F240" s="21"/>
      <c r="G240" s="21"/>
      <c r="H240" s="102"/>
    </row>
    <row r="241" spans="1:8" s="94" customFormat="1" ht="23.25" customHeight="1">
      <c r="A241" s="75">
        <v>12020720</v>
      </c>
      <c r="B241" s="76" t="s">
        <v>13</v>
      </c>
      <c r="C241" s="100">
        <v>31933700</v>
      </c>
      <c r="D241" s="130" t="s">
        <v>309</v>
      </c>
      <c r="E241" s="21"/>
      <c r="F241" s="21"/>
      <c r="G241" s="21"/>
      <c r="H241" s="102"/>
    </row>
    <row r="242" spans="1:8" s="94" customFormat="1" ht="18">
      <c r="A242" s="75">
        <v>12020721</v>
      </c>
      <c r="B242" s="76" t="s">
        <v>13</v>
      </c>
      <c r="C242" s="100">
        <v>31933700</v>
      </c>
      <c r="D242" s="101" t="s">
        <v>310</v>
      </c>
      <c r="E242" s="21"/>
      <c r="F242" s="21"/>
      <c r="G242" s="21"/>
      <c r="H242" s="102"/>
    </row>
    <row r="243" spans="1:8" s="94" customFormat="1" ht="18">
      <c r="A243" s="75">
        <v>12020722</v>
      </c>
      <c r="B243" s="76"/>
      <c r="C243" s="126"/>
      <c r="D243" s="101" t="s">
        <v>311</v>
      </c>
      <c r="E243" s="21"/>
      <c r="F243" s="21"/>
      <c r="G243" s="21"/>
      <c r="H243" s="102"/>
    </row>
    <row r="244" spans="1:8" s="94" customFormat="1" ht="18">
      <c r="A244" s="75">
        <v>12020723</v>
      </c>
      <c r="B244" s="76"/>
      <c r="C244" s="151"/>
      <c r="D244" s="101" t="s">
        <v>312</v>
      </c>
      <c r="E244" s="21"/>
      <c r="F244" s="21"/>
      <c r="G244" s="21"/>
      <c r="H244" s="102"/>
    </row>
    <row r="245" spans="1:8" s="94" customFormat="1" ht="18">
      <c r="A245" s="75">
        <v>12020724</v>
      </c>
      <c r="B245" s="76"/>
      <c r="C245" s="126"/>
      <c r="D245" s="101" t="s">
        <v>313</v>
      </c>
      <c r="E245" s="21"/>
      <c r="F245" s="21"/>
      <c r="G245" s="21"/>
      <c r="H245" s="102"/>
    </row>
    <row r="246" spans="1:8" s="94" customFormat="1" ht="18">
      <c r="A246" s="75">
        <v>12020725</v>
      </c>
      <c r="B246" s="76"/>
      <c r="C246" s="126"/>
      <c r="D246" s="101" t="s">
        <v>314</v>
      </c>
      <c r="E246" s="21"/>
      <c r="F246" s="21"/>
      <c r="G246" s="21"/>
      <c r="H246" s="102"/>
    </row>
    <row r="247" spans="1:8" s="94" customFormat="1" ht="18">
      <c r="A247" s="75">
        <v>12020726</v>
      </c>
      <c r="B247" s="76"/>
      <c r="C247" s="151"/>
      <c r="D247" s="101" t="s">
        <v>315</v>
      </c>
      <c r="E247" s="21"/>
      <c r="F247" s="21"/>
      <c r="G247" s="21"/>
      <c r="H247" s="102"/>
    </row>
    <row r="248" spans="1:8" s="94" customFormat="1" ht="18">
      <c r="A248" s="75">
        <v>12020727</v>
      </c>
      <c r="B248" s="76"/>
      <c r="C248" s="151"/>
      <c r="D248" s="101" t="s">
        <v>316</v>
      </c>
      <c r="E248" s="21"/>
      <c r="F248" s="650"/>
      <c r="G248" s="21"/>
      <c r="H248" s="117"/>
    </row>
    <row r="249" spans="1:8" s="94" customFormat="1" ht="36">
      <c r="A249" s="75">
        <v>12020728</v>
      </c>
      <c r="B249" s="76" t="s">
        <v>13</v>
      </c>
      <c r="C249" s="100">
        <v>31933700</v>
      </c>
      <c r="D249" s="101" t="s">
        <v>317</v>
      </c>
      <c r="E249" s="21"/>
      <c r="F249" s="21"/>
      <c r="G249" s="21"/>
      <c r="H249" s="102"/>
    </row>
    <row r="250" spans="1:8" s="94" customFormat="1" ht="18">
      <c r="A250" s="75">
        <v>12020729</v>
      </c>
      <c r="B250" s="76"/>
      <c r="C250" s="151"/>
      <c r="D250" s="101" t="s">
        <v>318</v>
      </c>
      <c r="E250" s="21"/>
      <c r="F250" s="21"/>
      <c r="G250" s="21"/>
      <c r="H250" s="102"/>
    </row>
    <row r="251" spans="1:8" s="94" customFormat="1" ht="18">
      <c r="A251" s="75">
        <v>12020730</v>
      </c>
      <c r="B251" s="76"/>
      <c r="C251" s="126"/>
      <c r="D251" s="101" t="s">
        <v>319</v>
      </c>
      <c r="E251" s="21"/>
      <c r="F251" s="21"/>
      <c r="G251" s="21"/>
      <c r="H251" s="102"/>
    </row>
    <row r="252" spans="1:8" s="94" customFormat="1" ht="18">
      <c r="A252" s="75">
        <v>12020731</v>
      </c>
      <c r="B252" s="76"/>
      <c r="C252" s="151"/>
      <c r="D252" s="101" t="s">
        <v>320</v>
      </c>
      <c r="E252" s="21"/>
      <c r="F252" s="21"/>
      <c r="G252" s="21"/>
      <c r="H252" s="102"/>
    </row>
    <row r="253" spans="1:8" s="94" customFormat="1" ht="18">
      <c r="A253" s="75">
        <v>12020732</v>
      </c>
      <c r="B253" s="76"/>
      <c r="C253" s="126"/>
      <c r="D253" s="101" t="s">
        <v>321</v>
      </c>
      <c r="E253" s="21"/>
      <c r="F253" s="650"/>
      <c r="G253" s="21"/>
      <c r="H253" s="117"/>
    </row>
    <row r="254" spans="1:8" s="94" customFormat="1" ht="18">
      <c r="A254" s="75">
        <v>12020733</v>
      </c>
      <c r="B254" s="76"/>
      <c r="C254" s="126"/>
      <c r="D254" s="101" t="s">
        <v>322</v>
      </c>
      <c r="E254" s="21"/>
      <c r="F254" s="650"/>
      <c r="G254" s="21"/>
      <c r="H254" s="117"/>
    </row>
    <row r="255" spans="1:8" s="94" customFormat="1" ht="36">
      <c r="A255" s="75">
        <v>12020736</v>
      </c>
      <c r="B255" s="76"/>
      <c r="C255" s="126"/>
      <c r="D255" s="101" t="s">
        <v>323</v>
      </c>
      <c r="E255" s="21"/>
      <c r="F255" s="650"/>
      <c r="G255" s="21"/>
      <c r="H255" s="117"/>
    </row>
    <row r="256" spans="1:8" s="94" customFormat="1" ht="18">
      <c r="A256" s="75">
        <v>12020737</v>
      </c>
      <c r="B256" s="76"/>
      <c r="C256" s="126"/>
      <c r="D256" s="101" t="s">
        <v>324</v>
      </c>
      <c r="E256" s="21"/>
      <c r="F256" s="650"/>
      <c r="G256" s="21"/>
      <c r="H256" s="117"/>
    </row>
    <row r="257" spans="1:8" s="94" customFormat="1" ht="18">
      <c r="A257" s="75">
        <v>12020738</v>
      </c>
      <c r="B257" s="76" t="s">
        <v>13</v>
      </c>
      <c r="C257" s="100">
        <v>31933700</v>
      </c>
      <c r="D257" s="101" t="s">
        <v>325</v>
      </c>
      <c r="E257" s="21"/>
      <c r="F257" s="21"/>
      <c r="G257" s="21"/>
      <c r="H257" s="102"/>
    </row>
    <row r="258" spans="1:8" s="94" customFormat="1" ht="18">
      <c r="A258" s="75">
        <v>12020739</v>
      </c>
      <c r="B258" s="76"/>
      <c r="C258" s="126"/>
      <c r="D258" s="101" t="s">
        <v>326</v>
      </c>
      <c r="E258" s="21"/>
      <c r="F258" s="650"/>
      <c r="G258" s="21"/>
      <c r="H258" s="117"/>
    </row>
    <row r="259" spans="1:8" s="94" customFormat="1" ht="18">
      <c r="A259" s="75">
        <v>12020747</v>
      </c>
      <c r="B259" s="76"/>
      <c r="C259" s="126"/>
      <c r="D259" s="101" t="s">
        <v>327</v>
      </c>
      <c r="E259" s="21"/>
      <c r="F259" s="650"/>
      <c r="G259" s="21"/>
      <c r="H259" s="117"/>
    </row>
    <row r="260" spans="1:8" s="94" customFormat="1" ht="18">
      <c r="A260" s="75">
        <v>12020748</v>
      </c>
      <c r="B260" s="76"/>
      <c r="C260" s="151"/>
      <c r="D260" s="101" t="s">
        <v>328</v>
      </c>
      <c r="E260" s="21"/>
      <c r="F260" s="21"/>
      <c r="G260" s="21"/>
      <c r="H260" s="102"/>
    </row>
    <row r="261" spans="1:8" s="94" customFormat="1" ht="18">
      <c r="A261" s="75">
        <v>12020749</v>
      </c>
      <c r="B261" s="76" t="s">
        <v>13</v>
      </c>
      <c r="C261" s="100">
        <v>31933700</v>
      </c>
      <c r="D261" s="101" t="s">
        <v>329</v>
      </c>
      <c r="E261" s="21">
        <v>23900</v>
      </c>
      <c r="F261" s="21">
        <v>515000</v>
      </c>
      <c r="G261" s="21">
        <v>120000</v>
      </c>
      <c r="H261" s="102">
        <v>1000000</v>
      </c>
    </row>
    <row r="262" spans="1:8" s="94" customFormat="1" thickBot="1">
      <c r="A262" s="118">
        <v>12020750</v>
      </c>
      <c r="B262" s="127"/>
      <c r="C262" s="128"/>
      <c r="D262" s="111" t="s">
        <v>330</v>
      </c>
      <c r="E262" s="112"/>
      <c r="F262" s="112"/>
      <c r="G262" s="112"/>
      <c r="H262" s="113"/>
    </row>
    <row r="263" spans="1:8" s="94" customFormat="1" thickBot="1">
      <c r="A263" s="657"/>
      <c r="B263" s="658"/>
      <c r="C263" s="665"/>
      <c r="D263" s="513" t="s">
        <v>91</v>
      </c>
      <c r="E263" s="662">
        <f>SUM(E222:E262)</f>
        <v>275200</v>
      </c>
      <c r="F263" s="662">
        <f>SUM(F222:F262)</f>
        <v>844600</v>
      </c>
      <c r="G263" s="662">
        <f>SUM(G222:G262)</f>
        <v>255900</v>
      </c>
      <c r="H263" s="663">
        <f>SUM(H222:H262)</f>
        <v>11600000</v>
      </c>
    </row>
    <row r="264" spans="1:8" s="94" customFormat="1" ht="36">
      <c r="A264" s="119">
        <v>120209</v>
      </c>
      <c r="B264" s="120"/>
      <c r="C264" s="152"/>
      <c r="D264" s="122" t="s">
        <v>331</v>
      </c>
      <c r="E264" s="123"/>
      <c r="F264" s="123"/>
      <c r="G264" s="123"/>
      <c r="H264" s="150"/>
    </row>
    <row r="265" spans="1:8" s="94" customFormat="1" ht="36">
      <c r="A265" s="75">
        <v>12020904</v>
      </c>
      <c r="B265" s="76"/>
      <c r="C265" s="126"/>
      <c r="D265" s="101" t="s">
        <v>332</v>
      </c>
      <c r="E265" s="21"/>
      <c r="F265" s="21"/>
      <c r="G265" s="21"/>
      <c r="H265" s="102"/>
    </row>
    <row r="266" spans="1:8" s="94" customFormat="1" ht="18">
      <c r="A266" s="75">
        <v>12020905</v>
      </c>
      <c r="B266" s="76"/>
      <c r="C266" s="126"/>
      <c r="D266" s="101" t="s">
        <v>333</v>
      </c>
      <c r="E266" s="21"/>
      <c r="F266" s="21"/>
      <c r="G266" s="21"/>
      <c r="H266" s="102"/>
    </row>
    <row r="267" spans="1:8" s="94" customFormat="1" ht="18">
      <c r="A267" s="75">
        <v>12020906</v>
      </c>
      <c r="B267" s="76"/>
      <c r="C267" s="126"/>
      <c r="D267" s="101" t="s">
        <v>334</v>
      </c>
      <c r="E267" s="21"/>
      <c r="F267" s="21"/>
      <c r="G267" s="21"/>
      <c r="H267" s="102"/>
    </row>
    <row r="268" spans="1:8" s="94" customFormat="1" thickBot="1">
      <c r="A268" s="118">
        <v>12020907</v>
      </c>
      <c r="B268" s="127"/>
      <c r="C268" s="128"/>
      <c r="D268" s="111" t="s">
        <v>335</v>
      </c>
      <c r="E268" s="112"/>
      <c r="F268" s="112"/>
      <c r="G268" s="112"/>
      <c r="H268" s="113"/>
    </row>
    <row r="269" spans="1:8" s="94" customFormat="1" thickBot="1">
      <c r="A269" s="657"/>
      <c r="B269" s="658"/>
      <c r="C269" s="665"/>
      <c r="D269" s="513" t="s">
        <v>91</v>
      </c>
      <c r="E269" s="662">
        <f>SUM(E265:E268)</f>
        <v>0</v>
      </c>
      <c r="F269" s="662">
        <f>SUM(F265:F268)</f>
        <v>0</v>
      </c>
      <c r="G269" s="662">
        <f>SUM(G265:G268)</f>
        <v>0</v>
      </c>
      <c r="H269" s="663">
        <f>SUM(H265:H268)</f>
        <v>0</v>
      </c>
    </row>
    <row r="270" spans="1:8" s="94" customFormat="1" ht="18">
      <c r="A270" s="141">
        <v>12021000</v>
      </c>
      <c r="B270" s="142"/>
      <c r="C270" s="153"/>
      <c r="D270" s="122" t="s">
        <v>336</v>
      </c>
      <c r="E270" s="123"/>
      <c r="F270" s="656"/>
      <c r="G270" s="123"/>
      <c r="H270" s="124"/>
    </row>
    <row r="271" spans="1:8" s="94" customFormat="1" ht="18">
      <c r="A271" s="75">
        <v>12021001</v>
      </c>
      <c r="B271" s="76"/>
      <c r="C271" s="126"/>
      <c r="D271" s="130" t="s">
        <v>337</v>
      </c>
      <c r="E271" s="21"/>
      <c r="F271" s="650"/>
      <c r="G271" s="21"/>
      <c r="H271" s="117"/>
    </row>
    <row r="272" spans="1:8" s="94" customFormat="1" ht="18">
      <c r="A272" s="75">
        <v>12021002</v>
      </c>
      <c r="B272" s="76"/>
      <c r="C272" s="126"/>
      <c r="D272" s="130" t="s">
        <v>338</v>
      </c>
      <c r="E272" s="21"/>
      <c r="F272" s="650"/>
      <c r="G272" s="21"/>
      <c r="H272" s="117"/>
    </row>
    <row r="273" spans="1:8" s="94" customFormat="1" ht="18">
      <c r="A273" s="75">
        <v>12021003</v>
      </c>
      <c r="B273" s="76"/>
      <c r="C273" s="126"/>
      <c r="D273" s="130" t="s">
        <v>339</v>
      </c>
      <c r="E273" s="21"/>
      <c r="F273" s="650"/>
      <c r="G273" s="21"/>
      <c r="H273" s="117"/>
    </row>
    <row r="274" spans="1:8" s="94" customFormat="1" ht="18">
      <c r="A274" s="75">
        <v>12021004</v>
      </c>
      <c r="B274" s="76"/>
      <c r="C274" s="126"/>
      <c r="D274" s="130" t="s">
        <v>340</v>
      </c>
      <c r="E274" s="21"/>
      <c r="F274" s="650"/>
      <c r="G274" s="21"/>
      <c r="H274" s="117"/>
    </row>
    <row r="275" spans="1:8" s="94" customFormat="1" ht="18">
      <c r="A275" s="75">
        <v>12021005</v>
      </c>
      <c r="B275" s="76"/>
      <c r="C275" s="126"/>
      <c r="D275" s="130" t="s">
        <v>341</v>
      </c>
      <c r="E275" s="21"/>
      <c r="F275" s="650"/>
      <c r="G275" s="21"/>
      <c r="H275" s="117"/>
    </row>
    <row r="276" spans="1:8" s="94" customFormat="1" thickBot="1">
      <c r="A276" s="118">
        <v>12021006</v>
      </c>
      <c r="B276" s="127"/>
      <c r="C276" s="128"/>
      <c r="D276" s="145" t="s">
        <v>342</v>
      </c>
      <c r="E276" s="112"/>
      <c r="F276" s="664"/>
      <c r="G276" s="112"/>
      <c r="H276" s="129"/>
    </row>
    <row r="277" spans="1:8" s="94" customFormat="1" thickBot="1">
      <c r="A277" s="657"/>
      <c r="B277" s="658"/>
      <c r="C277" s="665"/>
      <c r="D277" s="513" t="s">
        <v>91</v>
      </c>
      <c r="E277" s="662">
        <f>SUM(E271:E276)</f>
        <v>0</v>
      </c>
      <c r="F277" s="662">
        <f>SUM(F271:F276)</f>
        <v>0</v>
      </c>
      <c r="G277" s="662">
        <f>SUM(G271:G276)</f>
        <v>0</v>
      </c>
      <c r="H277" s="663">
        <f>SUM(H271:H276)</f>
        <v>0</v>
      </c>
    </row>
    <row r="278" spans="1:8" s="94" customFormat="1" ht="18">
      <c r="A278" s="141">
        <v>12021100</v>
      </c>
      <c r="B278" s="142"/>
      <c r="C278" s="153"/>
      <c r="D278" s="122" t="s">
        <v>343</v>
      </c>
      <c r="E278" s="123"/>
      <c r="F278" s="123"/>
      <c r="G278" s="123"/>
      <c r="H278" s="150"/>
    </row>
    <row r="279" spans="1:8" s="94" customFormat="1" ht="19.5" customHeight="1">
      <c r="A279" s="75">
        <v>12021101</v>
      </c>
      <c r="B279" s="76"/>
      <c r="C279" s="151"/>
      <c r="D279" s="101" t="s">
        <v>344</v>
      </c>
      <c r="E279" s="21"/>
      <c r="F279" s="21"/>
      <c r="G279" s="21"/>
      <c r="H279" s="102"/>
    </row>
    <row r="280" spans="1:8" s="94" customFormat="1" ht="35.25" customHeight="1">
      <c r="A280" s="75">
        <v>12021102</v>
      </c>
      <c r="B280" s="76"/>
      <c r="C280" s="126"/>
      <c r="D280" s="101" t="s">
        <v>345</v>
      </c>
      <c r="E280" s="21"/>
      <c r="F280" s="21"/>
      <c r="G280" s="21"/>
      <c r="H280" s="102"/>
    </row>
    <row r="281" spans="1:8" s="94" customFormat="1" ht="18">
      <c r="A281" s="75">
        <v>12021103</v>
      </c>
      <c r="B281" s="76"/>
      <c r="C281" s="126"/>
      <c r="D281" s="101" t="s">
        <v>346</v>
      </c>
      <c r="E281" s="21"/>
      <c r="F281" s="21"/>
      <c r="G281" s="21"/>
      <c r="H281" s="102"/>
    </row>
    <row r="282" spans="1:8" s="94" customFormat="1" ht="18">
      <c r="A282" s="75">
        <v>12021104</v>
      </c>
      <c r="B282" s="76" t="s">
        <v>13</v>
      </c>
      <c r="C282" s="100">
        <v>31933700</v>
      </c>
      <c r="D282" s="101" t="s">
        <v>347</v>
      </c>
      <c r="E282" s="21">
        <v>321900</v>
      </c>
      <c r="F282" s="21">
        <v>2060000</v>
      </c>
      <c r="G282" s="21">
        <v>834500</v>
      </c>
      <c r="H282" s="102">
        <v>2500000</v>
      </c>
    </row>
    <row r="283" spans="1:8" s="94" customFormat="1" ht="18">
      <c r="A283" s="75">
        <v>12021105</v>
      </c>
      <c r="B283" s="76" t="s">
        <v>13</v>
      </c>
      <c r="C283" s="100">
        <v>31933700</v>
      </c>
      <c r="D283" s="101" t="s">
        <v>348</v>
      </c>
      <c r="E283" s="21">
        <v>877600</v>
      </c>
      <c r="F283" s="21">
        <v>2575000</v>
      </c>
      <c r="G283" s="21">
        <v>956900</v>
      </c>
      <c r="H283" s="102">
        <v>3000000</v>
      </c>
    </row>
    <row r="284" spans="1:8" s="94" customFormat="1" ht="18">
      <c r="A284" s="75">
        <v>12021106</v>
      </c>
      <c r="B284" s="76" t="s">
        <v>13</v>
      </c>
      <c r="C284" s="100">
        <v>31933700</v>
      </c>
      <c r="D284" s="101" t="s">
        <v>349</v>
      </c>
      <c r="E284" s="21"/>
      <c r="F284" s="21">
        <v>309000</v>
      </c>
      <c r="G284" s="21">
        <v>120200</v>
      </c>
      <c r="H284" s="102">
        <v>500000</v>
      </c>
    </row>
    <row r="285" spans="1:8" s="94" customFormat="1" ht="36">
      <c r="A285" s="75">
        <v>12021107</v>
      </c>
      <c r="B285" s="76"/>
      <c r="C285" s="126"/>
      <c r="D285" s="101" t="s">
        <v>350</v>
      </c>
      <c r="E285" s="21"/>
      <c r="F285" s="21">
        <v>0</v>
      </c>
      <c r="G285" s="21"/>
      <c r="H285" s="102"/>
    </row>
    <row r="286" spans="1:8" s="94" customFormat="1" thickBot="1">
      <c r="A286" s="118">
        <v>12021108</v>
      </c>
      <c r="B286" s="127" t="s">
        <v>13</v>
      </c>
      <c r="C286" s="148">
        <v>31933700</v>
      </c>
      <c r="D286" s="111" t="s">
        <v>351</v>
      </c>
      <c r="E286" s="112"/>
      <c r="F286" s="112">
        <v>515000</v>
      </c>
      <c r="G286" s="112">
        <v>23450</v>
      </c>
      <c r="H286" s="113">
        <v>250000</v>
      </c>
    </row>
    <row r="287" spans="1:8" s="94" customFormat="1" thickBot="1">
      <c r="A287" s="657"/>
      <c r="B287" s="658"/>
      <c r="C287" s="665"/>
      <c r="D287" s="513" t="s">
        <v>91</v>
      </c>
      <c r="E287" s="662">
        <f>SUM(E279:E286)</f>
        <v>1199500</v>
      </c>
      <c r="F287" s="662">
        <f>SUM(F279:F286)</f>
        <v>5459000</v>
      </c>
      <c r="G287" s="662">
        <f>SUM(G279:G286)</f>
        <v>1935050</v>
      </c>
      <c r="H287" s="663">
        <f>SUM(H279:H286)</f>
        <v>6250000</v>
      </c>
    </row>
    <row r="288" spans="1:8" s="94" customFormat="1" ht="18">
      <c r="A288" s="141">
        <v>12021200</v>
      </c>
      <c r="B288" s="142"/>
      <c r="C288" s="153"/>
      <c r="D288" s="149" t="s">
        <v>352</v>
      </c>
      <c r="E288" s="123"/>
      <c r="F288" s="656"/>
      <c r="G288" s="123"/>
      <c r="H288" s="124"/>
    </row>
    <row r="289" spans="1:8" s="94" customFormat="1" ht="18">
      <c r="A289" s="75">
        <v>12021201</v>
      </c>
      <c r="B289" s="76"/>
      <c r="C289" s="126"/>
      <c r="D289" s="130" t="s">
        <v>337</v>
      </c>
      <c r="E289" s="21"/>
      <c r="F289" s="650"/>
      <c r="G289" s="21"/>
      <c r="H289" s="117"/>
    </row>
    <row r="290" spans="1:8" s="94" customFormat="1" ht="18">
      <c r="A290" s="75">
        <v>12021202</v>
      </c>
      <c r="B290" s="76"/>
      <c r="C290" s="126"/>
      <c r="D290" s="130" t="s">
        <v>353</v>
      </c>
      <c r="E290" s="21"/>
      <c r="F290" s="21"/>
      <c r="G290" s="21"/>
      <c r="H290" s="102"/>
    </row>
    <row r="291" spans="1:8" s="94" customFormat="1" ht="18">
      <c r="A291" s="75">
        <v>12021203</v>
      </c>
      <c r="B291" s="76"/>
      <c r="C291" s="126"/>
      <c r="D291" s="130" t="s">
        <v>354</v>
      </c>
      <c r="E291" s="21"/>
      <c r="F291" s="650"/>
      <c r="G291" s="21"/>
      <c r="H291" s="117"/>
    </row>
    <row r="292" spans="1:8" s="94" customFormat="1" ht="18">
      <c r="A292" s="75">
        <v>12021204</v>
      </c>
      <c r="B292" s="76"/>
      <c r="C292" s="126"/>
      <c r="D292" s="130" t="s">
        <v>355</v>
      </c>
      <c r="E292" s="21"/>
      <c r="F292" s="650"/>
      <c r="G292" s="21"/>
      <c r="H292" s="117"/>
    </row>
    <row r="293" spans="1:8" s="94" customFormat="1" ht="18">
      <c r="A293" s="75">
        <v>12021205</v>
      </c>
      <c r="B293" s="76"/>
      <c r="C293" s="126"/>
      <c r="D293" s="130" t="s">
        <v>356</v>
      </c>
      <c r="E293" s="21"/>
      <c r="F293" s="21"/>
      <c r="G293" s="21"/>
      <c r="H293" s="102"/>
    </row>
    <row r="294" spans="1:8" s="94" customFormat="1" thickBot="1">
      <c r="A294" s="118">
        <v>12021210</v>
      </c>
      <c r="B294" s="127"/>
      <c r="C294" s="128"/>
      <c r="D294" s="140" t="s">
        <v>357</v>
      </c>
      <c r="E294" s="112"/>
      <c r="F294" s="664"/>
      <c r="G294" s="112"/>
      <c r="H294" s="129"/>
    </row>
    <row r="295" spans="1:8" s="94" customFormat="1" thickBot="1">
      <c r="A295" s="657"/>
      <c r="B295" s="658"/>
      <c r="C295" s="665"/>
      <c r="D295" s="513" t="s">
        <v>91</v>
      </c>
      <c r="E295" s="662">
        <f>SUM(E289:E294)</f>
        <v>0</v>
      </c>
      <c r="F295" s="662">
        <f>SUM(F289:F294)</f>
        <v>0</v>
      </c>
      <c r="G295" s="662">
        <f>SUM(G289:G294)</f>
        <v>0</v>
      </c>
      <c r="H295" s="663">
        <f>SUM(H289:H294)</f>
        <v>0</v>
      </c>
    </row>
    <row r="296" spans="1:8" s="94" customFormat="1" ht="18">
      <c r="A296" s="154">
        <v>13000000</v>
      </c>
      <c r="B296" s="155"/>
      <c r="C296" s="156"/>
      <c r="D296" s="157" t="s">
        <v>358</v>
      </c>
      <c r="E296" s="123"/>
      <c r="F296" s="656"/>
      <c r="G296" s="123"/>
      <c r="H296" s="124"/>
    </row>
    <row r="297" spans="1:8" s="94" customFormat="1" ht="18">
      <c r="A297" s="158">
        <v>13010100</v>
      </c>
      <c r="B297" s="159"/>
      <c r="C297" s="151"/>
      <c r="D297" s="161" t="s">
        <v>66</v>
      </c>
      <c r="E297" s="21"/>
      <c r="F297" s="650"/>
      <c r="G297" s="21"/>
      <c r="H297" s="117"/>
    </row>
    <row r="298" spans="1:8" s="94" customFormat="1" ht="18">
      <c r="A298" s="162">
        <v>13010101</v>
      </c>
      <c r="B298" s="76"/>
      <c r="C298" s="151"/>
      <c r="D298" s="130" t="s">
        <v>359</v>
      </c>
      <c r="E298" s="21"/>
      <c r="F298" s="21"/>
      <c r="G298" s="21"/>
      <c r="H298" s="102"/>
    </row>
    <row r="299" spans="1:8" s="94" customFormat="1" thickBot="1">
      <c r="A299" s="163">
        <v>13010102</v>
      </c>
      <c r="B299" s="127"/>
      <c r="C299" s="160"/>
      <c r="D299" s="140" t="s">
        <v>360</v>
      </c>
      <c r="E299" s="112"/>
      <c r="F299" s="112"/>
      <c r="G299" s="112"/>
      <c r="H299" s="113"/>
    </row>
    <row r="300" spans="1:8" s="94" customFormat="1" thickBot="1">
      <c r="A300" s="657"/>
      <c r="B300" s="658"/>
      <c r="C300" s="665"/>
      <c r="D300" s="513" t="s">
        <v>91</v>
      </c>
      <c r="E300" s="662">
        <f>SUM(E298:E299)</f>
        <v>0</v>
      </c>
      <c r="F300" s="662">
        <f>SUM(F298:F299)</f>
        <v>0</v>
      </c>
      <c r="G300" s="662">
        <f>SUM(G298:G299)</f>
        <v>0</v>
      </c>
      <c r="H300" s="663">
        <f>SUM(H298:H299)</f>
        <v>0</v>
      </c>
    </row>
    <row r="301" spans="1:8" s="94" customFormat="1" ht="36">
      <c r="A301" s="154" t="s">
        <v>361</v>
      </c>
      <c r="B301" s="155"/>
      <c r="C301" s="156"/>
      <c r="D301" s="157" t="s">
        <v>67</v>
      </c>
      <c r="E301" s="123"/>
      <c r="F301" s="656"/>
      <c r="G301" s="123"/>
      <c r="H301" s="124"/>
    </row>
    <row r="302" spans="1:8" s="164" customFormat="1" ht="36">
      <c r="A302" s="162">
        <v>14030301</v>
      </c>
      <c r="B302" s="168"/>
      <c r="C302" s="151"/>
      <c r="D302" s="172" t="s">
        <v>362</v>
      </c>
      <c r="E302" s="173"/>
      <c r="F302" s="651"/>
      <c r="G302" s="173"/>
      <c r="H302" s="174"/>
    </row>
    <row r="303" spans="1:8" s="94" customFormat="1" ht="33" customHeight="1" thickBot="1">
      <c r="A303" s="163">
        <v>14030302</v>
      </c>
      <c r="B303" s="165"/>
      <c r="C303" s="160"/>
      <c r="D303" s="140" t="s">
        <v>363</v>
      </c>
      <c r="E303" s="112"/>
      <c r="F303" s="664"/>
      <c r="G303" s="112"/>
      <c r="H303" s="129"/>
    </row>
    <row r="304" spans="1:8" s="94" customFormat="1" thickBot="1">
      <c r="A304" s="657"/>
      <c r="B304" s="658"/>
      <c r="C304" s="665"/>
      <c r="D304" s="513" t="s">
        <v>91</v>
      </c>
      <c r="E304" s="662">
        <f>SUM(E302:E303)</f>
        <v>0</v>
      </c>
      <c r="F304" s="662">
        <f>SUM(F302:F303)</f>
        <v>0</v>
      </c>
      <c r="G304" s="662">
        <f>SUM(G302:G303)</f>
        <v>0</v>
      </c>
      <c r="H304" s="663">
        <f>SUM(H302:H303)</f>
        <v>0</v>
      </c>
    </row>
    <row r="305" spans="1:9" s="94" customFormat="1" ht="18">
      <c r="A305" s="154">
        <v>14070000</v>
      </c>
      <c r="B305" s="155"/>
      <c r="C305" s="156"/>
      <c r="D305" s="157" t="s">
        <v>364</v>
      </c>
      <c r="E305" s="123"/>
      <c r="F305" s="656"/>
      <c r="G305" s="123"/>
      <c r="H305" s="124"/>
    </row>
    <row r="306" spans="1:9" s="94" customFormat="1" ht="18">
      <c r="A306" s="158">
        <v>14070100</v>
      </c>
      <c r="B306" s="159"/>
      <c r="C306" s="151"/>
      <c r="D306" s="161" t="s">
        <v>364</v>
      </c>
      <c r="E306" s="21"/>
      <c r="F306" s="650"/>
      <c r="G306" s="21"/>
      <c r="H306" s="117"/>
    </row>
    <row r="307" spans="1:9" s="94" customFormat="1" ht="18">
      <c r="A307" s="162">
        <v>14070101</v>
      </c>
      <c r="B307" s="76" t="s">
        <v>13</v>
      </c>
      <c r="C307" s="100">
        <v>31933700</v>
      </c>
      <c r="D307" s="130" t="s">
        <v>365</v>
      </c>
      <c r="E307" s="21"/>
      <c r="F307" s="650"/>
      <c r="G307" s="21"/>
      <c r="H307" s="117"/>
    </row>
    <row r="308" spans="1:9" s="94" customFormat="1" ht="36.75" thickBot="1">
      <c r="A308" s="163">
        <v>14070102</v>
      </c>
      <c r="B308" s="127" t="s">
        <v>13</v>
      </c>
      <c r="C308" s="148">
        <v>31933700</v>
      </c>
      <c r="D308" s="140" t="s">
        <v>366</v>
      </c>
      <c r="E308" s="112"/>
      <c r="F308" s="112"/>
      <c r="G308" s="112"/>
      <c r="H308" s="113"/>
    </row>
    <row r="309" spans="1:9" s="94" customFormat="1" thickBot="1">
      <c r="A309" s="657"/>
      <c r="B309" s="658"/>
      <c r="C309" s="666"/>
      <c r="D309" s="513" t="s">
        <v>91</v>
      </c>
      <c r="E309" s="662">
        <f>SUM(E307:E308)</f>
        <v>0</v>
      </c>
      <c r="F309" s="662">
        <f>SUM(F307:F308)</f>
        <v>0</v>
      </c>
      <c r="G309" s="662">
        <f>SUM(G307:G308)</f>
        <v>0</v>
      </c>
      <c r="H309" s="663">
        <f>SUM(H307:H308)</f>
        <v>0</v>
      </c>
    </row>
    <row r="310" spans="1:9" s="94" customFormat="1" ht="36">
      <c r="A310" s="154">
        <v>3108</v>
      </c>
      <c r="B310" s="155"/>
      <c r="C310" s="166"/>
      <c r="D310" s="167" t="s">
        <v>367</v>
      </c>
      <c r="E310" s="123"/>
      <c r="F310" s="656"/>
      <c r="G310" s="123"/>
      <c r="H310" s="124"/>
    </row>
    <row r="311" spans="1:9" s="94" customFormat="1" ht="18">
      <c r="A311" s="158">
        <v>310801</v>
      </c>
      <c r="B311" s="159"/>
      <c r="C311" s="168"/>
      <c r="D311" s="169" t="s">
        <v>368</v>
      </c>
      <c r="E311" s="21"/>
      <c r="F311" s="650"/>
      <c r="G311" s="21"/>
      <c r="H311" s="117"/>
    </row>
    <row r="312" spans="1:9" s="94" customFormat="1" ht="18">
      <c r="A312" s="162">
        <v>31080101</v>
      </c>
      <c r="B312" s="168"/>
      <c r="C312" s="168"/>
      <c r="D312" s="130" t="s">
        <v>336</v>
      </c>
      <c r="E312" s="21"/>
      <c r="F312" s="650"/>
      <c r="G312" s="21"/>
      <c r="H312" s="117"/>
    </row>
    <row r="313" spans="1:9" s="94" customFormat="1" thickBot="1">
      <c r="A313" s="163">
        <v>31080102</v>
      </c>
      <c r="B313" s="127"/>
      <c r="C313" s="165"/>
      <c r="D313" s="140" t="s">
        <v>369</v>
      </c>
      <c r="E313" s="112"/>
      <c r="F313" s="112"/>
      <c r="G313" s="112"/>
      <c r="H313" s="113"/>
      <c r="I313" s="103"/>
    </row>
    <row r="314" spans="1:9" s="170" customFormat="1" ht="17.25" thickBot="1">
      <c r="A314" s="667"/>
      <c r="B314" s="668"/>
      <c r="C314" s="668"/>
      <c r="D314" s="669" t="s">
        <v>91</v>
      </c>
      <c r="E314" s="659">
        <f>SUM(E312:E313)</f>
        <v>0</v>
      </c>
      <c r="F314" s="659">
        <f>SUM(F312:F313)</f>
        <v>0</v>
      </c>
      <c r="G314" s="659">
        <f>SUM(G312:G313)</f>
        <v>0</v>
      </c>
      <c r="H314" s="660">
        <f>SUM(H312:H313)</f>
        <v>0</v>
      </c>
    </row>
    <row r="315" spans="1:9" s="170" customFormat="1" ht="17.25" thickBot="1">
      <c r="A315" s="622"/>
      <c r="B315" s="670"/>
      <c r="C315" s="670"/>
      <c r="D315" s="671" t="s">
        <v>370</v>
      </c>
      <c r="E315" s="659">
        <f>E18+E24+E30+E118+E186+E195+E220+E263+E269+E277+E287+E295+E300+E304+E309+E314</f>
        <v>2173128695</v>
      </c>
      <c r="F315" s="659">
        <f>F18+F24+F30+F118+F186+F195+F220+F263+F269+F277+F287+F295+F300+F304+F309+F314</f>
        <v>5029604174.0500002</v>
      </c>
      <c r="G315" s="659">
        <f>G18+G24+G30+G118+G186+G195+G220+G263+G269+G277+G287+G295+G300+G304+G309+G314</f>
        <v>3063587483.1999998</v>
      </c>
      <c r="H315" s="660">
        <f>H18+H24+H30+H118+H186+H195+H220+H263+H269+H277+H287+H295+H300+H304+H309+H314</f>
        <v>7763003944.8800001</v>
      </c>
    </row>
  </sheetData>
  <mergeCells count="4">
    <mergeCell ref="A1:H1"/>
    <mergeCell ref="A2:H2"/>
    <mergeCell ref="A3:H3"/>
    <mergeCell ref="A4:H4"/>
  </mergeCells>
  <pageMargins left="0.43307086614173229" right="0" top="0.51181102362204722" bottom="0.51181102362204722" header="0.31496062992125984" footer="0.31496062992125984"/>
  <pageSetup paperSize="9" scale="69" fitToHeight="0" orientation="landscape" verticalDpi="300" r:id="rId1"/>
  <headerFooter>
    <oddFooter>&amp;C&amp;16Page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101"/>
  <sheetViews>
    <sheetView view="pageBreakPreview" topLeftCell="A170" zoomScale="70" zoomScaleNormal="100" zoomScaleSheetLayoutView="70" workbookViewId="0">
      <selection activeCell="A178" sqref="A178:I178"/>
    </sheetView>
  </sheetViews>
  <sheetFormatPr defaultColWidth="9.140625" defaultRowHeight="18.75"/>
  <cols>
    <col min="1" max="1" width="18" style="452" customWidth="1"/>
    <col min="2" max="2" width="10.5703125" style="453" customWidth="1"/>
    <col min="3" max="3" width="14.85546875" style="454" customWidth="1"/>
    <col min="4" max="4" width="11.28515625" style="455" customWidth="1"/>
    <col min="5" max="5" width="47.42578125" style="94" customWidth="1"/>
    <col min="6" max="6" width="27.85546875" style="94" customWidth="1"/>
    <col min="7" max="7" width="28.42578125" style="103" customWidth="1"/>
    <col min="8" max="8" width="28.140625" style="94" customWidth="1"/>
    <col min="9" max="9" width="27.85546875" style="94" customWidth="1"/>
    <col min="10" max="16384" width="9.140625" style="94"/>
  </cols>
  <sheetData>
    <row r="1" spans="1:9" ht="22.5">
      <c r="A1" s="985" t="s">
        <v>802</v>
      </c>
      <c r="B1" s="986"/>
      <c r="C1" s="986"/>
      <c r="D1" s="986"/>
      <c r="E1" s="986"/>
      <c r="F1" s="986"/>
      <c r="G1" s="986"/>
      <c r="H1" s="986"/>
      <c r="I1" s="987"/>
    </row>
    <row r="2" spans="1:9" ht="22.5">
      <c r="A2" s="988" t="s">
        <v>0</v>
      </c>
      <c r="B2" s="989"/>
      <c r="C2" s="989"/>
      <c r="D2" s="989"/>
      <c r="E2" s="989"/>
      <c r="F2" s="989"/>
      <c r="G2" s="989"/>
      <c r="H2" s="989"/>
      <c r="I2" s="990"/>
    </row>
    <row r="3" spans="1:9" ht="22.5">
      <c r="A3" s="988" t="s">
        <v>1734</v>
      </c>
      <c r="B3" s="989"/>
      <c r="C3" s="989"/>
      <c r="D3" s="989"/>
      <c r="E3" s="989"/>
      <c r="F3" s="989"/>
      <c r="G3" s="989"/>
      <c r="H3" s="989"/>
      <c r="I3" s="990"/>
    </row>
    <row r="4" spans="1:9" ht="23.25" thickBot="1">
      <c r="A4" s="1003" t="s">
        <v>371</v>
      </c>
      <c r="B4" s="1004"/>
      <c r="C4" s="1004"/>
      <c r="D4" s="1004"/>
      <c r="E4" s="1004"/>
      <c r="F4" s="1004"/>
      <c r="G4" s="1004"/>
      <c r="H4" s="1004"/>
      <c r="I4" s="1005"/>
    </row>
    <row r="5" spans="1:9" ht="30" customHeight="1" thickBot="1">
      <c r="A5" s="1013" t="s">
        <v>372</v>
      </c>
      <c r="B5" s="1014"/>
      <c r="C5" s="1014"/>
      <c r="D5" s="1014"/>
      <c r="E5" s="1014"/>
      <c r="F5" s="1014"/>
      <c r="G5" s="1014"/>
      <c r="H5" s="1014"/>
      <c r="I5" s="1015"/>
    </row>
    <row r="6" spans="1:9" ht="54.75" thickBot="1">
      <c r="A6" s="175" t="s">
        <v>373</v>
      </c>
      <c r="B6" s="3" t="s">
        <v>78</v>
      </c>
      <c r="C6" s="176" t="s">
        <v>374</v>
      </c>
      <c r="D6" s="3" t="s">
        <v>3</v>
      </c>
      <c r="E6" s="177" t="s">
        <v>79</v>
      </c>
      <c r="F6" s="3" t="s">
        <v>375</v>
      </c>
      <c r="G6" s="563" t="s">
        <v>6</v>
      </c>
      <c r="H6" s="3" t="s">
        <v>738</v>
      </c>
      <c r="I6" s="3" t="s">
        <v>1735</v>
      </c>
    </row>
    <row r="7" spans="1:9" ht="21.95" customHeight="1">
      <c r="A7" s="178">
        <v>11100100100</v>
      </c>
      <c r="B7" s="7" t="s">
        <v>17</v>
      </c>
      <c r="C7" s="179"/>
      <c r="D7" s="20">
        <v>31933700</v>
      </c>
      <c r="E7" s="180" t="s">
        <v>376</v>
      </c>
      <c r="F7" s="181">
        <f>F37</f>
        <v>158224964.98840001</v>
      </c>
      <c r="G7" s="181">
        <v>209610832.8292</v>
      </c>
      <c r="H7" s="181">
        <f>H37</f>
        <v>125879185.7419</v>
      </c>
      <c r="I7" s="181">
        <f>I37</f>
        <v>231627404.69999999</v>
      </c>
    </row>
    <row r="8" spans="1:9" ht="21.95" customHeight="1">
      <c r="A8" s="182">
        <v>11101300100</v>
      </c>
      <c r="B8" s="13" t="s">
        <v>17</v>
      </c>
      <c r="C8" s="183"/>
      <c r="D8" s="20">
        <v>31933700</v>
      </c>
      <c r="E8" s="130" t="s">
        <v>377</v>
      </c>
      <c r="F8" s="184">
        <f>F188</f>
        <v>13226857.1132</v>
      </c>
      <c r="G8" s="184">
        <v>20251810.354000002</v>
      </c>
      <c r="H8" s="184">
        <f>H188</f>
        <v>9462642.8348999992</v>
      </c>
      <c r="I8" s="184">
        <f>I188</f>
        <v>11196735</v>
      </c>
    </row>
    <row r="9" spans="1:9" ht="21.95" customHeight="1">
      <c r="A9" s="185">
        <v>11200100100</v>
      </c>
      <c r="B9" s="13" t="s">
        <v>17</v>
      </c>
      <c r="C9" s="186"/>
      <c r="D9" s="20">
        <v>31933700</v>
      </c>
      <c r="E9" s="130" t="s">
        <v>378</v>
      </c>
      <c r="F9" s="187">
        <f>F273</f>
        <v>96175139.802299991</v>
      </c>
      <c r="G9" s="187">
        <v>101966339.80229999</v>
      </c>
      <c r="H9" s="187">
        <f>H273</f>
        <v>69474354.851725012</v>
      </c>
      <c r="I9" s="187">
        <f>I273</f>
        <v>80315770.200000003</v>
      </c>
    </row>
    <row r="10" spans="1:9" ht="21.95" customHeight="1">
      <c r="A10" s="182">
        <v>12500100100</v>
      </c>
      <c r="B10" s="13" t="s">
        <v>17</v>
      </c>
      <c r="C10" s="183"/>
      <c r="D10" s="20">
        <v>31933700</v>
      </c>
      <c r="E10" s="130" t="s">
        <v>379</v>
      </c>
      <c r="F10" s="188">
        <f>F330</f>
        <v>83581078.035211012</v>
      </c>
      <c r="G10" s="188">
        <v>227607925.53</v>
      </c>
      <c r="H10" s="188">
        <f>H330</f>
        <v>71319750.027224988</v>
      </c>
      <c r="I10" s="188">
        <f>I330</f>
        <v>215511164.412</v>
      </c>
    </row>
    <row r="11" spans="1:9" ht="21.95" customHeight="1">
      <c r="A11" s="182">
        <v>22000100100</v>
      </c>
      <c r="B11" s="13" t="s">
        <v>17</v>
      </c>
      <c r="C11" s="183"/>
      <c r="D11" s="20">
        <v>31933700</v>
      </c>
      <c r="E11" s="130" t="s">
        <v>380</v>
      </c>
      <c r="F11" s="184">
        <f>F414</f>
        <v>47329395.910181008</v>
      </c>
      <c r="G11" s="184">
        <v>90807060.543099999</v>
      </c>
      <c r="H11" s="184">
        <f>H414</f>
        <v>35997907.119750008</v>
      </c>
      <c r="I11" s="184">
        <f>I414</f>
        <v>155345343.542</v>
      </c>
    </row>
    <row r="12" spans="1:9" ht="21.95" customHeight="1">
      <c r="A12" s="182">
        <v>55100300100</v>
      </c>
      <c r="B12" s="13" t="s">
        <v>17</v>
      </c>
      <c r="C12" s="183"/>
      <c r="D12" s="20">
        <v>31933700</v>
      </c>
      <c r="E12" s="130" t="s">
        <v>381</v>
      </c>
      <c r="F12" s="184">
        <f>F592</f>
        <v>768155226.72413504</v>
      </c>
      <c r="G12" s="184">
        <v>963867953.35710001</v>
      </c>
      <c r="H12" s="184">
        <f>H592</f>
        <v>618922930.011325</v>
      </c>
      <c r="I12" s="184">
        <f>I592</f>
        <v>1390997858.0220001</v>
      </c>
    </row>
    <row r="13" spans="1:9" ht="21.95" customHeight="1">
      <c r="A13" s="182">
        <v>52100100100</v>
      </c>
      <c r="B13" s="13" t="s">
        <v>17</v>
      </c>
      <c r="C13" s="183"/>
      <c r="D13" s="20">
        <v>31933700</v>
      </c>
      <c r="E13" s="130" t="s">
        <v>382</v>
      </c>
      <c r="F13" s="188">
        <f>F1050</f>
        <v>193602764.71221</v>
      </c>
      <c r="G13" s="188">
        <v>251738585.44020003</v>
      </c>
      <c r="H13" s="188">
        <f>H1050</f>
        <v>200469768.08015001</v>
      </c>
      <c r="I13" s="188">
        <f>I1050</f>
        <v>571163534.5266664</v>
      </c>
    </row>
    <row r="14" spans="1:9" ht="21.95" customHeight="1">
      <c r="A14" s="182">
        <v>21500100100</v>
      </c>
      <c r="B14" s="13" t="s">
        <v>17</v>
      </c>
      <c r="C14" s="183"/>
      <c r="D14" s="20">
        <v>31933700</v>
      </c>
      <c r="E14" s="130" t="s">
        <v>383</v>
      </c>
      <c r="F14" s="184">
        <f>F1118</f>
        <v>70178012.342346013</v>
      </c>
      <c r="G14" s="184">
        <v>254723975.81930003</v>
      </c>
      <c r="H14" s="184">
        <f>H1118</f>
        <v>76844983.114050001</v>
      </c>
      <c r="I14" s="184">
        <f>I1118</f>
        <v>501367835.866</v>
      </c>
    </row>
    <row r="15" spans="1:9" ht="21.95" customHeight="1">
      <c r="A15" s="182">
        <v>22400100100</v>
      </c>
      <c r="B15" s="13" t="s">
        <v>17</v>
      </c>
      <c r="C15" s="183"/>
      <c r="D15" s="20">
        <v>31933700</v>
      </c>
      <c r="E15" s="130" t="s">
        <v>384</v>
      </c>
      <c r="F15" s="184">
        <f>F1343</f>
        <v>50152159.820713997</v>
      </c>
      <c r="G15" s="184">
        <v>117179817.7362</v>
      </c>
      <c r="H15" s="184">
        <f>H1343</f>
        <v>52971493.302149996</v>
      </c>
      <c r="I15" s="184">
        <f>I1343</f>
        <v>261402453.24199998</v>
      </c>
    </row>
    <row r="16" spans="1:9" ht="21.95" customHeight="1">
      <c r="A16" s="182">
        <v>55100200100</v>
      </c>
      <c r="B16" s="13" t="s">
        <v>17</v>
      </c>
      <c r="C16" s="183"/>
      <c r="D16" s="20">
        <v>31933700</v>
      </c>
      <c r="E16" s="130" t="s">
        <v>385</v>
      </c>
      <c r="F16" s="188">
        <f>F1692</f>
        <v>102608519.67068501</v>
      </c>
      <c r="G16" s="188">
        <v>128095333.01970001</v>
      </c>
      <c r="H16" s="188">
        <f>H1692</f>
        <v>80921799.764775008</v>
      </c>
      <c r="I16" s="188">
        <f>I1692</f>
        <v>161357035.64199984</v>
      </c>
    </row>
    <row r="17" spans="1:9" ht="21.95" customHeight="1">
      <c r="A17" s="182">
        <v>22000300100</v>
      </c>
      <c r="B17" s="13" t="s">
        <v>17</v>
      </c>
      <c r="C17" s="183"/>
      <c r="D17" s="20">
        <v>31933700</v>
      </c>
      <c r="E17" s="130" t="s">
        <v>386</v>
      </c>
      <c r="F17" s="184">
        <f>F1757</f>
        <v>8854965.6343999989</v>
      </c>
      <c r="G17" s="184">
        <v>75829555.634399995</v>
      </c>
      <c r="H17" s="184">
        <f>H1757</f>
        <v>7853724.2258000001</v>
      </c>
      <c r="I17" s="184">
        <f>I1757</f>
        <v>113579182.984</v>
      </c>
    </row>
    <row r="18" spans="1:9" ht="21.95" customHeight="1" thickBot="1">
      <c r="A18" s="189">
        <v>53500100100</v>
      </c>
      <c r="B18" s="13" t="s">
        <v>17</v>
      </c>
      <c r="C18" s="183"/>
      <c r="D18" s="20">
        <v>31933700</v>
      </c>
      <c r="E18" s="130" t="s">
        <v>387</v>
      </c>
      <c r="F18" s="184">
        <f>F1932</f>
        <v>130030758.77487001</v>
      </c>
      <c r="G18" s="184">
        <v>177848002.38429999</v>
      </c>
      <c r="H18" s="184">
        <f>H1932</f>
        <v>102872704.29595001</v>
      </c>
      <c r="I18" s="184">
        <f>I1932</f>
        <v>183369299.63406</v>
      </c>
    </row>
    <row r="19" spans="1:9" ht="21.95" customHeight="1" thickBot="1">
      <c r="A19" s="190"/>
      <c r="B19" s="191"/>
      <c r="C19" s="192"/>
      <c r="D19" s="191"/>
      <c r="E19" s="193" t="s">
        <v>50</v>
      </c>
      <c r="F19" s="194">
        <f>SUM(F7:F18)</f>
        <v>1722119843.528652</v>
      </c>
      <c r="G19" s="194">
        <v>2505884367.9000001</v>
      </c>
      <c r="H19" s="194">
        <f>SUM(H7:H18)</f>
        <v>1452991243.3697</v>
      </c>
      <c r="I19" s="194">
        <f>SUM(I7:I18)</f>
        <v>3877233617.7707267</v>
      </c>
    </row>
    <row r="20" spans="1:9" ht="21.95" customHeight="1" thickBot="1">
      <c r="A20" s="1016" t="s">
        <v>388</v>
      </c>
      <c r="B20" s="1017"/>
      <c r="C20" s="1017"/>
      <c r="D20" s="1017"/>
      <c r="E20" s="1017"/>
      <c r="F20" s="1017"/>
      <c r="G20" s="1017"/>
      <c r="H20" s="1017"/>
      <c r="I20" s="1018"/>
    </row>
    <row r="21" spans="1:9" ht="21.95" customHeight="1">
      <c r="A21" s="195"/>
      <c r="B21" s="196"/>
      <c r="C21" s="197"/>
      <c r="D21" s="196"/>
      <c r="E21" s="167" t="s">
        <v>46</v>
      </c>
      <c r="F21" s="198">
        <f>F35+F186+F271+F328+F412+F590+F1048+F1120+F1341+F1690+F1755+F1930</f>
        <v>1299548613.528652</v>
      </c>
      <c r="G21" s="198">
        <v>1974495604.9300001</v>
      </c>
      <c r="H21" s="198">
        <f>H35+H186+H271+H328+H412+H590+H1048+H1120+H1341+H1690+H1755+H1930</f>
        <v>973995774.36970019</v>
      </c>
      <c r="I21" s="198">
        <f>I35+I186+I271+I328+I412+I590+I1048+I1120+I1341+I1690+I1755+I1930</f>
        <v>2077783617.7707262</v>
      </c>
    </row>
    <row r="22" spans="1:9" ht="21.95" customHeight="1" thickBot="1">
      <c r="A22" s="199"/>
      <c r="B22" s="200"/>
      <c r="C22" s="201"/>
      <c r="D22" s="200"/>
      <c r="E22" s="202" t="s">
        <v>48</v>
      </c>
      <c r="F22" s="198">
        <f>F36+F187+F272+F329+F413+F591+F1049+F1121+F1342+F1691+F1756+F1931</f>
        <v>422571230</v>
      </c>
      <c r="G22" s="198">
        <v>531388762.97000003</v>
      </c>
      <c r="H22" s="198">
        <f>H36+H187+H272+H329+H413+H591+H1049+H1121+H1342+H1691+H1756+H1931</f>
        <v>478995469</v>
      </c>
      <c r="I22" s="198">
        <f>I36+I187+I272+I329+I413+I591+I1049+I1121+I1342+I1691+I1756+I1931</f>
        <v>1799450000</v>
      </c>
    </row>
    <row r="23" spans="1:9" ht="21.95" customHeight="1" thickBot="1">
      <c r="A23" s="190"/>
      <c r="B23" s="191"/>
      <c r="C23" s="192"/>
      <c r="D23" s="191"/>
      <c r="E23" s="193" t="s">
        <v>50</v>
      </c>
      <c r="F23" s="194">
        <f>F21+F22</f>
        <v>1722119843.528652</v>
      </c>
      <c r="G23" s="194">
        <f>G21+G22</f>
        <v>2505884367.9000001</v>
      </c>
      <c r="H23" s="194">
        <f>H21+H22</f>
        <v>1452991243.3697002</v>
      </c>
      <c r="I23" s="194">
        <f>I21+I22</f>
        <v>3877233617.7707262</v>
      </c>
    </row>
    <row r="24" spans="1:9" ht="25.5">
      <c r="A24" s="1009" t="s">
        <v>802</v>
      </c>
      <c r="B24" s="1010"/>
      <c r="C24" s="1010"/>
      <c r="D24" s="1010"/>
      <c r="E24" s="1010"/>
      <c r="F24" s="1010"/>
      <c r="G24" s="1010"/>
      <c r="H24" s="1010"/>
      <c r="I24" s="1011"/>
    </row>
    <row r="25" spans="1:9" ht="22.5">
      <c r="A25" s="988" t="s">
        <v>0</v>
      </c>
      <c r="B25" s="989"/>
      <c r="C25" s="989"/>
      <c r="D25" s="989"/>
      <c r="E25" s="989"/>
      <c r="F25" s="989"/>
      <c r="G25" s="989"/>
      <c r="H25" s="989"/>
      <c r="I25" s="990"/>
    </row>
    <row r="26" spans="1:9" ht="22.5">
      <c r="A26" s="988" t="s">
        <v>1734</v>
      </c>
      <c r="B26" s="989"/>
      <c r="C26" s="989"/>
      <c r="D26" s="989"/>
      <c r="E26" s="989"/>
      <c r="F26" s="989"/>
      <c r="G26" s="989"/>
      <c r="H26" s="989"/>
      <c r="I26" s="990"/>
    </row>
    <row r="27" spans="1:9" ht="23.25" thickBot="1">
      <c r="A27" s="1003" t="s">
        <v>371</v>
      </c>
      <c r="B27" s="1004"/>
      <c r="C27" s="1004"/>
      <c r="D27" s="1004"/>
      <c r="E27" s="1004"/>
      <c r="F27" s="1004"/>
      <c r="G27" s="1004"/>
      <c r="H27" s="1004"/>
      <c r="I27" s="1005"/>
    </row>
    <row r="28" spans="1:9" s="203" customFormat="1" thickBot="1">
      <c r="A28" s="995" t="s">
        <v>389</v>
      </c>
      <c r="B28" s="996"/>
      <c r="C28" s="996"/>
      <c r="D28" s="996"/>
      <c r="E28" s="996"/>
      <c r="F28" s="996"/>
      <c r="G28" s="996"/>
      <c r="H28" s="996"/>
      <c r="I28" s="997"/>
    </row>
    <row r="29" spans="1:9" s="204" customFormat="1" ht="54.75" thickBot="1">
      <c r="A29" s="175" t="s">
        <v>373</v>
      </c>
      <c r="B29" s="3" t="s">
        <v>78</v>
      </c>
      <c r="C29" s="176" t="s">
        <v>374</v>
      </c>
      <c r="D29" s="3" t="s">
        <v>3</v>
      </c>
      <c r="E29" s="177" t="s">
        <v>79</v>
      </c>
      <c r="F29" s="3" t="s">
        <v>375</v>
      </c>
      <c r="G29" s="563" t="s">
        <v>6</v>
      </c>
      <c r="H29" s="3" t="s">
        <v>738</v>
      </c>
      <c r="I29" s="3" t="s">
        <v>1735</v>
      </c>
    </row>
    <row r="30" spans="1:9" s="203" customFormat="1" ht="21.95" customHeight="1">
      <c r="A30" s="178">
        <v>11100100100</v>
      </c>
      <c r="B30" s="13" t="s">
        <v>17</v>
      </c>
      <c r="C30" s="205"/>
      <c r="D30" s="20">
        <v>31933700</v>
      </c>
      <c r="E30" s="180" t="s">
        <v>390</v>
      </c>
      <c r="F30" s="206">
        <f>F88</f>
        <v>93215673.840000004</v>
      </c>
      <c r="G30" s="206">
        <f>G88</f>
        <v>69538902.928800002</v>
      </c>
      <c r="H30" s="206">
        <f>H88</f>
        <v>49640652.066599995</v>
      </c>
      <c r="I30" s="206">
        <f>I88</f>
        <v>109007611.59999999</v>
      </c>
    </row>
    <row r="31" spans="1:9" s="203" customFormat="1" ht="21.95" customHeight="1">
      <c r="A31" s="182">
        <v>11118300100</v>
      </c>
      <c r="B31" s="13" t="s">
        <v>17</v>
      </c>
      <c r="C31" s="183"/>
      <c r="D31" s="20">
        <v>31933700</v>
      </c>
      <c r="E31" s="130" t="s">
        <v>391</v>
      </c>
      <c r="F31" s="207">
        <f>F123</f>
        <v>1572436.4683999999</v>
      </c>
      <c r="G31" s="207">
        <f>G123</f>
        <v>1846796.4683999999</v>
      </c>
      <c r="H31" s="207">
        <f>H123</f>
        <v>1172827.3513000002</v>
      </c>
      <c r="I31" s="207">
        <f>I123</f>
        <v>2759896.55</v>
      </c>
    </row>
    <row r="32" spans="1:9" s="203" customFormat="1" ht="21.95" customHeight="1" thickBot="1">
      <c r="A32" s="182">
        <v>11101800100</v>
      </c>
      <c r="B32" s="13" t="s">
        <v>17</v>
      </c>
      <c r="C32" s="186"/>
      <c r="D32" s="20">
        <v>31933700</v>
      </c>
      <c r="E32" s="130" t="s">
        <v>392</v>
      </c>
      <c r="F32" s="207">
        <f>F175</f>
        <v>63436854.68</v>
      </c>
      <c r="G32" s="207">
        <f>G175</f>
        <v>138225133.43200001</v>
      </c>
      <c r="H32" s="207">
        <f>H175</f>
        <v>75065706.324000001</v>
      </c>
      <c r="I32" s="207">
        <f>I175</f>
        <v>119859896.55</v>
      </c>
    </row>
    <row r="33" spans="1:10" s="203" customFormat="1" ht="21.95" customHeight="1" thickBot="1">
      <c r="A33" s="190"/>
      <c r="B33" s="210"/>
      <c r="C33" s="211"/>
      <c r="D33" s="210"/>
      <c r="E33" s="193" t="s">
        <v>393</v>
      </c>
      <c r="F33" s="194">
        <f>SUM(F30:F32)</f>
        <v>158224964.98840001</v>
      </c>
      <c r="G33" s="194">
        <f>SUM(G30:G32)</f>
        <v>209610832.82920003</v>
      </c>
      <c r="H33" s="194">
        <f>SUM(H30:H32)</f>
        <v>125879185.7419</v>
      </c>
      <c r="I33" s="194">
        <f>SUM(I30:I32)</f>
        <v>231627404.69999999</v>
      </c>
    </row>
    <row r="34" spans="1:10" s="203" customFormat="1" ht="21.95" customHeight="1" thickBot="1">
      <c r="A34" s="1012" t="s">
        <v>388</v>
      </c>
      <c r="B34" s="1012"/>
      <c r="C34" s="1012"/>
      <c r="D34" s="1012"/>
      <c r="E34" s="1012"/>
      <c r="F34" s="1012"/>
      <c r="G34" s="1012"/>
      <c r="H34" s="1012"/>
      <c r="I34" s="1012"/>
    </row>
    <row r="35" spans="1:10" s="203" customFormat="1" ht="21.95" customHeight="1" thickBot="1">
      <c r="A35" s="190"/>
      <c r="B35" s="212"/>
      <c r="C35" s="213"/>
      <c r="D35" s="212"/>
      <c r="E35" s="193" t="s">
        <v>46</v>
      </c>
      <c r="F35" s="194">
        <f t="shared" ref="F35:I36" si="0">F86+F121+F173</f>
        <v>64661124.988400005</v>
      </c>
      <c r="G35" s="194">
        <f t="shared" si="0"/>
        <v>32297682.829200003</v>
      </c>
      <c r="H35" s="194">
        <f t="shared" si="0"/>
        <v>26850785.741900001</v>
      </c>
      <c r="I35" s="194">
        <f t="shared" si="0"/>
        <v>68327404.700000003</v>
      </c>
    </row>
    <row r="36" spans="1:10" s="203" customFormat="1" ht="21.95" customHeight="1" thickBot="1">
      <c r="A36" s="190"/>
      <c r="B36" s="212"/>
      <c r="C36" s="213"/>
      <c r="D36" s="212"/>
      <c r="E36" s="193" t="s">
        <v>48</v>
      </c>
      <c r="F36" s="194">
        <f t="shared" si="0"/>
        <v>93563840</v>
      </c>
      <c r="G36" s="194">
        <f t="shared" si="0"/>
        <v>177313150</v>
      </c>
      <c r="H36" s="194">
        <f t="shared" si="0"/>
        <v>99028400</v>
      </c>
      <c r="I36" s="194">
        <f t="shared" si="0"/>
        <v>163300000</v>
      </c>
    </row>
    <row r="37" spans="1:10" s="203" customFormat="1" ht="21.95" customHeight="1" thickBot="1">
      <c r="A37" s="190"/>
      <c r="B37" s="210"/>
      <c r="C37" s="211"/>
      <c r="D37" s="210"/>
      <c r="E37" s="193" t="s">
        <v>50</v>
      </c>
      <c r="F37" s="194">
        <f>F35+F36</f>
        <v>158224964.98840001</v>
      </c>
      <c r="G37" s="194">
        <f>G35+G36</f>
        <v>209610832.8292</v>
      </c>
      <c r="H37" s="194">
        <f>H35+H36</f>
        <v>125879185.7419</v>
      </c>
      <c r="I37" s="194">
        <f>I35+I36</f>
        <v>231627404.69999999</v>
      </c>
    </row>
    <row r="38" spans="1:10" ht="22.5">
      <c r="A38" s="985" t="s">
        <v>802</v>
      </c>
      <c r="B38" s="986"/>
      <c r="C38" s="986"/>
      <c r="D38" s="986"/>
      <c r="E38" s="986"/>
      <c r="F38" s="986"/>
      <c r="G38" s="986"/>
      <c r="H38" s="986"/>
      <c r="I38" s="987"/>
      <c r="J38" s="94" t="s">
        <v>53</v>
      </c>
    </row>
    <row r="39" spans="1:10" ht="22.5">
      <c r="A39" s="988" t="s">
        <v>0</v>
      </c>
      <c r="B39" s="989"/>
      <c r="C39" s="989"/>
      <c r="D39" s="989"/>
      <c r="E39" s="989"/>
      <c r="F39" s="989"/>
      <c r="G39" s="989"/>
      <c r="H39" s="989"/>
      <c r="I39" s="990"/>
    </row>
    <row r="40" spans="1:10" ht="22.5">
      <c r="A40" s="988" t="s">
        <v>1734</v>
      </c>
      <c r="B40" s="989"/>
      <c r="C40" s="989"/>
      <c r="D40" s="989"/>
      <c r="E40" s="989"/>
      <c r="F40" s="989"/>
      <c r="G40" s="989"/>
      <c r="H40" s="989"/>
      <c r="I40" s="990"/>
    </row>
    <row r="41" spans="1:10" ht="28.5" customHeight="1" thickBot="1">
      <c r="A41" s="1003" t="s">
        <v>371</v>
      </c>
      <c r="B41" s="1004"/>
      <c r="C41" s="1004"/>
      <c r="D41" s="1004"/>
      <c r="E41" s="1004"/>
      <c r="F41" s="1004"/>
      <c r="G41" s="1004"/>
      <c r="H41" s="1004"/>
      <c r="I41" s="1005"/>
    </row>
    <row r="42" spans="1:10" s="203" customFormat="1" thickBot="1">
      <c r="A42" s="999" t="s">
        <v>394</v>
      </c>
      <c r="B42" s="1000"/>
      <c r="C42" s="1000"/>
      <c r="D42" s="1000"/>
      <c r="E42" s="1000"/>
      <c r="F42" s="1000"/>
      <c r="G42" s="1000"/>
      <c r="H42" s="1000"/>
      <c r="I42" s="1001"/>
    </row>
    <row r="43" spans="1:10" s="204" customFormat="1" ht="54.75" thickBot="1">
      <c r="A43" s="564" t="s">
        <v>373</v>
      </c>
      <c r="B43" s="387" t="s">
        <v>78</v>
      </c>
      <c r="C43" s="565" t="s">
        <v>374</v>
      </c>
      <c r="D43" s="387" t="s">
        <v>3</v>
      </c>
      <c r="E43" s="566" t="s">
        <v>79</v>
      </c>
      <c r="F43" s="387" t="s">
        <v>375</v>
      </c>
      <c r="G43" s="567" t="s">
        <v>6</v>
      </c>
      <c r="H43" s="387" t="s">
        <v>738</v>
      </c>
      <c r="I43" s="387" t="s">
        <v>1735</v>
      </c>
    </row>
    <row r="44" spans="1:10" s="203" customFormat="1" ht="21.95" customHeight="1">
      <c r="A44" s="252">
        <v>20000000</v>
      </c>
      <c r="B44" s="253"/>
      <c r="C44" s="254"/>
      <c r="D44" s="253"/>
      <c r="E44" s="116" t="s">
        <v>43</v>
      </c>
      <c r="F44" s="255"/>
      <c r="G44" s="255"/>
      <c r="H44" s="255"/>
      <c r="I44" s="256"/>
    </row>
    <row r="45" spans="1:10" s="203" customFormat="1" ht="21.95" customHeight="1">
      <c r="A45" s="217">
        <v>21000000</v>
      </c>
      <c r="B45" s="218"/>
      <c r="C45" s="219"/>
      <c r="D45" s="218"/>
      <c r="E45" s="97" t="s">
        <v>46</v>
      </c>
      <c r="F45" s="208"/>
      <c r="G45" s="208"/>
      <c r="H45" s="208"/>
      <c r="I45" s="220"/>
    </row>
    <row r="46" spans="1:10" s="203" customFormat="1" ht="21.95" customHeight="1">
      <c r="A46" s="217">
        <v>21010000</v>
      </c>
      <c r="B46" s="218"/>
      <c r="C46" s="219"/>
      <c r="D46" s="218"/>
      <c r="E46" s="97" t="s">
        <v>395</v>
      </c>
      <c r="F46" s="208"/>
      <c r="G46" s="208"/>
      <c r="H46" s="208"/>
      <c r="I46" s="220"/>
    </row>
    <row r="47" spans="1:10" s="203" customFormat="1" ht="21.95" customHeight="1">
      <c r="A47" s="221">
        <v>21010101</v>
      </c>
      <c r="B47" s="222"/>
      <c r="C47" s="223"/>
      <c r="D47" s="82"/>
      <c r="E47" s="101" t="s">
        <v>396</v>
      </c>
      <c r="F47" s="321"/>
      <c r="G47" s="231"/>
      <c r="H47" s="321"/>
      <c r="I47" s="209"/>
    </row>
    <row r="48" spans="1:10" s="203" customFormat="1" ht="42" customHeight="1">
      <c r="A48" s="221">
        <v>21010102</v>
      </c>
      <c r="B48" s="222" t="s">
        <v>17</v>
      </c>
      <c r="C48" s="223"/>
      <c r="D48" s="20">
        <v>31933700</v>
      </c>
      <c r="E48" s="101" t="s">
        <v>397</v>
      </c>
      <c r="F48" s="231">
        <v>18014418.84</v>
      </c>
      <c r="G48" s="231">
        <v>18014418.84</v>
      </c>
      <c r="H48" s="231">
        <v>17650889</v>
      </c>
      <c r="I48" s="209">
        <f>NROLL!E23</f>
        <v>13507076</v>
      </c>
    </row>
    <row r="49" spans="1:9" s="203" customFormat="1" ht="21.95" customHeight="1">
      <c r="A49" s="217">
        <v>21020000</v>
      </c>
      <c r="B49" s="218"/>
      <c r="C49" s="219"/>
      <c r="D49" s="218"/>
      <c r="E49" s="97" t="s">
        <v>398</v>
      </c>
      <c r="F49" s="231"/>
      <c r="G49" s="231"/>
      <c r="H49" s="231"/>
      <c r="I49" s="209"/>
    </row>
    <row r="50" spans="1:9" s="203" customFormat="1" ht="23.25" customHeight="1">
      <c r="A50" s="217">
        <v>21020200</v>
      </c>
      <c r="B50" s="218"/>
      <c r="C50" s="219"/>
      <c r="D50" s="218"/>
      <c r="E50" s="97" t="s">
        <v>399</v>
      </c>
      <c r="F50" s="231"/>
      <c r="G50" s="231"/>
      <c r="H50" s="231"/>
      <c r="I50" s="209"/>
    </row>
    <row r="51" spans="1:9" s="203" customFormat="1" ht="21.95" customHeight="1">
      <c r="A51" s="221">
        <v>21020103</v>
      </c>
      <c r="B51" s="222"/>
      <c r="C51" s="223"/>
      <c r="D51" s="13"/>
      <c r="E51" s="101" t="s">
        <v>400</v>
      </c>
      <c r="F51" s="209">
        <f>NROLL!C23</f>
        <v>0</v>
      </c>
      <c r="G51" s="231">
        <v>4144484.0888</v>
      </c>
      <c r="H51" s="231">
        <f>G51/12*9</f>
        <v>3108363.0666</v>
      </c>
      <c r="I51" s="209">
        <f>NROLL!F23</f>
        <v>6078182</v>
      </c>
    </row>
    <row r="52" spans="1:9" s="203" customFormat="1" ht="21.95" customHeight="1">
      <c r="A52" s="221">
        <v>21020106</v>
      </c>
      <c r="B52" s="222" t="s">
        <v>17</v>
      </c>
      <c r="C52" s="223"/>
      <c r="D52" s="20">
        <v>31933700</v>
      </c>
      <c r="E52" s="130" t="s">
        <v>401</v>
      </c>
      <c r="F52" s="209">
        <f>NROLL!E23</f>
        <v>13507076</v>
      </c>
      <c r="G52" s="231"/>
      <c r="H52" s="231"/>
      <c r="I52" s="209">
        <f>NROLL!H23</f>
        <v>4052125</v>
      </c>
    </row>
    <row r="53" spans="1:9" s="203" customFormat="1" ht="21.95" customHeight="1">
      <c r="A53" s="221">
        <v>21020108</v>
      </c>
      <c r="B53" s="222" t="s">
        <v>17</v>
      </c>
      <c r="C53" s="223"/>
      <c r="D53" s="20">
        <v>31933700</v>
      </c>
      <c r="E53" s="130" t="s">
        <v>402</v>
      </c>
      <c r="F53" s="209">
        <f>NROLL!H23</f>
        <v>4052125</v>
      </c>
      <c r="G53" s="231"/>
      <c r="H53" s="231"/>
      <c r="I53" s="209">
        <f>NROLL!K23</f>
        <v>4052125</v>
      </c>
    </row>
    <row r="54" spans="1:9" s="203" customFormat="1" ht="21.95" customHeight="1">
      <c r="A54" s="221">
        <v>21020110</v>
      </c>
      <c r="B54" s="222" t="s">
        <v>17</v>
      </c>
      <c r="C54" s="223"/>
      <c r="D54" s="20">
        <v>31933700</v>
      </c>
      <c r="E54" s="130" t="s">
        <v>403</v>
      </c>
      <c r="F54" s="209">
        <f>NROLL!P23</f>
        <v>440342</v>
      </c>
      <c r="G54" s="231"/>
      <c r="H54" s="231"/>
      <c r="I54" s="209">
        <f>NROLL!S23</f>
        <v>1350707.5999999999</v>
      </c>
    </row>
    <row r="55" spans="1:9" s="203" customFormat="1" ht="21.95" customHeight="1">
      <c r="A55" s="221">
        <v>21020111</v>
      </c>
      <c r="B55" s="222" t="s">
        <v>17</v>
      </c>
      <c r="C55" s="223"/>
      <c r="D55" s="20">
        <v>31933700</v>
      </c>
      <c r="E55" s="130" t="s">
        <v>404</v>
      </c>
      <c r="F55" s="209">
        <f>NROLL!N23</f>
        <v>1889811</v>
      </c>
      <c r="G55" s="231"/>
      <c r="H55" s="231"/>
      <c r="I55" s="209"/>
    </row>
    <row r="56" spans="1:9" s="203" customFormat="1" ht="21.95" customHeight="1">
      <c r="A56" s="221">
        <v>21020113</v>
      </c>
      <c r="B56" s="222" t="s">
        <v>17</v>
      </c>
      <c r="C56" s="223"/>
      <c r="D56" s="13"/>
      <c r="E56" s="130" t="s">
        <v>405</v>
      </c>
      <c r="F56" s="209"/>
      <c r="G56" s="231"/>
      <c r="H56" s="231"/>
      <c r="I56" s="209"/>
    </row>
    <row r="57" spans="1:9" s="203" customFormat="1" ht="21.95" customHeight="1">
      <c r="A57" s="221">
        <v>21020114</v>
      </c>
      <c r="B57" s="222" t="s">
        <v>17</v>
      </c>
      <c r="C57" s="223"/>
      <c r="D57" s="20">
        <v>31933700</v>
      </c>
      <c r="E57" s="130" t="s">
        <v>406</v>
      </c>
      <c r="F57" s="209"/>
      <c r="G57" s="231"/>
      <c r="H57" s="231"/>
      <c r="I57" s="209">
        <f>NROLL!M23</f>
        <v>10130307</v>
      </c>
    </row>
    <row r="58" spans="1:9" s="203" customFormat="1" ht="21.95" customHeight="1">
      <c r="A58" s="221">
        <v>21020117</v>
      </c>
      <c r="B58" s="222" t="s">
        <v>17</v>
      </c>
      <c r="C58" s="223"/>
      <c r="D58" s="20">
        <v>31933700</v>
      </c>
      <c r="E58" s="130" t="s">
        <v>407</v>
      </c>
      <c r="F58" s="209">
        <f>NROLL!K23</f>
        <v>4052125</v>
      </c>
      <c r="G58" s="231"/>
      <c r="H58" s="231"/>
      <c r="I58" s="209">
        <f>NROLL!N23</f>
        <v>1889811</v>
      </c>
    </row>
    <row r="59" spans="1:9" s="203" customFormat="1" ht="21.95" customHeight="1">
      <c r="A59" s="221">
        <v>21020128</v>
      </c>
      <c r="B59" s="222" t="s">
        <v>17</v>
      </c>
      <c r="C59" s="223"/>
      <c r="D59" s="20">
        <v>31933700</v>
      </c>
      <c r="E59" s="130" t="s">
        <v>1676</v>
      </c>
      <c r="F59" s="209"/>
      <c r="G59" s="231"/>
      <c r="H59" s="231"/>
      <c r="I59" s="209">
        <f>NROLL!L23</f>
        <v>3376629</v>
      </c>
    </row>
    <row r="60" spans="1:9" s="203" customFormat="1" ht="21.95" customHeight="1">
      <c r="A60" s="221">
        <v>21020128</v>
      </c>
      <c r="B60" s="222" t="s">
        <v>17</v>
      </c>
      <c r="C60" s="223"/>
      <c r="D60" s="20">
        <v>31933700</v>
      </c>
      <c r="E60" s="130" t="s">
        <v>1677</v>
      </c>
      <c r="F60" s="209">
        <f>NROLL!L23</f>
        <v>3376629</v>
      </c>
      <c r="G60" s="231"/>
      <c r="H60" s="231"/>
      <c r="I60" s="209">
        <f>NROLL!O23</f>
        <v>10130307</v>
      </c>
    </row>
    <row r="61" spans="1:9" s="203" customFormat="1" ht="21.95" customHeight="1">
      <c r="A61" s="221">
        <v>21020128</v>
      </c>
      <c r="B61" s="222" t="s">
        <v>17</v>
      </c>
      <c r="C61" s="223"/>
      <c r="D61" s="20">
        <v>31933700</v>
      </c>
      <c r="E61" s="130" t="s">
        <v>1678</v>
      </c>
      <c r="F61" s="209">
        <f>NROLL!M23</f>
        <v>10130307</v>
      </c>
      <c r="G61" s="231"/>
      <c r="H61" s="231"/>
      <c r="I61" s="209">
        <f>NROLL!P23</f>
        <v>440342</v>
      </c>
    </row>
    <row r="62" spans="1:9" s="203" customFormat="1" ht="21.95" customHeight="1">
      <c r="A62" s="217">
        <v>220101</v>
      </c>
      <c r="B62" s="222"/>
      <c r="C62" s="223"/>
      <c r="D62" s="20"/>
      <c r="E62" s="225" t="s">
        <v>408</v>
      </c>
      <c r="F62" s="321"/>
      <c r="G62" s="321"/>
      <c r="H62" s="321"/>
      <c r="I62" s="224"/>
    </row>
    <row r="63" spans="1:9" s="203" customFormat="1" ht="21.95" customHeight="1">
      <c r="A63" s="221">
        <v>22010105</v>
      </c>
      <c r="B63" s="222"/>
      <c r="C63" s="223"/>
      <c r="D63" s="20"/>
      <c r="E63" s="226" t="s">
        <v>409</v>
      </c>
      <c r="F63" s="321"/>
      <c r="G63" s="321"/>
      <c r="H63" s="321"/>
      <c r="I63" s="224"/>
    </row>
    <row r="64" spans="1:9" s="203" customFormat="1" ht="21.95" customHeight="1">
      <c r="A64" s="227">
        <v>21020600</v>
      </c>
      <c r="B64" s="228"/>
      <c r="C64" s="229"/>
      <c r="D64" s="228"/>
      <c r="E64" s="97" t="s">
        <v>410</v>
      </c>
      <c r="F64" s="321"/>
      <c r="G64" s="321"/>
      <c r="H64" s="321"/>
      <c r="I64" s="224"/>
    </row>
    <row r="65" spans="1:9" s="203" customFormat="1" ht="21.95" customHeight="1">
      <c r="A65" s="322">
        <v>21020604</v>
      </c>
      <c r="B65" s="222"/>
      <c r="C65" s="230"/>
      <c r="D65" s="20"/>
      <c r="E65" s="101" t="s">
        <v>411</v>
      </c>
      <c r="F65" s="231"/>
      <c r="G65" s="231"/>
      <c r="H65" s="231"/>
      <c r="I65" s="209"/>
    </row>
    <row r="66" spans="1:9" s="203" customFormat="1" ht="21.95" customHeight="1">
      <c r="A66" s="227">
        <v>22020000</v>
      </c>
      <c r="B66" s="228"/>
      <c r="C66" s="229"/>
      <c r="D66" s="228"/>
      <c r="E66" s="97" t="s">
        <v>412</v>
      </c>
      <c r="F66" s="231"/>
      <c r="G66" s="231"/>
      <c r="H66" s="231"/>
      <c r="I66" s="209"/>
    </row>
    <row r="67" spans="1:9" s="203" customFormat="1" ht="21.95" customHeight="1">
      <c r="A67" s="227">
        <v>22020100</v>
      </c>
      <c r="B67" s="228"/>
      <c r="C67" s="229"/>
      <c r="D67" s="228"/>
      <c r="E67" s="97" t="s">
        <v>413</v>
      </c>
      <c r="F67" s="231"/>
      <c r="G67" s="231"/>
      <c r="H67" s="231"/>
      <c r="I67" s="209"/>
    </row>
    <row r="68" spans="1:9" s="203" customFormat="1" ht="21.95" customHeight="1">
      <c r="A68" s="182">
        <v>22020102</v>
      </c>
      <c r="B68" s="222" t="s">
        <v>17</v>
      </c>
      <c r="C68" s="183"/>
      <c r="D68" s="20">
        <v>31933700</v>
      </c>
      <c r="E68" s="226" t="s">
        <v>414</v>
      </c>
      <c r="F68" s="231">
        <v>2300200</v>
      </c>
      <c r="G68" s="231">
        <v>2060000</v>
      </c>
      <c r="H68" s="231">
        <v>1890000</v>
      </c>
      <c r="I68" s="209">
        <v>2000000</v>
      </c>
    </row>
    <row r="69" spans="1:9" s="203" customFormat="1" ht="21.95" customHeight="1">
      <c r="A69" s="182">
        <v>22020104</v>
      </c>
      <c r="B69" s="222" t="s">
        <v>17</v>
      </c>
      <c r="C69" s="183"/>
      <c r="D69" s="20">
        <v>31933700</v>
      </c>
      <c r="E69" s="226" t="s">
        <v>415</v>
      </c>
      <c r="F69" s="231">
        <v>2100000</v>
      </c>
      <c r="G69" s="231">
        <v>5150000</v>
      </c>
      <c r="H69" s="231"/>
      <c r="I69" s="209">
        <v>5000000</v>
      </c>
    </row>
    <row r="70" spans="1:9" s="203" customFormat="1" ht="21.95" customHeight="1">
      <c r="A70" s="232">
        <v>22020400</v>
      </c>
      <c r="B70" s="233"/>
      <c r="C70" s="234"/>
      <c r="D70" s="233"/>
      <c r="E70" s="225" t="s">
        <v>416</v>
      </c>
      <c r="F70" s="327"/>
      <c r="G70" s="327"/>
      <c r="H70" s="327"/>
      <c r="I70" s="235"/>
    </row>
    <row r="71" spans="1:9" s="203" customFormat="1" ht="21.95" customHeight="1">
      <c r="A71" s="182">
        <v>22020303</v>
      </c>
      <c r="B71" s="222" t="s">
        <v>17</v>
      </c>
      <c r="C71" s="183"/>
      <c r="D71" s="20">
        <v>31933700</v>
      </c>
      <c r="E71" s="226" t="s">
        <v>417</v>
      </c>
      <c r="F71" s="231">
        <v>500000</v>
      </c>
      <c r="G71" s="231">
        <v>1030000</v>
      </c>
      <c r="H71" s="231">
        <v>765000</v>
      </c>
      <c r="I71" s="209">
        <v>1000000</v>
      </c>
    </row>
    <row r="72" spans="1:9" s="203" customFormat="1" ht="24.75" customHeight="1">
      <c r="A72" s="232">
        <v>22020400</v>
      </c>
      <c r="B72" s="233"/>
      <c r="C72" s="234"/>
      <c r="D72" s="233"/>
      <c r="E72" s="225" t="s">
        <v>418</v>
      </c>
      <c r="F72" s="231"/>
      <c r="G72" s="231"/>
      <c r="H72" s="231"/>
      <c r="I72" s="209"/>
    </row>
    <row r="73" spans="1:9" s="203" customFormat="1" ht="24.75" customHeight="1">
      <c r="A73" s="232">
        <v>22020500</v>
      </c>
      <c r="B73" s="233"/>
      <c r="C73" s="234"/>
      <c r="D73" s="233"/>
      <c r="E73" s="161" t="s">
        <v>419</v>
      </c>
      <c r="F73" s="231"/>
      <c r="G73" s="231"/>
      <c r="H73" s="231"/>
      <c r="I73" s="209"/>
    </row>
    <row r="74" spans="1:9" s="203" customFormat="1" ht="24.75" customHeight="1">
      <c r="A74" s="182">
        <v>22020501</v>
      </c>
      <c r="B74" s="222" t="s">
        <v>17</v>
      </c>
      <c r="C74" s="183"/>
      <c r="D74" s="20">
        <v>31933700</v>
      </c>
      <c r="E74" s="226" t="s">
        <v>420</v>
      </c>
      <c r="F74" s="231">
        <v>776540</v>
      </c>
      <c r="G74" s="231">
        <v>5150000</v>
      </c>
      <c r="H74" s="231">
        <v>3230000</v>
      </c>
      <c r="I74" s="209">
        <v>5000000</v>
      </c>
    </row>
    <row r="75" spans="1:9" s="203" customFormat="1" ht="21.95" customHeight="1">
      <c r="A75" s="232">
        <v>22020600</v>
      </c>
      <c r="B75" s="233"/>
      <c r="C75" s="234"/>
      <c r="D75" s="233"/>
      <c r="E75" s="161" t="s">
        <v>421</v>
      </c>
      <c r="F75" s="231"/>
      <c r="G75" s="518"/>
      <c r="H75" s="231"/>
      <c r="I75" s="571"/>
    </row>
    <row r="76" spans="1:9" s="203" customFormat="1" ht="21.95" customHeight="1">
      <c r="A76" s="182">
        <v>22020601</v>
      </c>
      <c r="B76" s="222" t="s">
        <v>17</v>
      </c>
      <c r="C76" s="183"/>
      <c r="D76" s="20">
        <v>31933700</v>
      </c>
      <c r="E76" s="226" t="s">
        <v>801</v>
      </c>
      <c r="F76" s="231"/>
      <c r="G76" s="231"/>
      <c r="H76" s="231"/>
      <c r="I76" s="209">
        <v>2000000</v>
      </c>
    </row>
    <row r="77" spans="1:9" s="203" customFormat="1" ht="21.95" customHeight="1">
      <c r="A77" s="182">
        <v>22020604</v>
      </c>
      <c r="B77" s="222" t="s">
        <v>17</v>
      </c>
      <c r="C77" s="183"/>
      <c r="D77" s="20">
        <v>31933700</v>
      </c>
      <c r="E77" s="226" t="s">
        <v>423</v>
      </c>
      <c r="F77" s="231">
        <v>9875000</v>
      </c>
      <c r="G77" s="231">
        <v>10300000</v>
      </c>
      <c r="H77" s="231">
        <v>6000000</v>
      </c>
      <c r="I77" s="209">
        <v>10000000</v>
      </c>
    </row>
    <row r="78" spans="1:9" s="203" customFormat="1" ht="21.95" customHeight="1">
      <c r="A78" s="232">
        <v>22020700</v>
      </c>
      <c r="B78" s="233"/>
      <c r="C78" s="234"/>
      <c r="D78" s="233"/>
      <c r="E78" s="225" t="s">
        <v>424</v>
      </c>
      <c r="F78" s="321"/>
      <c r="G78" s="321"/>
      <c r="H78" s="321"/>
      <c r="I78" s="224"/>
    </row>
    <row r="79" spans="1:9" s="203" customFormat="1" ht="21.95" customHeight="1">
      <c r="A79" s="182">
        <v>22020711</v>
      </c>
      <c r="B79" s="222"/>
      <c r="C79" s="183"/>
      <c r="D79" s="13"/>
      <c r="E79" s="226" t="s">
        <v>425</v>
      </c>
      <c r="F79" s="321"/>
      <c r="G79" s="321"/>
      <c r="H79" s="321"/>
      <c r="I79" s="224"/>
    </row>
    <row r="80" spans="1:9" s="203" customFormat="1" ht="21.95" customHeight="1">
      <c r="A80" s="232">
        <v>22021000</v>
      </c>
      <c r="B80" s="233"/>
      <c r="C80" s="234"/>
      <c r="D80" s="233"/>
      <c r="E80" s="161" t="s">
        <v>426</v>
      </c>
      <c r="F80" s="321"/>
      <c r="G80" s="321"/>
      <c r="H80" s="321"/>
      <c r="I80" s="224"/>
    </row>
    <row r="81" spans="1:9" s="203" customFormat="1" ht="21.95" customHeight="1">
      <c r="A81" s="182">
        <v>22021001</v>
      </c>
      <c r="B81" s="222" t="s">
        <v>17</v>
      </c>
      <c r="C81" s="183"/>
      <c r="D81" s="20">
        <v>31933700</v>
      </c>
      <c r="E81" s="130" t="s">
        <v>427</v>
      </c>
      <c r="F81" s="231">
        <v>3450800</v>
      </c>
      <c r="G81" s="231">
        <v>5150000</v>
      </c>
      <c r="H81" s="231">
        <v>2350800</v>
      </c>
      <c r="I81" s="209">
        <v>5000000</v>
      </c>
    </row>
    <row r="82" spans="1:9" s="203" customFormat="1" ht="21.95" customHeight="1">
      <c r="A82" s="182">
        <v>22021002</v>
      </c>
      <c r="B82" s="222"/>
      <c r="C82" s="183"/>
      <c r="D82" s="20"/>
      <c r="E82" s="130" t="s">
        <v>428</v>
      </c>
      <c r="F82" s="231"/>
      <c r="G82" s="231"/>
      <c r="H82" s="231"/>
      <c r="I82" s="209"/>
    </row>
    <row r="83" spans="1:9" s="203" customFormat="1" ht="21.95" customHeight="1">
      <c r="A83" s="182">
        <v>22021003</v>
      </c>
      <c r="B83" s="222" t="s">
        <v>17</v>
      </c>
      <c r="C83" s="183"/>
      <c r="D83" s="20">
        <v>31933700</v>
      </c>
      <c r="E83" s="130" t="s">
        <v>429</v>
      </c>
      <c r="F83" s="231">
        <v>4000300</v>
      </c>
      <c r="G83" s="231">
        <v>3090000</v>
      </c>
      <c r="H83" s="231">
        <v>2345600</v>
      </c>
      <c r="I83" s="209">
        <v>4000000</v>
      </c>
    </row>
    <row r="84" spans="1:9" s="203" customFormat="1" ht="21.95" customHeight="1">
      <c r="A84" s="232">
        <v>22040100</v>
      </c>
      <c r="B84" s="233"/>
      <c r="C84" s="234"/>
      <c r="D84" s="233"/>
      <c r="E84" s="161" t="s">
        <v>430</v>
      </c>
      <c r="F84" s="231"/>
      <c r="G84" s="231"/>
      <c r="H84" s="231"/>
      <c r="I84" s="209"/>
    </row>
    <row r="85" spans="1:9" s="203" customFormat="1" ht="21.95" customHeight="1" thickBot="1">
      <c r="A85" s="572">
        <v>22040109</v>
      </c>
      <c r="B85" s="573" t="s">
        <v>17</v>
      </c>
      <c r="C85" s="574"/>
      <c r="D85" s="20">
        <v>31933700</v>
      </c>
      <c r="E85" s="576" t="s">
        <v>431</v>
      </c>
      <c r="F85" s="577">
        <v>14750000</v>
      </c>
      <c r="G85" s="577">
        <v>15450000</v>
      </c>
      <c r="H85" s="577">
        <v>12300000</v>
      </c>
      <c r="I85" s="578">
        <v>20000000</v>
      </c>
    </row>
    <row r="86" spans="1:9" s="203" customFormat="1" ht="21.95" customHeight="1" thickBot="1">
      <c r="A86" s="568"/>
      <c r="B86" s="448"/>
      <c r="C86" s="449"/>
      <c r="D86" s="448"/>
      <c r="E86" s="569" t="s">
        <v>46</v>
      </c>
      <c r="F86" s="570">
        <f>SUM(F48:F65)</f>
        <v>55462833.840000004</v>
      </c>
      <c r="G86" s="570">
        <f>SUM(G47:G65)</f>
        <v>22158902.928800002</v>
      </c>
      <c r="H86" s="570">
        <f>SUM(H48:H65)</f>
        <v>20759252.066599999</v>
      </c>
      <c r="I86" s="570">
        <f>SUM(I48:I65)</f>
        <v>55007611.600000001</v>
      </c>
    </row>
    <row r="87" spans="1:9" s="203" customFormat="1" ht="21.95" customHeight="1" thickBot="1">
      <c r="A87" s="242"/>
      <c r="B87" s="212"/>
      <c r="C87" s="243"/>
      <c r="D87" s="212"/>
      <c r="E87" s="244" t="s">
        <v>412</v>
      </c>
      <c r="F87" s="245">
        <f>SUM(F68:F85)</f>
        <v>37752840</v>
      </c>
      <c r="G87" s="245">
        <f>SUM(G68:G85)</f>
        <v>47380000</v>
      </c>
      <c r="H87" s="245">
        <f>SUM(H68:H85)</f>
        <v>28881400</v>
      </c>
      <c r="I87" s="245">
        <f>SUM(I68:I85)</f>
        <v>54000000</v>
      </c>
    </row>
    <row r="88" spans="1:9" s="203" customFormat="1" ht="21.95" customHeight="1" thickBot="1">
      <c r="A88" s="246"/>
      <c r="B88" s="247"/>
      <c r="C88" s="248"/>
      <c r="D88" s="249"/>
      <c r="E88" s="250" t="s">
        <v>50</v>
      </c>
      <c r="F88" s="251">
        <f>F86+F87</f>
        <v>93215673.840000004</v>
      </c>
      <c r="G88" s="251">
        <f>G86+G87</f>
        <v>69538902.928800002</v>
      </c>
      <c r="H88" s="251">
        <f>H86+H87</f>
        <v>49640652.066599995</v>
      </c>
      <c r="I88" s="251">
        <f>I86+I87</f>
        <v>109007611.59999999</v>
      </c>
    </row>
    <row r="89" spans="1:9" ht="22.5">
      <c r="A89" s="985" t="s">
        <v>802</v>
      </c>
      <c r="B89" s="986"/>
      <c r="C89" s="986"/>
      <c r="D89" s="986"/>
      <c r="E89" s="986"/>
      <c r="F89" s="986"/>
      <c r="G89" s="986"/>
      <c r="H89" s="986"/>
      <c r="I89" s="987"/>
    </row>
    <row r="90" spans="1:9" ht="22.5">
      <c r="A90" s="988" t="s">
        <v>0</v>
      </c>
      <c r="B90" s="989"/>
      <c r="C90" s="989"/>
      <c r="D90" s="989"/>
      <c r="E90" s="989"/>
      <c r="F90" s="989"/>
      <c r="G90" s="989"/>
      <c r="H90" s="989"/>
      <c r="I90" s="990"/>
    </row>
    <row r="91" spans="1:9" ht="22.5">
      <c r="A91" s="988" t="s">
        <v>1734</v>
      </c>
      <c r="B91" s="989"/>
      <c r="C91" s="989"/>
      <c r="D91" s="989"/>
      <c r="E91" s="989"/>
      <c r="F91" s="989"/>
      <c r="G91" s="989"/>
      <c r="H91" s="989"/>
      <c r="I91" s="990"/>
    </row>
    <row r="92" spans="1:9" ht="24.75" customHeight="1" thickBot="1">
      <c r="A92" s="1003" t="s">
        <v>371</v>
      </c>
      <c r="B92" s="1004"/>
      <c r="C92" s="1004"/>
      <c r="D92" s="1004"/>
      <c r="E92" s="1004"/>
      <c r="F92" s="1004"/>
      <c r="G92" s="1004"/>
      <c r="H92" s="1004"/>
      <c r="I92" s="1005"/>
    </row>
    <row r="93" spans="1:9" s="203" customFormat="1" ht="29.25" customHeight="1" thickBot="1">
      <c r="A93" s="999" t="s">
        <v>432</v>
      </c>
      <c r="B93" s="1000"/>
      <c r="C93" s="1000"/>
      <c r="D93" s="1000"/>
      <c r="E93" s="1000"/>
      <c r="F93" s="1000"/>
      <c r="G93" s="1000"/>
      <c r="H93" s="1000"/>
      <c r="I93" s="1001"/>
    </row>
    <row r="94" spans="1:9" s="204" customFormat="1" ht="39.75" customHeight="1" thickBot="1">
      <c r="A94" s="564" t="s">
        <v>373</v>
      </c>
      <c r="B94" s="387" t="s">
        <v>78</v>
      </c>
      <c r="C94" s="565" t="s">
        <v>374</v>
      </c>
      <c r="D94" s="387" t="s">
        <v>3</v>
      </c>
      <c r="E94" s="566" t="s">
        <v>79</v>
      </c>
      <c r="F94" s="387" t="s">
        <v>375</v>
      </c>
      <c r="G94" s="567" t="s">
        <v>6</v>
      </c>
      <c r="H94" s="387" t="s">
        <v>738</v>
      </c>
      <c r="I94" s="387" t="s">
        <v>1735</v>
      </c>
    </row>
    <row r="95" spans="1:9" s="203" customFormat="1" ht="21.95" customHeight="1">
      <c r="A95" s="252">
        <v>20000000</v>
      </c>
      <c r="B95" s="253"/>
      <c r="C95" s="254"/>
      <c r="D95" s="253"/>
      <c r="E95" s="116" t="s">
        <v>43</v>
      </c>
      <c r="F95" s="255"/>
      <c r="G95" s="255"/>
      <c r="H95" s="255"/>
      <c r="I95" s="256"/>
    </row>
    <row r="96" spans="1:9" s="203" customFormat="1" ht="21.95" customHeight="1">
      <c r="A96" s="217">
        <v>21000000</v>
      </c>
      <c r="B96" s="218"/>
      <c r="C96" s="219"/>
      <c r="D96" s="218"/>
      <c r="E96" s="97" t="s">
        <v>46</v>
      </c>
      <c r="F96" s="208"/>
      <c r="G96" s="208"/>
      <c r="H96" s="208"/>
      <c r="I96" s="220"/>
    </row>
    <row r="97" spans="1:9" s="203" customFormat="1" ht="21.95" customHeight="1">
      <c r="A97" s="217">
        <v>21010000</v>
      </c>
      <c r="B97" s="218"/>
      <c r="C97" s="219"/>
      <c r="D97" s="218"/>
      <c r="E97" s="97" t="s">
        <v>395</v>
      </c>
      <c r="F97" s="208"/>
      <c r="G97" s="208"/>
      <c r="H97" s="208"/>
      <c r="I97" s="220"/>
    </row>
    <row r="98" spans="1:9" s="203" customFormat="1" ht="21.95" customHeight="1">
      <c r="A98" s="221">
        <v>21010103</v>
      </c>
      <c r="B98" s="222"/>
      <c r="C98" s="223"/>
      <c r="D98" s="13"/>
      <c r="E98" s="101" t="s">
        <v>433</v>
      </c>
      <c r="F98" s="208"/>
      <c r="G98" s="208"/>
      <c r="H98" s="208"/>
      <c r="I98" s="220"/>
    </row>
    <row r="99" spans="1:9" s="203" customFormat="1" ht="21.95" customHeight="1">
      <c r="A99" s="221">
        <v>21010104</v>
      </c>
      <c r="B99" s="222" t="s">
        <v>17</v>
      </c>
      <c r="C99" s="223"/>
      <c r="D99" s="20">
        <v>31933700</v>
      </c>
      <c r="E99" s="101" t="s">
        <v>434</v>
      </c>
      <c r="F99" s="208">
        <v>899075.03139999998</v>
      </c>
      <c r="G99" s="208">
        <v>899075.03139999998</v>
      </c>
      <c r="H99" s="208">
        <f>G99/12*9</f>
        <v>674306.27355000004</v>
      </c>
      <c r="I99" s="220">
        <f>NROLL!E31</f>
        <v>695307</v>
      </c>
    </row>
    <row r="100" spans="1:9" s="203" customFormat="1" ht="21.95" customHeight="1">
      <c r="A100" s="221">
        <v>21010105</v>
      </c>
      <c r="B100" s="222"/>
      <c r="C100" s="223"/>
      <c r="D100" s="13"/>
      <c r="E100" s="101" t="s">
        <v>435</v>
      </c>
      <c r="F100" s="208"/>
      <c r="G100" s="208"/>
      <c r="H100" s="208"/>
      <c r="I100" s="220"/>
    </row>
    <row r="101" spans="1:9" s="203" customFormat="1" ht="21.95" customHeight="1">
      <c r="A101" s="221">
        <v>21010106</v>
      </c>
      <c r="B101" s="222"/>
      <c r="C101" s="223"/>
      <c r="D101" s="13"/>
      <c r="E101" s="101" t="s">
        <v>436</v>
      </c>
      <c r="F101" s="208"/>
      <c r="G101" s="208"/>
      <c r="H101" s="208"/>
      <c r="I101" s="220"/>
    </row>
    <row r="102" spans="1:9" s="203" customFormat="1" ht="21.95" customHeight="1">
      <c r="A102" s="257"/>
      <c r="B102" s="222"/>
      <c r="C102" s="223"/>
      <c r="D102" s="13"/>
      <c r="E102" s="101" t="s">
        <v>1680</v>
      </c>
      <c r="F102" s="208"/>
      <c r="G102" s="208"/>
      <c r="H102" s="208"/>
      <c r="I102" s="220">
        <f>NROLL!T31</f>
        <v>480000</v>
      </c>
    </row>
    <row r="103" spans="1:9" s="203" customFormat="1" ht="21.95" customHeight="1">
      <c r="A103" s="217">
        <v>21020300</v>
      </c>
      <c r="B103" s="222"/>
      <c r="C103" s="219"/>
      <c r="D103" s="218"/>
      <c r="E103" s="97" t="s">
        <v>452</v>
      </c>
      <c r="F103" s="208"/>
      <c r="G103" s="208"/>
      <c r="H103" s="208"/>
      <c r="I103" s="220"/>
    </row>
    <row r="104" spans="1:9" s="203" customFormat="1" ht="21.95" customHeight="1">
      <c r="A104" s="221">
        <v>21020301</v>
      </c>
      <c r="B104" s="222" t="s">
        <v>17</v>
      </c>
      <c r="C104" s="223"/>
      <c r="D104" s="20">
        <v>31933700</v>
      </c>
      <c r="E104" s="130" t="s">
        <v>438</v>
      </c>
      <c r="F104" s="208">
        <v>262232.67489999998</v>
      </c>
      <c r="G104" s="208">
        <v>262232.67489999998</v>
      </c>
      <c r="H104" s="208">
        <f>G104/12*9</f>
        <v>196674.50617499999</v>
      </c>
      <c r="I104" s="220">
        <f>NROLL!F31</f>
        <v>243357.44999999998</v>
      </c>
    </row>
    <row r="105" spans="1:9" s="203" customFormat="1" ht="21.95" customHeight="1">
      <c r="A105" s="221">
        <v>21020302</v>
      </c>
      <c r="B105" s="222" t="s">
        <v>17</v>
      </c>
      <c r="C105" s="223"/>
      <c r="D105" s="20">
        <v>31933700</v>
      </c>
      <c r="E105" s="130" t="s">
        <v>439</v>
      </c>
      <c r="F105" s="208">
        <v>149845.65660000002</v>
      </c>
      <c r="G105" s="208">
        <v>149845.65660000002</v>
      </c>
      <c r="H105" s="208">
        <f>G105/12*9</f>
        <v>112384.24245000002</v>
      </c>
      <c r="I105" s="220">
        <f>NROLL!G31</f>
        <v>139061.4</v>
      </c>
    </row>
    <row r="106" spans="1:9" s="203" customFormat="1" ht="21.95" customHeight="1">
      <c r="A106" s="221">
        <v>21020303</v>
      </c>
      <c r="B106" s="222" t="s">
        <v>17</v>
      </c>
      <c r="C106" s="223"/>
      <c r="D106" s="20">
        <v>31933700</v>
      </c>
      <c r="E106" s="130" t="s">
        <v>440</v>
      </c>
      <c r="F106" s="208">
        <v>27075.991099999999</v>
      </c>
      <c r="G106" s="208">
        <v>27075.991099999999</v>
      </c>
      <c r="H106" s="208">
        <f>G106/12*9</f>
        <v>20306.993324999999</v>
      </c>
      <c r="I106" s="220">
        <f>NROLL!I31</f>
        <v>8640</v>
      </c>
    </row>
    <row r="107" spans="1:9" s="203" customFormat="1" ht="21.95" customHeight="1">
      <c r="A107" s="221">
        <v>21020304</v>
      </c>
      <c r="B107" s="222" t="s">
        <v>17</v>
      </c>
      <c r="C107" s="223"/>
      <c r="D107" s="20">
        <v>31933700</v>
      </c>
      <c r="E107" s="130" t="s">
        <v>401</v>
      </c>
      <c r="F107" s="208">
        <v>37461.9755</v>
      </c>
      <c r="G107" s="208">
        <v>37461.9755</v>
      </c>
      <c r="H107" s="208">
        <f>G107/12*9</f>
        <v>28096.481625</v>
      </c>
      <c r="I107" s="220">
        <f>NROLL!H31</f>
        <v>34765.35</v>
      </c>
    </row>
    <row r="108" spans="1:9" s="203" customFormat="1" ht="21.95" customHeight="1">
      <c r="A108" s="221">
        <v>21020312</v>
      </c>
      <c r="B108" s="222"/>
      <c r="C108" s="223"/>
      <c r="D108" s="13"/>
      <c r="E108" s="130" t="s">
        <v>441</v>
      </c>
      <c r="F108" s="258"/>
      <c r="G108" s="258"/>
      <c r="H108" s="258"/>
      <c r="I108" s="579"/>
    </row>
    <row r="109" spans="1:9" s="203" customFormat="1" ht="21.95" customHeight="1">
      <c r="A109" s="221">
        <v>21020315</v>
      </c>
      <c r="B109" s="222" t="s">
        <v>17</v>
      </c>
      <c r="C109" s="223"/>
      <c r="D109" s="20">
        <v>31933700</v>
      </c>
      <c r="E109" s="130" t="s">
        <v>442</v>
      </c>
      <c r="F109" s="258">
        <v>46745.138899999998</v>
      </c>
      <c r="G109" s="258">
        <v>46745.138899999998</v>
      </c>
      <c r="H109" s="208">
        <f>G109/12*9</f>
        <v>35058.854175</v>
      </c>
      <c r="I109" s="579">
        <f>NROLL!J31</f>
        <v>58765.35</v>
      </c>
    </row>
    <row r="110" spans="1:9" s="203" customFormat="1" ht="21.95" customHeight="1">
      <c r="A110" s="221">
        <v>21020314</v>
      </c>
      <c r="B110" s="222"/>
      <c r="C110" s="223"/>
      <c r="D110" s="20"/>
      <c r="E110" s="130" t="s">
        <v>406</v>
      </c>
      <c r="F110" s="258"/>
      <c r="G110" s="258"/>
      <c r="H110" s="258"/>
      <c r="I110" s="579"/>
    </row>
    <row r="111" spans="1:9" s="203" customFormat="1" ht="21.95" customHeight="1">
      <c r="A111" s="221">
        <v>21020305</v>
      </c>
      <c r="B111" s="222"/>
      <c r="C111" s="223"/>
      <c r="D111" s="20"/>
      <c r="E111" s="130" t="s">
        <v>443</v>
      </c>
      <c r="F111" s="258"/>
      <c r="G111" s="258"/>
      <c r="H111" s="258"/>
      <c r="I111" s="579"/>
    </row>
    <row r="112" spans="1:9" s="203" customFormat="1" ht="21.95" customHeight="1">
      <c r="A112" s="221">
        <v>21020306</v>
      </c>
      <c r="B112" s="222"/>
      <c r="C112" s="223"/>
      <c r="D112" s="20"/>
      <c r="E112" s="130" t="s">
        <v>402</v>
      </c>
      <c r="F112" s="258"/>
      <c r="G112" s="258"/>
      <c r="H112" s="258"/>
      <c r="I112" s="579"/>
    </row>
    <row r="113" spans="1:9" s="203" customFormat="1" ht="21.95" customHeight="1">
      <c r="A113" s="221">
        <v>21020307</v>
      </c>
      <c r="B113" s="222"/>
      <c r="C113" s="223"/>
      <c r="D113" s="13"/>
      <c r="E113" s="130" t="s">
        <v>444</v>
      </c>
      <c r="F113" s="208"/>
      <c r="G113" s="208"/>
      <c r="H113" s="208"/>
      <c r="I113" s="220"/>
    </row>
    <row r="114" spans="1:9" s="203" customFormat="1" ht="21.95" customHeight="1">
      <c r="A114" s="217">
        <v>22020000</v>
      </c>
      <c r="B114" s="218"/>
      <c r="C114" s="219"/>
      <c r="D114" s="218"/>
      <c r="E114" s="169" t="s">
        <v>412</v>
      </c>
      <c r="F114" s="208"/>
      <c r="G114" s="208"/>
      <c r="H114" s="208"/>
      <c r="I114" s="220"/>
    </row>
    <row r="115" spans="1:9" s="203" customFormat="1" ht="21.95" customHeight="1">
      <c r="A115" s="217">
        <v>22020100</v>
      </c>
      <c r="B115" s="218"/>
      <c r="C115" s="219"/>
      <c r="D115" s="218"/>
      <c r="E115" s="169" t="s">
        <v>445</v>
      </c>
      <c r="F115" s="208"/>
      <c r="G115" s="208"/>
      <c r="H115" s="208"/>
      <c r="I115" s="220"/>
    </row>
    <row r="116" spans="1:9" s="203" customFormat="1" ht="21.95" customHeight="1">
      <c r="A116" s="221">
        <v>22020101</v>
      </c>
      <c r="B116" s="222" t="s">
        <v>13</v>
      </c>
      <c r="C116" s="223"/>
      <c r="D116" s="20">
        <v>31933700</v>
      </c>
      <c r="E116" s="130" t="s">
        <v>446</v>
      </c>
      <c r="F116" s="208"/>
      <c r="G116" s="208">
        <v>106090</v>
      </c>
      <c r="H116" s="208">
        <v>50000</v>
      </c>
      <c r="I116" s="220">
        <v>100000</v>
      </c>
    </row>
    <row r="117" spans="1:9" s="203" customFormat="1" ht="21.95" customHeight="1">
      <c r="A117" s="217">
        <v>22020300</v>
      </c>
      <c r="B117" s="222"/>
      <c r="C117" s="219"/>
      <c r="D117" s="218"/>
      <c r="E117" s="169" t="s">
        <v>447</v>
      </c>
      <c r="F117" s="208"/>
      <c r="G117" s="208"/>
      <c r="H117" s="208"/>
      <c r="I117" s="220"/>
    </row>
    <row r="118" spans="1:9" s="203" customFormat="1" ht="21.95" customHeight="1">
      <c r="A118" s="221">
        <v>22020313</v>
      </c>
      <c r="B118" s="222" t="s">
        <v>13</v>
      </c>
      <c r="C118" s="223"/>
      <c r="D118" s="20">
        <v>31933700</v>
      </c>
      <c r="E118" s="130" t="s">
        <v>448</v>
      </c>
      <c r="F118" s="208">
        <v>150000</v>
      </c>
      <c r="G118" s="208">
        <v>318270</v>
      </c>
      <c r="H118" s="208">
        <v>56000</v>
      </c>
      <c r="I118" s="220">
        <v>500000</v>
      </c>
    </row>
    <row r="119" spans="1:9" s="203" customFormat="1" ht="21.95" customHeight="1">
      <c r="A119" s="259">
        <v>2202020700</v>
      </c>
      <c r="B119" s="233"/>
      <c r="C119" s="234"/>
      <c r="D119" s="233"/>
      <c r="E119" s="161" t="s">
        <v>424</v>
      </c>
      <c r="F119" s="208"/>
      <c r="G119" s="208"/>
      <c r="H119" s="208"/>
      <c r="I119" s="220"/>
    </row>
    <row r="120" spans="1:9" s="203" customFormat="1" ht="21.95" customHeight="1" thickBot="1">
      <c r="A120" s="572">
        <v>22020710</v>
      </c>
      <c r="B120" s="573" t="s">
        <v>17</v>
      </c>
      <c r="C120" s="574"/>
      <c r="D120" s="20">
        <v>31933700</v>
      </c>
      <c r="E120" s="576" t="s">
        <v>449</v>
      </c>
      <c r="F120" s="580"/>
      <c r="G120" s="580"/>
      <c r="H120" s="580"/>
      <c r="I120" s="581">
        <v>500000</v>
      </c>
    </row>
    <row r="121" spans="1:9" s="203" customFormat="1" ht="21.95" customHeight="1" thickBot="1">
      <c r="A121" s="568"/>
      <c r="B121" s="448"/>
      <c r="C121" s="449"/>
      <c r="D121" s="448"/>
      <c r="E121" s="562" t="s">
        <v>450</v>
      </c>
      <c r="F121" s="570">
        <f>SUM(F98:F113)</f>
        <v>1422436.4683999999</v>
      </c>
      <c r="G121" s="570">
        <f>SUM(G98:G113)</f>
        <v>1422436.4683999999</v>
      </c>
      <c r="H121" s="570">
        <f>SUM(H98:H113)</f>
        <v>1066827.3513000002</v>
      </c>
      <c r="I121" s="570">
        <f>SUM(I98:I113)</f>
        <v>1659896.55</v>
      </c>
    </row>
    <row r="122" spans="1:9" s="203" customFormat="1" ht="21.95" customHeight="1" thickBot="1">
      <c r="A122" s="242"/>
      <c r="B122" s="212"/>
      <c r="C122" s="243"/>
      <c r="D122" s="212"/>
      <c r="E122" s="261" t="s">
        <v>412</v>
      </c>
      <c r="F122" s="245">
        <f>SUM(F116:F120)</f>
        <v>150000</v>
      </c>
      <c r="G122" s="245">
        <f>SUM(G116:G120)</f>
        <v>424360</v>
      </c>
      <c r="H122" s="245">
        <f>SUM(H116:H120)</f>
        <v>106000</v>
      </c>
      <c r="I122" s="245">
        <f>SUM(I116:I120)</f>
        <v>1100000</v>
      </c>
    </row>
    <row r="123" spans="1:9" s="203" customFormat="1" ht="21.95" customHeight="1" thickBot="1">
      <c r="A123" s="262"/>
      <c r="B123" s="263"/>
      <c r="C123" s="264"/>
      <c r="D123" s="265"/>
      <c r="E123" s="266" t="s">
        <v>50</v>
      </c>
      <c r="F123" s="251">
        <f>F121+F122</f>
        <v>1572436.4683999999</v>
      </c>
      <c r="G123" s="251">
        <f>G121+G122</f>
        <v>1846796.4683999999</v>
      </c>
      <c r="H123" s="251">
        <f>H121+H122</f>
        <v>1172827.3513000002</v>
      </c>
      <c r="I123" s="251">
        <f>I121+I122</f>
        <v>2759896.55</v>
      </c>
    </row>
    <row r="124" spans="1:9" s="203" customFormat="1" ht="22.5">
      <c r="A124" s="985" t="s">
        <v>803</v>
      </c>
      <c r="B124" s="986"/>
      <c r="C124" s="986"/>
      <c r="D124" s="986"/>
      <c r="E124" s="986"/>
      <c r="F124" s="986"/>
      <c r="G124" s="986"/>
      <c r="H124" s="986"/>
      <c r="I124" s="987"/>
    </row>
    <row r="125" spans="1:9" s="203" customFormat="1" ht="22.5">
      <c r="A125" s="988" t="s">
        <v>0</v>
      </c>
      <c r="B125" s="989"/>
      <c r="C125" s="989"/>
      <c r="D125" s="989"/>
      <c r="E125" s="989"/>
      <c r="F125" s="989"/>
      <c r="G125" s="989"/>
      <c r="H125" s="989"/>
      <c r="I125" s="990"/>
    </row>
    <row r="126" spans="1:9" s="203" customFormat="1" ht="22.5">
      <c r="A126" s="988" t="s">
        <v>1734</v>
      </c>
      <c r="B126" s="989"/>
      <c r="C126" s="989"/>
      <c r="D126" s="989"/>
      <c r="E126" s="989"/>
      <c r="F126" s="989"/>
      <c r="G126" s="989"/>
      <c r="H126" s="989"/>
      <c r="I126" s="990"/>
    </row>
    <row r="127" spans="1:9" s="203" customFormat="1" ht="27" customHeight="1" thickBot="1">
      <c r="A127" s="1003" t="s">
        <v>371</v>
      </c>
      <c r="B127" s="1004"/>
      <c r="C127" s="1004"/>
      <c r="D127" s="1004"/>
      <c r="E127" s="1004"/>
      <c r="F127" s="1004"/>
      <c r="G127" s="1004"/>
      <c r="H127" s="1004"/>
      <c r="I127" s="1005"/>
    </row>
    <row r="128" spans="1:9" s="203" customFormat="1" ht="18.75" customHeight="1" thickBot="1">
      <c r="A128" s="999" t="s">
        <v>451</v>
      </c>
      <c r="B128" s="1000"/>
      <c r="C128" s="1000"/>
      <c r="D128" s="1000"/>
      <c r="E128" s="1000"/>
      <c r="F128" s="1000"/>
      <c r="G128" s="1000"/>
      <c r="H128" s="1000"/>
      <c r="I128" s="1001"/>
    </row>
    <row r="129" spans="1:9" s="204" customFormat="1" ht="54.75" thickBot="1">
      <c r="A129" s="564" t="s">
        <v>373</v>
      </c>
      <c r="B129" s="387" t="s">
        <v>78</v>
      </c>
      <c r="C129" s="565" t="s">
        <v>374</v>
      </c>
      <c r="D129" s="387" t="s">
        <v>3</v>
      </c>
      <c r="E129" s="566" t="s">
        <v>79</v>
      </c>
      <c r="F129" s="387" t="s">
        <v>375</v>
      </c>
      <c r="G129" s="567" t="s">
        <v>6</v>
      </c>
      <c r="H129" s="387" t="s">
        <v>738</v>
      </c>
      <c r="I129" s="387" t="s">
        <v>1735</v>
      </c>
    </row>
    <row r="130" spans="1:9" s="203" customFormat="1" ht="22.5" customHeight="1">
      <c r="A130" s="252">
        <v>20000000</v>
      </c>
      <c r="B130" s="253"/>
      <c r="C130" s="254"/>
      <c r="D130" s="253"/>
      <c r="E130" s="116" t="s">
        <v>43</v>
      </c>
      <c r="F130" s="255"/>
      <c r="G130" s="255"/>
      <c r="H130" s="255"/>
      <c r="I130" s="256"/>
    </row>
    <row r="131" spans="1:9" s="203" customFormat="1" ht="21.95" customHeight="1">
      <c r="A131" s="217">
        <v>21000000</v>
      </c>
      <c r="B131" s="218"/>
      <c r="C131" s="219"/>
      <c r="D131" s="218"/>
      <c r="E131" s="97" t="s">
        <v>46</v>
      </c>
      <c r="F131" s="208"/>
      <c r="G131" s="208"/>
      <c r="H131" s="208"/>
      <c r="I131" s="220"/>
    </row>
    <row r="132" spans="1:9" s="203" customFormat="1" ht="21.95" customHeight="1">
      <c r="A132" s="217">
        <v>21010000</v>
      </c>
      <c r="B132" s="218"/>
      <c r="C132" s="219"/>
      <c r="D132" s="218"/>
      <c r="E132" s="97" t="s">
        <v>395</v>
      </c>
      <c r="F132" s="208"/>
      <c r="G132" s="208"/>
      <c r="H132" s="208"/>
      <c r="I132" s="220"/>
    </row>
    <row r="133" spans="1:9" s="203" customFormat="1" ht="21.95" customHeight="1">
      <c r="A133" s="221">
        <v>21010103</v>
      </c>
      <c r="B133" s="222" t="s">
        <v>17</v>
      </c>
      <c r="C133" s="223"/>
      <c r="D133" s="20">
        <v>31933700</v>
      </c>
      <c r="E133" s="101" t="s">
        <v>433</v>
      </c>
      <c r="F133" s="208">
        <v>571665.99</v>
      </c>
      <c r="G133" s="208">
        <v>573140.36</v>
      </c>
      <c r="H133" s="208">
        <v>429855.26999999996</v>
      </c>
      <c r="I133" s="220">
        <f>NROLL!E39</f>
        <v>695307</v>
      </c>
    </row>
    <row r="134" spans="1:9" s="203" customFormat="1" ht="21.95" customHeight="1">
      <c r="A134" s="221">
        <v>21010104</v>
      </c>
      <c r="B134" s="222"/>
      <c r="C134" s="223"/>
      <c r="D134" s="20"/>
      <c r="E134" s="101" t="s">
        <v>434</v>
      </c>
      <c r="F134" s="208"/>
      <c r="G134" s="208"/>
      <c r="H134" s="208"/>
      <c r="I134" s="220"/>
    </row>
    <row r="135" spans="1:9" s="203" customFormat="1" ht="21.95" customHeight="1">
      <c r="A135" s="221">
        <v>21010105</v>
      </c>
      <c r="B135" s="222"/>
      <c r="C135" s="223"/>
      <c r="D135" s="13"/>
      <c r="E135" s="101" t="s">
        <v>435</v>
      </c>
      <c r="F135" s="208"/>
      <c r="G135" s="208"/>
      <c r="H135" s="208"/>
      <c r="I135" s="220"/>
    </row>
    <row r="136" spans="1:9" s="203" customFormat="1" ht="21.95" customHeight="1">
      <c r="A136" s="257"/>
      <c r="B136" s="222"/>
      <c r="C136" s="223"/>
      <c r="D136" s="13"/>
      <c r="E136" s="101" t="s">
        <v>1680</v>
      </c>
      <c r="F136" s="208"/>
      <c r="G136" s="208"/>
      <c r="H136" s="208"/>
      <c r="I136" s="220">
        <f>NROLL!T39</f>
        <v>480000</v>
      </c>
    </row>
    <row r="137" spans="1:9" s="203" customFormat="1" ht="36">
      <c r="A137" s="217">
        <v>21020300</v>
      </c>
      <c r="B137" s="218"/>
      <c r="C137" s="219"/>
      <c r="D137" s="218"/>
      <c r="E137" s="97" t="s">
        <v>437</v>
      </c>
      <c r="F137" s="208"/>
      <c r="G137" s="208"/>
      <c r="H137" s="208"/>
      <c r="I137" s="220"/>
    </row>
    <row r="138" spans="1:9" s="203" customFormat="1" ht="18">
      <c r="A138" s="221">
        <v>21020301</v>
      </c>
      <c r="B138" s="222" t="s">
        <v>17</v>
      </c>
      <c r="C138" s="223"/>
      <c r="D138" s="20">
        <v>31933700</v>
      </c>
      <c r="E138" s="130" t="s">
        <v>438</v>
      </c>
      <c r="F138" s="208">
        <v>166543.23000000001</v>
      </c>
      <c r="G138" s="208">
        <v>167155.24950000001</v>
      </c>
      <c r="H138" s="208">
        <v>125366.437125</v>
      </c>
      <c r="I138" s="220">
        <f>NROLL!F39</f>
        <v>243357.44999999998</v>
      </c>
    </row>
    <row r="139" spans="1:9" s="203" customFormat="1" ht="18">
      <c r="A139" s="221">
        <v>21020302</v>
      </c>
      <c r="B139" s="222" t="s">
        <v>17</v>
      </c>
      <c r="C139" s="223"/>
      <c r="D139" s="20">
        <v>31933700</v>
      </c>
      <c r="E139" s="130" t="s">
        <v>439</v>
      </c>
      <c r="F139" s="208">
        <v>94664.23</v>
      </c>
      <c r="G139" s="208">
        <v>95517.441400000011</v>
      </c>
      <c r="H139" s="208">
        <v>71638.081050000008</v>
      </c>
      <c r="I139" s="220">
        <f>NROLL!G39</f>
        <v>139061.4</v>
      </c>
    </row>
    <row r="140" spans="1:9" s="203" customFormat="1" ht="18">
      <c r="A140" s="221">
        <v>21020303</v>
      </c>
      <c r="B140" s="222" t="s">
        <v>17</v>
      </c>
      <c r="C140" s="223"/>
      <c r="D140" s="20">
        <v>31933700</v>
      </c>
      <c r="E140" s="130" t="s">
        <v>440</v>
      </c>
      <c r="F140" s="208">
        <v>81112.23</v>
      </c>
      <c r="G140" s="208">
        <v>8421.4242000000013</v>
      </c>
      <c r="H140" s="208">
        <v>6316.068150000001</v>
      </c>
      <c r="I140" s="220">
        <f>NROLL!I39</f>
        <v>8640</v>
      </c>
    </row>
    <row r="141" spans="1:9" s="203" customFormat="1" ht="18">
      <c r="A141" s="221">
        <v>21020304</v>
      </c>
      <c r="B141" s="222" t="s">
        <v>17</v>
      </c>
      <c r="C141" s="223"/>
      <c r="D141" s="20">
        <v>31933700</v>
      </c>
      <c r="E141" s="130" t="s">
        <v>401</v>
      </c>
      <c r="F141" s="208">
        <v>22879</v>
      </c>
      <c r="G141" s="208">
        <v>23879.643599999999</v>
      </c>
      <c r="H141" s="208">
        <v>17909.7327</v>
      </c>
      <c r="I141" s="220">
        <f>NROLL!H39</f>
        <v>34765.35</v>
      </c>
    </row>
    <row r="142" spans="1:9" s="203" customFormat="1" ht="18">
      <c r="A142" s="221">
        <v>21020305</v>
      </c>
      <c r="B142" s="222"/>
      <c r="C142" s="223"/>
      <c r="D142" s="13"/>
      <c r="E142" s="130" t="s">
        <v>443</v>
      </c>
      <c r="F142" s="208"/>
      <c r="G142" s="208"/>
      <c r="H142" s="208"/>
      <c r="I142" s="220"/>
    </row>
    <row r="143" spans="1:9" s="203" customFormat="1" ht="18">
      <c r="A143" s="221">
        <v>21020306</v>
      </c>
      <c r="B143" s="222"/>
      <c r="C143" s="223"/>
      <c r="D143" s="13"/>
      <c r="E143" s="130" t="s">
        <v>402</v>
      </c>
      <c r="F143" s="208"/>
      <c r="G143" s="208"/>
      <c r="H143" s="208"/>
      <c r="I143" s="220"/>
    </row>
    <row r="144" spans="1:9" s="203" customFormat="1" ht="18">
      <c r="A144" s="221">
        <v>21020312</v>
      </c>
      <c r="B144" s="222"/>
      <c r="C144" s="223"/>
      <c r="D144" s="13"/>
      <c r="E144" s="130" t="s">
        <v>441</v>
      </c>
      <c r="F144" s="208"/>
      <c r="G144" s="208"/>
      <c r="H144" s="208"/>
      <c r="I144" s="220"/>
    </row>
    <row r="145" spans="1:9" s="203" customFormat="1" ht="18">
      <c r="A145" s="221">
        <v>21020314</v>
      </c>
      <c r="B145" s="222"/>
      <c r="C145" s="223"/>
      <c r="D145" s="13"/>
      <c r="E145" s="130" t="s">
        <v>406</v>
      </c>
      <c r="F145" s="208"/>
      <c r="G145" s="208"/>
      <c r="H145" s="208"/>
      <c r="I145" s="220"/>
    </row>
    <row r="146" spans="1:9" s="203" customFormat="1" ht="18">
      <c r="A146" s="221">
        <v>21020315</v>
      </c>
      <c r="B146" s="222" t="s">
        <v>17</v>
      </c>
      <c r="C146" s="223"/>
      <c r="D146" s="20">
        <v>31933700</v>
      </c>
      <c r="E146" s="130" t="s">
        <v>442</v>
      </c>
      <c r="F146" s="258">
        <v>58990</v>
      </c>
      <c r="G146" s="208">
        <v>50614.313300000002</v>
      </c>
      <c r="H146" s="208">
        <v>37960.734974999999</v>
      </c>
      <c r="I146" s="579">
        <f>NROLL!J39</f>
        <v>58765.35</v>
      </c>
    </row>
    <row r="147" spans="1:9" s="203" customFormat="1" ht="21.75" customHeight="1">
      <c r="A147" s="217">
        <v>21020400</v>
      </c>
      <c r="B147" s="218"/>
      <c r="C147" s="219"/>
      <c r="D147" s="218"/>
      <c r="E147" s="97" t="s">
        <v>452</v>
      </c>
      <c r="F147" s="267"/>
      <c r="G147" s="267"/>
      <c r="H147" s="267"/>
      <c r="I147" s="583"/>
    </row>
    <row r="148" spans="1:9" s="203" customFormat="1" ht="18">
      <c r="A148" s="221">
        <v>21020401</v>
      </c>
      <c r="B148" s="222"/>
      <c r="C148" s="223"/>
      <c r="D148" s="13"/>
      <c r="E148" s="130" t="s">
        <v>438</v>
      </c>
      <c r="F148" s="267"/>
      <c r="G148" s="267"/>
      <c r="H148" s="267"/>
      <c r="I148" s="583"/>
    </row>
    <row r="149" spans="1:9" s="203" customFormat="1" ht="18">
      <c r="A149" s="221">
        <v>21020402</v>
      </c>
      <c r="B149" s="222"/>
      <c r="C149" s="223"/>
      <c r="D149" s="13"/>
      <c r="E149" s="130" t="s">
        <v>439</v>
      </c>
      <c r="F149" s="267"/>
      <c r="G149" s="267"/>
      <c r="H149" s="267"/>
      <c r="I149" s="583"/>
    </row>
    <row r="150" spans="1:9" s="203" customFormat="1" ht="18">
      <c r="A150" s="221">
        <v>21020403</v>
      </c>
      <c r="B150" s="222"/>
      <c r="C150" s="223"/>
      <c r="D150" s="13"/>
      <c r="E150" s="130" t="s">
        <v>440</v>
      </c>
      <c r="F150" s="267"/>
      <c r="G150" s="267"/>
      <c r="H150" s="267"/>
      <c r="I150" s="583"/>
    </row>
    <row r="151" spans="1:9" s="203" customFormat="1" ht="18">
      <c r="A151" s="221">
        <v>21020404</v>
      </c>
      <c r="B151" s="222"/>
      <c r="C151" s="223"/>
      <c r="D151" s="13"/>
      <c r="E151" s="130" t="s">
        <v>401</v>
      </c>
      <c r="F151" s="267"/>
      <c r="G151" s="267"/>
      <c r="H151" s="267"/>
      <c r="I151" s="583"/>
    </row>
    <row r="152" spans="1:9" s="203" customFormat="1" ht="18">
      <c r="A152" s="221">
        <v>21020412</v>
      </c>
      <c r="B152" s="222"/>
      <c r="C152" s="223"/>
      <c r="D152" s="13"/>
      <c r="E152" s="130" t="s">
        <v>441</v>
      </c>
      <c r="F152" s="267"/>
      <c r="G152" s="267"/>
      <c r="H152" s="267"/>
      <c r="I152" s="583"/>
    </row>
    <row r="153" spans="1:9" s="203" customFormat="1" ht="18">
      <c r="A153" s="221">
        <v>21020415</v>
      </c>
      <c r="B153" s="222"/>
      <c r="C153" s="223"/>
      <c r="D153" s="13"/>
      <c r="E153" s="130" t="s">
        <v>442</v>
      </c>
      <c r="F153" s="267"/>
      <c r="G153" s="267"/>
      <c r="H153" s="267"/>
      <c r="I153" s="583"/>
    </row>
    <row r="154" spans="1:9" s="203" customFormat="1" ht="19.5" customHeight="1">
      <c r="A154" s="217">
        <v>21020500</v>
      </c>
      <c r="B154" s="218"/>
      <c r="C154" s="219"/>
      <c r="D154" s="218"/>
      <c r="E154" s="97" t="s">
        <v>453</v>
      </c>
      <c r="F154" s="267"/>
      <c r="G154" s="267"/>
      <c r="H154" s="267"/>
      <c r="I154" s="583"/>
    </row>
    <row r="155" spans="1:9" s="203" customFormat="1" ht="18">
      <c r="A155" s="221">
        <v>21020501</v>
      </c>
      <c r="B155" s="222"/>
      <c r="C155" s="223"/>
      <c r="D155" s="13"/>
      <c r="E155" s="130" t="s">
        <v>438</v>
      </c>
      <c r="F155" s="267"/>
      <c r="G155" s="267"/>
      <c r="H155" s="267"/>
      <c r="I155" s="583"/>
    </row>
    <row r="156" spans="1:9" s="203" customFormat="1" ht="18">
      <c r="A156" s="221">
        <v>21020502</v>
      </c>
      <c r="B156" s="222"/>
      <c r="C156" s="223"/>
      <c r="D156" s="13"/>
      <c r="E156" s="130" t="s">
        <v>439</v>
      </c>
      <c r="F156" s="267"/>
      <c r="G156" s="267"/>
      <c r="H156" s="267"/>
      <c r="I156" s="583"/>
    </row>
    <row r="157" spans="1:9" s="203" customFormat="1" ht="18">
      <c r="A157" s="221">
        <v>21020503</v>
      </c>
      <c r="B157" s="222"/>
      <c r="C157" s="223"/>
      <c r="D157" s="13"/>
      <c r="E157" s="130" t="s">
        <v>440</v>
      </c>
      <c r="F157" s="267"/>
      <c r="G157" s="267"/>
      <c r="H157" s="267"/>
      <c r="I157" s="583"/>
    </row>
    <row r="158" spans="1:9" s="203" customFormat="1" ht="18">
      <c r="A158" s="221">
        <v>21020504</v>
      </c>
      <c r="B158" s="222"/>
      <c r="C158" s="223"/>
      <c r="D158" s="13"/>
      <c r="E158" s="130" t="s">
        <v>401</v>
      </c>
      <c r="F158" s="267"/>
      <c r="G158" s="267"/>
      <c r="H158" s="267"/>
      <c r="I158" s="583"/>
    </row>
    <row r="159" spans="1:9" s="203" customFormat="1" ht="18">
      <c r="A159" s="221">
        <v>21020512</v>
      </c>
      <c r="B159" s="222"/>
      <c r="C159" s="223"/>
      <c r="D159" s="13"/>
      <c r="E159" s="130" t="s">
        <v>441</v>
      </c>
      <c r="F159" s="208"/>
      <c r="G159" s="208"/>
      <c r="H159" s="208"/>
      <c r="I159" s="220"/>
    </row>
    <row r="160" spans="1:9" s="203" customFormat="1" ht="18">
      <c r="A160" s="221">
        <v>21020515</v>
      </c>
      <c r="B160" s="222"/>
      <c r="C160" s="223"/>
      <c r="D160" s="13"/>
      <c r="E160" s="130" t="s">
        <v>442</v>
      </c>
      <c r="F160" s="208"/>
      <c r="G160" s="208"/>
      <c r="H160" s="208"/>
      <c r="I160" s="220"/>
    </row>
    <row r="161" spans="1:9" s="203" customFormat="1" ht="21.75" customHeight="1">
      <c r="A161" s="217">
        <v>21020600</v>
      </c>
      <c r="B161" s="584"/>
      <c r="C161" s="219"/>
      <c r="D161" s="233"/>
      <c r="E161" s="169" t="s">
        <v>410</v>
      </c>
      <c r="F161" s="208"/>
      <c r="G161" s="208"/>
      <c r="H161" s="208"/>
      <c r="I161" s="220"/>
    </row>
    <row r="162" spans="1:9" s="203" customFormat="1" ht="18">
      <c r="A162" s="221">
        <v>21020604</v>
      </c>
      <c r="B162" s="222" t="s">
        <v>17</v>
      </c>
      <c r="C162" s="223"/>
      <c r="D162" s="20">
        <v>31933700</v>
      </c>
      <c r="E162" s="130" t="s">
        <v>502</v>
      </c>
      <c r="F162" s="208">
        <v>6780000</v>
      </c>
      <c r="G162" s="208">
        <v>7797615</v>
      </c>
      <c r="H162" s="208">
        <v>4335660</v>
      </c>
      <c r="I162" s="220">
        <v>10000000</v>
      </c>
    </row>
    <row r="163" spans="1:9" s="203" customFormat="1" ht="18">
      <c r="A163" s="217">
        <v>22020000</v>
      </c>
      <c r="B163" s="218"/>
      <c r="C163" s="219"/>
      <c r="D163" s="218"/>
      <c r="E163" s="169" t="s">
        <v>412</v>
      </c>
      <c r="F163" s="208"/>
      <c r="G163" s="208"/>
      <c r="H163" s="208"/>
      <c r="I163" s="220"/>
    </row>
    <row r="164" spans="1:9" s="203" customFormat="1" ht="18">
      <c r="A164" s="217">
        <v>22020100</v>
      </c>
      <c r="B164" s="218"/>
      <c r="C164" s="219"/>
      <c r="D164" s="218"/>
      <c r="E164" s="169" t="s">
        <v>413</v>
      </c>
      <c r="F164" s="208"/>
      <c r="G164" s="208"/>
      <c r="H164" s="208"/>
      <c r="I164" s="220"/>
    </row>
    <row r="165" spans="1:9" s="203" customFormat="1" ht="18">
      <c r="A165" s="221">
        <v>22020102</v>
      </c>
      <c r="B165" s="222" t="s">
        <v>13</v>
      </c>
      <c r="C165" s="223"/>
      <c r="D165" s="20">
        <v>31933700</v>
      </c>
      <c r="E165" s="130" t="s">
        <v>454</v>
      </c>
      <c r="F165" s="208"/>
      <c r="G165" s="208">
        <v>106090</v>
      </c>
      <c r="H165" s="208"/>
      <c r="I165" s="220">
        <v>200000</v>
      </c>
    </row>
    <row r="166" spans="1:9" s="203" customFormat="1" ht="26.25" customHeight="1">
      <c r="A166" s="232">
        <v>22020300</v>
      </c>
      <c r="B166" s="233"/>
      <c r="C166" s="234"/>
      <c r="D166" s="233"/>
      <c r="E166" s="161" t="s">
        <v>455</v>
      </c>
      <c r="F166" s="208"/>
      <c r="G166" s="208"/>
      <c r="H166" s="208"/>
      <c r="I166" s="220"/>
    </row>
    <row r="167" spans="1:9" s="203" customFormat="1" ht="18">
      <c r="A167" s="182">
        <v>22020306</v>
      </c>
      <c r="B167" s="222" t="s">
        <v>17</v>
      </c>
      <c r="C167" s="183"/>
      <c r="D167" s="20">
        <v>31933700</v>
      </c>
      <c r="E167" s="226" t="s">
        <v>456</v>
      </c>
      <c r="F167" s="208">
        <v>3811000</v>
      </c>
      <c r="G167" s="208">
        <v>4120000</v>
      </c>
      <c r="H167" s="208">
        <v>1231000</v>
      </c>
      <c r="I167" s="220">
        <v>5000000</v>
      </c>
    </row>
    <row r="168" spans="1:9" s="203" customFormat="1" ht="18">
      <c r="A168" s="232">
        <v>22020600</v>
      </c>
      <c r="B168" s="222"/>
      <c r="C168" s="234"/>
      <c r="D168" s="233"/>
      <c r="E168" s="161" t="s">
        <v>421</v>
      </c>
      <c r="F168" s="208"/>
      <c r="G168" s="208"/>
      <c r="H168" s="208"/>
      <c r="I168" s="220"/>
    </row>
    <row r="169" spans="1:9" ht="18">
      <c r="A169" s="182">
        <v>22020601</v>
      </c>
      <c r="B169" s="222" t="s">
        <v>17</v>
      </c>
      <c r="C169" s="183"/>
      <c r="D169" s="20">
        <v>31933700</v>
      </c>
      <c r="E169" s="172" t="s">
        <v>422</v>
      </c>
      <c r="F169" s="208">
        <v>25400000</v>
      </c>
      <c r="G169" s="208">
        <v>72100000</v>
      </c>
      <c r="H169" s="208">
        <v>66700000</v>
      </c>
      <c r="I169" s="220">
        <v>50000000</v>
      </c>
    </row>
    <row r="170" spans="1:9" s="203" customFormat="1" ht="54">
      <c r="A170" s="182">
        <v>21020604</v>
      </c>
      <c r="B170" s="222" t="s">
        <v>17</v>
      </c>
      <c r="C170" s="183"/>
      <c r="D170" s="20">
        <v>31933700</v>
      </c>
      <c r="E170" s="226" t="s">
        <v>457</v>
      </c>
      <c r="F170" s="208">
        <v>23900000</v>
      </c>
      <c r="G170" s="208">
        <v>50000000</v>
      </c>
      <c r="H170" s="208"/>
      <c r="I170" s="220">
        <v>50000000</v>
      </c>
    </row>
    <row r="171" spans="1:9" s="203" customFormat="1" ht="36">
      <c r="A171" s="232">
        <v>22021000</v>
      </c>
      <c r="B171" s="233"/>
      <c r="C171" s="234"/>
      <c r="D171" s="233"/>
      <c r="E171" s="161" t="s">
        <v>426</v>
      </c>
      <c r="F171" s="208"/>
      <c r="G171" s="208"/>
      <c r="H171" s="208"/>
      <c r="I171" s="220"/>
    </row>
    <row r="172" spans="1:9" s="203" customFormat="1" ht="36.75" thickBot="1">
      <c r="A172" s="572">
        <v>22021003</v>
      </c>
      <c r="B172" s="573" t="s">
        <v>17</v>
      </c>
      <c r="C172" s="574"/>
      <c r="D172" s="25">
        <v>31933700</v>
      </c>
      <c r="E172" s="576" t="s">
        <v>429</v>
      </c>
      <c r="F172" s="580">
        <v>2550000</v>
      </c>
      <c r="G172" s="580">
        <v>3182700</v>
      </c>
      <c r="H172" s="580">
        <v>2110000</v>
      </c>
      <c r="I172" s="581">
        <v>3000000</v>
      </c>
    </row>
    <row r="173" spans="1:9" s="203" customFormat="1" thickBot="1">
      <c r="A173" s="568"/>
      <c r="B173" s="448"/>
      <c r="C173" s="449"/>
      <c r="D173" s="448"/>
      <c r="E173" s="559" t="s">
        <v>46</v>
      </c>
      <c r="F173" s="582">
        <f>SUM(F133:F162)</f>
        <v>7775854.6799999997</v>
      </c>
      <c r="G173" s="582">
        <f>SUM(G133:G162)</f>
        <v>8716343.432</v>
      </c>
      <c r="H173" s="582">
        <f>SUM(H133:H162)</f>
        <v>5024706.324</v>
      </c>
      <c r="I173" s="582">
        <f>SUM(I133:I162)</f>
        <v>11659896.550000001</v>
      </c>
    </row>
    <row r="174" spans="1:9" s="203" customFormat="1" thickBot="1">
      <c r="A174" s="242"/>
      <c r="B174" s="212"/>
      <c r="C174" s="243"/>
      <c r="D174" s="212"/>
      <c r="E174" s="269" t="s">
        <v>412</v>
      </c>
      <c r="F174" s="270">
        <f>SUM(F165:F172)</f>
        <v>55661000</v>
      </c>
      <c r="G174" s="270">
        <f>SUM(G165:G172)</f>
        <v>129508790</v>
      </c>
      <c r="H174" s="270">
        <f>SUM(H165:H172)</f>
        <v>70041000</v>
      </c>
      <c r="I174" s="270">
        <f>SUM(I165:I172)</f>
        <v>108200000</v>
      </c>
    </row>
    <row r="175" spans="1:9" s="203" customFormat="1" ht="20.25" customHeight="1" thickBot="1">
      <c r="A175" s="271"/>
      <c r="B175" s="272"/>
      <c r="C175" s="273"/>
      <c r="D175" s="274"/>
      <c r="E175" s="275" t="s">
        <v>50</v>
      </c>
      <c r="F175" s="276">
        <f>F173+F174</f>
        <v>63436854.68</v>
      </c>
      <c r="G175" s="276">
        <f>G173+G174</f>
        <v>138225133.43200001</v>
      </c>
      <c r="H175" s="276">
        <f>H173+H174</f>
        <v>75065706.324000001</v>
      </c>
      <c r="I175" s="276">
        <f>I173+I174</f>
        <v>119859896.55</v>
      </c>
    </row>
    <row r="176" spans="1:9" s="203" customFormat="1" ht="22.5">
      <c r="A176" s="985" t="s">
        <v>803</v>
      </c>
      <c r="B176" s="986"/>
      <c r="C176" s="986"/>
      <c r="D176" s="986"/>
      <c r="E176" s="986"/>
      <c r="F176" s="986"/>
      <c r="G176" s="986"/>
      <c r="H176" s="986"/>
      <c r="I176" s="987"/>
    </row>
    <row r="177" spans="1:9" s="203" customFormat="1" ht="24.95" customHeight="1">
      <c r="A177" s="988" t="s">
        <v>0</v>
      </c>
      <c r="B177" s="989"/>
      <c r="C177" s="989"/>
      <c r="D177" s="989"/>
      <c r="E177" s="989"/>
      <c r="F177" s="989"/>
      <c r="G177" s="989"/>
      <c r="H177" s="989"/>
      <c r="I177" s="990"/>
    </row>
    <row r="178" spans="1:9" s="203" customFormat="1" ht="24.95" customHeight="1">
      <c r="A178" s="988" t="s">
        <v>1734</v>
      </c>
      <c r="B178" s="989"/>
      <c r="C178" s="989"/>
      <c r="D178" s="989"/>
      <c r="E178" s="989"/>
      <c r="F178" s="989"/>
      <c r="G178" s="989"/>
      <c r="H178" s="989"/>
      <c r="I178" s="990"/>
    </row>
    <row r="179" spans="1:9" s="203" customFormat="1" ht="31.5" customHeight="1" thickBot="1">
      <c r="A179" s="1003" t="s">
        <v>371</v>
      </c>
      <c r="B179" s="1004"/>
      <c r="C179" s="1004"/>
      <c r="D179" s="1004"/>
      <c r="E179" s="1004"/>
      <c r="F179" s="1004"/>
      <c r="G179" s="1004"/>
      <c r="H179" s="1004"/>
      <c r="I179" s="1005"/>
    </row>
    <row r="180" spans="1:9" s="203" customFormat="1" ht="24.95" customHeight="1" thickBot="1">
      <c r="A180" s="995" t="s">
        <v>458</v>
      </c>
      <c r="B180" s="996"/>
      <c r="C180" s="996"/>
      <c r="D180" s="996"/>
      <c r="E180" s="996"/>
      <c r="F180" s="996"/>
      <c r="G180" s="996"/>
      <c r="H180" s="996"/>
      <c r="I180" s="997"/>
    </row>
    <row r="181" spans="1:9" s="204" customFormat="1" ht="54.75" thickBot="1">
      <c r="A181" s="175" t="s">
        <v>373</v>
      </c>
      <c r="B181" s="3" t="s">
        <v>78</v>
      </c>
      <c r="C181" s="176" t="s">
        <v>374</v>
      </c>
      <c r="D181" s="3" t="s">
        <v>3</v>
      </c>
      <c r="E181" s="177" t="s">
        <v>79</v>
      </c>
      <c r="F181" s="3" t="s">
        <v>375</v>
      </c>
      <c r="G181" s="563" t="s">
        <v>6</v>
      </c>
      <c r="H181" s="3" t="s">
        <v>738</v>
      </c>
      <c r="I181" s="3" t="s">
        <v>1735</v>
      </c>
    </row>
    <row r="182" spans="1:9" s="203" customFormat="1" thickBot="1">
      <c r="A182" s="277">
        <v>11101300100</v>
      </c>
      <c r="B182" s="222" t="s">
        <v>17</v>
      </c>
      <c r="C182" s="278"/>
      <c r="D182" s="25">
        <v>31933700</v>
      </c>
      <c r="E182" s="279" t="s">
        <v>459</v>
      </c>
      <c r="F182" s="46">
        <f>F228</f>
        <v>12426857.1132</v>
      </c>
      <c r="G182" s="46">
        <f>G228</f>
        <v>19021857.113200001</v>
      </c>
      <c r="H182" s="46">
        <f>H228</f>
        <v>9212642.8348999992</v>
      </c>
      <c r="I182" s="46">
        <f>I228</f>
        <v>10196735</v>
      </c>
    </row>
    <row r="183" spans="1:9" s="203" customFormat="1" ht="27.95" customHeight="1" thickBot="1">
      <c r="A183" s="182">
        <v>11101300101</v>
      </c>
      <c r="B183" s="222" t="s">
        <v>17</v>
      </c>
      <c r="C183" s="183"/>
      <c r="D183" s="25">
        <v>31933700</v>
      </c>
      <c r="E183" s="280" t="s">
        <v>460</v>
      </c>
      <c r="F183" s="207">
        <f>F261</f>
        <v>800000</v>
      </c>
      <c r="G183" s="207">
        <f>G261</f>
        <v>1229953.2408</v>
      </c>
      <c r="H183" s="207">
        <f>H261</f>
        <v>250000</v>
      </c>
      <c r="I183" s="207">
        <f>I261</f>
        <v>1000000</v>
      </c>
    </row>
    <row r="184" spans="1:9" s="203" customFormat="1" ht="27.95" customHeight="1" thickBot="1">
      <c r="A184" s="190"/>
      <c r="B184" s="212"/>
      <c r="C184" s="213"/>
      <c r="D184" s="212"/>
      <c r="E184" s="281" t="s">
        <v>50</v>
      </c>
      <c r="F184" s="194">
        <f>SUM(F182:F183)</f>
        <v>13226857.1132</v>
      </c>
      <c r="G184" s="194">
        <f>SUM(G182:G183)</f>
        <v>20251810.354000002</v>
      </c>
      <c r="H184" s="194">
        <f>SUM(H182:H183)</f>
        <v>9462642.8348999992</v>
      </c>
      <c r="I184" s="194">
        <f>SUM(I182:I183)</f>
        <v>11196735</v>
      </c>
    </row>
    <row r="185" spans="1:9" s="203" customFormat="1" ht="27.95" customHeight="1" thickBot="1">
      <c r="A185" s="1006" t="s">
        <v>388</v>
      </c>
      <c r="B185" s="1007"/>
      <c r="C185" s="1007"/>
      <c r="D185" s="1007"/>
      <c r="E185" s="1007"/>
      <c r="F185" s="1007"/>
      <c r="G185" s="1007"/>
      <c r="H185" s="1007"/>
      <c r="I185" s="1008"/>
    </row>
    <row r="186" spans="1:9" s="203" customFormat="1" thickBot="1">
      <c r="A186" s="242"/>
      <c r="B186" s="212"/>
      <c r="C186" s="243"/>
      <c r="D186" s="212"/>
      <c r="E186" s="282" t="s">
        <v>46</v>
      </c>
      <c r="F186" s="283">
        <f t="shared" ref="F186:I187" si="1">F226+F259</f>
        <v>11296857.1132</v>
      </c>
      <c r="G186" s="283">
        <f t="shared" si="1"/>
        <v>11368057.264</v>
      </c>
      <c r="H186" s="283">
        <f t="shared" si="1"/>
        <v>8472642.8348999992</v>
      </c>
      <c r="I186" s="283">
        <f t="shared" si="1"/>
        <v>3196735</v>
      </c>
    </row>
    <row r="187" spans="1:9" s="203" customFormat="1" ht="27.95" customHeight="1" thickBot="1">
      <c r="A187" s="242"/>
      <c r="B187" s="212"/>
      <c r="C187" s="243"/>
      <c r="D187" s="212"/>
      <c r="E187" s="282" t="s">
        <v>461</v>
      </c>
      <c r="F187" s="283">
        <f t="shared" si="1"/>
        <v>1930000</v>
      </c>
      <c r="G187" s="283">
        <f t="shared" si="1"/>
        <v>8883753.0899999999</v>
      </c>
      <c r="H187" s="283">
        <f t="shared" si="1"/>
        <v>990000</v>
      </c>
      <c r="I187" s="283">
        <f t="shared" si="1"/>
        <v>8000000</v>
      </c>
    </row>
    <row r="188" spans="1:9" s="203" customFormat="1" ht="27.95" customHeight="1" thickBot="1">
      <c r="A188" s="242"/>
      <c r="B188" s="212"/>
      <c r="C188" s="243"/>
      <c r="D188" s="212"/>
      <c r="E188" s="282" t="s">
        <v>50</v>
      </c>
      <c r="F188" s="283">
        <f>F186+F187</f>
        <v>13226857.1132</v>
      </c>
      <c r="G188" s="283">
        <f>G186+G187</f>
        <v>20251810.354000002</v>
      </c>
      <c r="H188" s="283">
        <f>H186+H187</f>
        <v>9462642.8348999992</v>
      </c>
      <c r="I188" s="283">
        <f>I186+I187</f>
        <v>11196735</v>
      </c>
    </row>
    <row r="189" spans="1:9" s="203" customFormat="1" ht="22.5">
      <c r="A189" s="985" t="s">
        <v>802</v>
      </c>
      <c r="B189" s="986"/>
      <c r="C189" s="986"/>
      <c r="D189" s="986"/>
      <c r="E189" s="986"/>
      <c r="F189" s="986"/>
      <c r="G189" s="986"/>
      <c r="H189" s="986"/>
      <c r="I189" s="987"/>
    </row>
    <row r="190" spans="1:9" s="203" customFormat="1" ht="22.5">
      <c r="A190" s="988" t="s">
        <v>0</v>
      </c>
      <c r="B190" s="989"/>
      <c r="C190" s="989"/>
      <c r="D190" s="989"/>
      <c r="E190" s="989"/>
      <c r="F190" s="989"/>
      <c r="G190" s="989"/>
      <c r="H190" s="989"/>
      <c r="I190" s="990"/>
    </row>
    <row r="191" spans="1:9" s="203" customFormat="1" ht="22.5">
      <c r="A191" s="988" t="s">
        <v>1734</v>
      </c>
      <c r="B191" s="989"/>
      <c r="C191" s="989"/>
      <c r="D191" s="989"/>
      <c r="E191" s="989"/>
      <c r="F191" s="989"/>
      <c r="G191" s="989"/>
      <c r="H191" s="989"/>
      <c r="I191" s="990"/>
    </row>
    <row r="192" spans="1:9" s="203" customFormat="1" ht="27.75" customHeight="1" thickBot="1">
      <c r="A192" s="1003" t="s">
        <v>371</v>
      </c>
      <c r="B192" s="1004"/>
      <c r="C192" s="1004"/>
      <c r="D192" s="1004"/>
      <c r="E192" s="1004"/>
      <c r="F192" s="1004"/>
      <c r="G192" s="1004"/>
      <c r="H192" s="1004"/>
      <c r="I192" s="1005"/>
    </row>
    <row r="193" spans="1:9" s="203" customFormat="1" thickBot="1">
      <c r="A193" s="992" t="s">
        <v>462</v>
      </c>
      <c r="B193" s="993"/>
      <c r="C193" s="993"/>
      <c r="D193" s="993"/>
      <c r="E193" s="993"/>
      <c r="F193" s="993"/>
      <c r="G193" s="993"/>
      <c r="H193" s="993"/>
      <c r="I193" s="994"/>
    </row>
    <row r="194" spans="1:9" s="204" customFormat="1" ht="54.75" thickBot="1">
      <c r="A194" s="564" t="s">
        <v>373</v>
      </c>
      <c r="B194" s="387" t="s">
        <v>78</v>
      </c>
      <c r="C194" s="565" t="s">
        <v>374</v>
      </c>
      <c r="D194" s="387" t="s">
        <v>3</v>
      </c>
      <c r="E194" s="566" t="s">
        <v>79</v>
      </c>
      <c r="F194" s="387" t="s">
        <v>375</v>
      </c>
      <c r="G194" s="567" t="s">
        <v>6</v>
      </c>
      <c r="H194" s="387" t="s">
        <v>738</v>
      </c>
      <c r="I194" s="387" t="s">
        <v>1735</v>
      </c>
    </row>
    <row r="195" spans="1:9" s="203" customFormat="1" ht="27.95" customHeight="1">
      <c r="A195" s="252">
        <v>20000000</v>
      </c>
      <c r="B195" s="253"/>
      <c r="C195" s="254"/>
      <c r="D195" s="253"/>
      <c r="E195" s="116" t="s">
        <v>43</v>
      </c>
      <c r="F195" s="255"/>
      <c r="G195" s="255"/>
      <c r="H195" s="255"/>
      <c r="I195" s="256"/>
    </row>
    <row r="196" spans="1:9" s="203" customFormat="1" ht="18">
      <c r="A196" s="217">
        <v>21000000</v>
      </c>
      <c r="B196" s="218"/>
      <c r="C196" s="219"/>
      <c r="D196" s="218"/>
      <c r="E196" s="97" t="s">
        <v>46</v>
      </c>
      <c r="F196" s="208"/>
      <c r="G196" s="208"/>
      <c r="H196" s="208"/>
      <c r="I196" s="220"/>
    </row>
    <row r="197" spans="1:9" s="203" customFormat="1" ht="18">
      <c r="A197" s="217">
        <v>21010000</v>
      </c>
      <c r="B197" s="218"/>
      <c r="C197" s="219"/>
      <c r="D197" s="218"/>
      <c r="E197" s="97" t="s">
        <v>395</v>
      </c>
      <c r="F197" s="208"/>
      <c r="G197" s="208"/>
      <c r="H197" s="208"/>
      <c r="I197" s="220"/>
    </row>
    <row r="198" spans="1:9" s="203" customFormat="1" ht="18">
      <c r="A198" s="221">
        <v>21010102</v>
      </c>
      <c r="B198" s="222" t="s">
        <v>17</v>
      </c>
      <c r="C198" s="223"/>
      <c r="D198" s="20">
        <v>31933700</v>
      </c>
      <c r="E198" s="101" t="s">
        <v>463</v>
      </c>
      <c r="F198" s="208">
        <v>1274465.5869</v>
      </c>
      <c r="G198" s="208">
        <v>1274465.5869</v>
      </c>
      <c r="H198" s="208">
        <v>955849.190175</v>
      </c>
      <c r="I198" s="220">
        <f>NROLL!E46</f>
        <v>809300</v>
      </c>
    </row>
    <row r="199" spans="1:9" s="203" customFormat="1" ht="36">
      <c r="A199" s="217">
        <v>21020200</v>
      </c>
      <c r="B199" s="218"/>
      <c r="C199" s="219"/>
      <c r="D199" s="218"/>
      <c r="E199" s="97" t="s">
        <v>399</v>
      </c>
      <c r="F199" s="208"/>
      <c r="G199" s="208"/>
      <c r="H199" s="208"/>
      <c r="I199" s="220"/>
    </row>
    <row r="200" spans="1:9" s="203" customFormat="1" ht="18">
      <c r="A200" s="221">
        <v>21200201</v>
      </c>
      <c r="B200" s="222" t="s">
        <v>17</v>
      </c>
      <c r="C200" s="223"/>
      <c r="D200" s="20">
        <v>31933700</v>
      </c>
      <c r="E200" s="101" t="s">
        <v>464</v>
      </c>
      <c r="F200" s="208">
        <v>270454.71170000004</v>
      </c>
      <c r="G200" s="208">
        <v>270454.71170000004</v>
      </c>
      <c r="H200" s="208">
        <v>202841.03377500002</v>
      </c>
      <c r="I200" s="220">
        <f>NROLL!F46</f>
        <v>364185</v>
      </c>
    </row>
    <row r="201" spans="1:9" s="203" customFormat="1" ht="18">
      <c r="A201" s="221">
        <v>21200204</v>
      </c>
      <c r="B201" s="222" t="s">
        <v>17</v>
      </c>
      <c r="C201" s="223"/>
      <c r="D201" s="20">
        <v>31933700</v>
      </c>
      <c r="E201" s="130" t="s">
        <v>401</v>
      </c>
      <c r="F201" s="208">
        <v>270454.71170000004</v>
      </c>
      <c r="G201" s="208">
        <v>270454.71170000004</v>
      </c>
      <c r="H201" s="208">
        <v>202841.03377500002</v>
      </c>
      <c r="I201" s="220">
        <f>NROLL!H46</f>
        <v>242790</v>
      </c>
    </row>
    <row r="202" spans="1:9" s="203" customFormat="1" ht="18">
      <c r="A202" s="221">
        <v>21200206</v>
      </c>
      <c r="B202" s="222"/>
      <c r="C202" s="223"/>
      <c r="D202" s="20"/>
      <c r="E202" s="130" t="s">
        <v>402</v>
      </c>
      <c r="F202" s="208"/>
      <c r="G202" s="208"/>
      <c r="H202" s="208"/>
      <c r="I202" s="220">
        <f>NROLL!K46</f>
        <v>242790</v>
      </c>
    </row>
    <row r="203" spans="1:9" s="203" customFormat="1" ht="18">
      <c r="A203" s="221">
        <v>21200210</v>
      </c>
      <c r="B203" s="222" t="s">
        <v>17</v>
      </c>
      <c r="C203" s="223"/>
      <c r="D203" s="20">
        <v>31933700</v>
      </c>
      <c r="E203" s="130" t="s">
        <v>404</v>
      </c>
      <c r="F203" s="208">
        <v>5569725</v>
      </c>
      <c r="G203" s="208">
        <v>5569725</v>
      </c>
      <c r="H203" s="208">
        <v>4177293.75</v>
      </c>
      <c r="I203" s="220"/>
    </row>
    <row r="204" spans="1:9" s="203" customFormat="1" ht="18">
      <c r="A204" s="221">
        <v>21200212</v>
      </c>
      <c r="B204" s="222" t="s">
        <v>17</v>
      </c>
      <c r="C204" s="223"/>
      <c r="D204" s="20">
        <v>31933700</v>
      </c>
      <c r="E204" s="130" t="s">
        <v>441</v>
      </c>
      <c r="F204" s="208">
        <v>2784862.5</v>
      </c>
      <c r="G204" s="208">
        <v>2784862.5</v>
      </c>
      <c r="H204" s="208">
        <v>2088646.875</v>
      </c>
      <c r="I204" s="220"/>
    </row>
    <row r="205" spans="1:9" s="203" customFormat="1" ht="18">
      <c r="A205" s="221">
        <v>21200214</v>
      </c>
      <c r="B205" s="222" t="s">
        <v>17</v>
      </c>
      <c r="C205" s="223" t="s">
        <v>53</v>
      </c>
      <c r="D205" s="20">
        <v>31933700</v>
      </c>
      <c r="E205" s="130" t="s">
        <v>406</v>
      </c>
      <c r="F205" s="208">
        <v>766288.33779999998</v>
      </c>
      <c r="G205" s="208">
        <v>766288.33779999998</v>
      </c>
      <c r="H205" s="208">
        <v>574716.25335000001</v>
      </c>
      <c r="I205" s="220">
        <f>NROLL!M46</f>
        <v>606975</v>
      </c>
    </row>
    <row r="206" spans="1:9" s="203" customFormat="1" ht="18">
      <c r="A206" s="221">
        <v>21200217</v>
      </c>
      <c r="B206" s="222" t="s">
        <v>17</v>
      </c>
      <c r="C206" s="223"/>
      <c r="D206" s="20">
        <v>31933700</v>
      </c>
      <c r="E206" s="130" t="s">
        <v>407</v>
      </c>
      <c r="F206" s="208">
        <v>135227.35070000001</v>
      </c>
      <c r="G206" s="208">
        <v>135227.35070000001</v>
      </c>
      <c r="H206" s="208">
        <v>101420.51302500001</v>
      </c>
      <c r="I206" s="220">
        <f>NROLL!N46</f>
        <v>121395</v>
      </c>
    </row>
    <row r="207" spans="1:9" s="203" customFormat="1" ht="18">
      <c r="A207" s="221">
        <v>21200228</v>
      </c>
      <c r="B207" s="222" t="s">
        <v>17</v>
      </c>
      <c r="C207" s="223"/>
      <c r="D207" s="20">
        <v>31933700</v>
      </c>
      <c r="E207" s="130" t="s">
        <v>1681</v>
      </c>
      <c r="F207" s="208">
        <v>225378.91440000001</v>
      </c>
      <c r="G207" s="208">
        <v>225378.91440000001</v>
      </c>
      <c r="H207" s="208">
        <v>169034.18580000001</v>
      </c>
      <c r="I207" s="220">
        <f>NROLL!L46</f>
        <v>202325</v>
      </c>
    </row>
    <row r="208" spans="1:9" s="203" customFormat="1" ht="18">
      <c r="A208" s="221">
        <v>21200228</v>
      </c>
      <c r="B208" s="222" t="s">
        <v>17</v>
      </c>
      <c r="C208" s="223"/>
      <c r="D208" s="20">
        <v>31933700</v>
      </c>
      <c r="E208" s="130" t="s">
        <v>1682</v>
      </c>
      <c r="F208" s="208"/>
      <c r="G208" s="208"/>
      <c r="H208" s="208"/>
      <c r="I208" s="220">
        <f>NROLL!O46</f>
        <v>606975</v>
      </c>
    </row>
    <row r="209" spans="1:9" s="203" customFormat="1" ht="18">
      <c r="A209" s="221">
        <v>21200228</v>
      </c>
      <c r="B209" s="222" t="s">
        <v>17</v>
      </c>
      <c r="C209" s="223"/>
      <c r="D209" s="20">
        <v>31933700</v>
      </c>
      <c r="E209" s="130" t="s">
        <v>601</v>
      </c>
      <c r="F209" s="208"/>
      <c r="G209" s="208"/>
      <c r="H209" s="208"/>
      <c r="I209" s="220"/>
    </row>
    <row r="210" spans="1:9" s="203" customFormat="1" ht="19.5">
      <c r="A210" s="221"/>
      <c r="B210" s="222"/>
      <c r="C210" s="223"/>
      <c r="D210" s="20"/>
      <c r="E210" s="284" t="s">
        <v>465</v>
      </c>
      <c r="F210" s="208"/>
      <c r="G210" s="208"/>
      <c r="H210" s="208"/>
      <c r="I210" s="220"/>
    </row>
    <row r="211" spans="1:9" s="203" customFormat="1" ht="19.5">
      <c r="A211" s="221"/>
      <c r="B211" s="222"/>
      <c r="C211" s="223"/>
      <c r="D211" s="20"/>
      <c r="E211" s="285" t="s">
        <v>466</v>
      </c>
      <c r="F211" s="208"/>
      <c r="G211" s="208"/>
      <c r="H211" s="208"/>
      <c r="I211" s="220"/>
    </row>
    <row r="212" spans="1:9" s="203" customFormat="1" ht="18">
      <c r="A212" s="232">
        <v>22020000</v>
      </c>
      <c r="B212" s="233"/>
      <c r="C212" s="234"/>
      <c r="D212" s="233"/>
      <c r="E212" s="161" t="s">
        <v>412</v>
      </c>
      <c r="F212" s="208"/>
      <c r="G212" s="208"/>
      <c r="H212" s="208"/>
      <c r="I212" s="220"/>
    </row>
    <row r="213" spans="1:9" s="203" customFormat="1" ht="26.25" customHeight="1">
      <c r="A213" s="232">
        <v>22020100</v>
      </c>
      <c r="B213" s="222"/>
      <c r="C213" s="234"/>
      <c r="D213" s="233"/>
      <c r="E213" s="161" t="s">
        <v>467</v>
      </c>
      <c r="F213" s="208"/>
      <c r="G213" s="208"/>
      <c r="H213" s="208"/>
      <c r="I213" s="220"/>
    </row>
    <row r="214" spans="1:9" s="203" customFormat="1" ht="18">
      <c r="A214" s="586">
        <v>22020101</v>
      </c>
      <c r="B214" s="222" t="s">
        <v>17</v>
      </c>
      <c r="C214" s="234"/>
      <c r="D214" s="20">
        <v>31933700</v>
      </c>
      <c r="E214" s="286" t="s">
        <v>468</v>
      </c>
      <c r="F214" s="208">
        <v>500000</v>
      </c>
      <c r="G214" s="208">
        <v>1030000</v>
      </c>
      <c r="H214" s="208"/>
      <c r="I214" s="220">
        <v>1000000</v>
      </c>
    </row>
    <row r="215" spans="1:9" s="203" customFormat="1" ht="18">
      <c r="A215" s="586">
        <v>22020102</v>
      </c>
      <c r="B215" s="222" t="s">
        <v>17</v>
      </c>
      <c r="C215" s="234"/>
      <c r="D215" s="20">
        <v>31933700</v>
      </c>
      <c r="E215" s="286" t="s">
        <v>414</v>
      </c>
      <c r="F215" s="208"/>
      <c r="G215" s="208">
        <v>515000</v>
      </c>
      <c r="H215" s="208"/>
      <c r="I215" s="220"/>
    </row>
    <row r="216" spans="1:9" s="203" customFormat="1" ht="36">
      <c r="A216" s="586">
        <v>22020103</v>
      </c>
      <c r="B216" s="222" t="s">
        <v>17</v>
      </c>
      <c r="C216" s="234"/>
      <c r="D216" s="20">
        <v>31933700</v>
      </c>
      <c r="E216" s="286" t="s">
        <v>469</v>
      </c>
      <c r="F216" s="208"/>
      <c r="G216" s="208">
        <v>2575000</v>
      </c>
      <c r="H216" s="208"/>
      <c r="I216" s="220">
        <v>1000000</v>
      </c>
    </row>
    <row r="217" spans="1:9" s="203" customFormat="1" ht="36">
      <c r="A217" s="586">
        <v>22020104</v>
      </c>
      <c r="B217" s="222" t="s">
        <v>17</v>
      </c>
      <c r="C217" s="234"/>
      <c r="D217" s="20">
        <v>31933700</v>
      </c>
      <c r="E217" s="286" t="s">
        <v>415</v>
      </c>
      <c r="F217" s="208"/>
      <c r="G217" s="208">
        <v>1030000</v>
      </c>
      <c r="H217" s="208"/>
      <c r="I217" s="220"/>
    </row>
    <row r="218" spans="1:9" s="203" customFormat="1" ht="23.25" customHeight="1">
      <c r="A218" s="232">
        <v>22020300</v>
      </c>
      <c r="B218" s="222"/>
      <c r="C218" s="234"/>
      <c r="D218" s="233"/>
      <c r="E218" s="225" t="s">
        <v>470</v>
      </c>
      <c r="F218" s="287"/>
      <c r="G218" s="287"/>
      <c r="H218" s="287"/>
      <c r="I218" s="288"/>
    </row>
    <row r="219" spans="1:9" s="203" customFormat="1" ht="18">
      <c r="A219" s="182">
        <v>22020302</v>
      </c>
      <c r="B219" s="222"/>
      <c r="C219" s="183"/>
      <c r="D219" s="13"/>
      <c r="E219" s="226" t="s">
        <v>417</v>
      </c>
      <c r="F219" s="208"/>
      <c r="G219" s="208"/>
      <c r="H219" s="208"/>
      <c r="I219" s="220"/>
    </row>
    <row r="220" spans="1:9" s="203" customFormat="1" ht="18">
      <c r="A220" s="232">
        <v>22020500</v>
      </c>
      <c r="B220" s="233"/>
      <c r="C220" s="234"/>
      <c r="D220" s="233"/>
      <c r="E220" s="225" t="s">
        <v>471</v>
      </c>
      <c r="F220" s="287"/>
      <c r="G220" s="287"/>
      <c r="H220" s="287"/>
      <c r="I220" s="288"/>
    </row>
    <row r="221" spans="1:9" s="203" customFormat="1" ht="18">
      <c r="A221" s="182">
        <v>22020601</v>
      </c>
      <c r="B221" s="222"/>
      <c r="C221" s="183"/>
      <c r="D221" s="20"/>
      <c r="E221" s="226" t="s">
        <v>472</v>
      </c>
      <c r="F221" s="208">
        <v>230000</v>
      </c>
      <c r="G221" s="208">
        <v>515000</v>
      </c>
      <c r="H221" s="208"/>
      <c r="I221" s="220">
        <v>1000000</v>
      </c>
    </row>
    <row r="222" spans="1:9" s="203" customFormat="1" ht="18">
      <c r="A222" s="587">
        <v>220210</v>
      </c>
      <c r="B222" s="222"/>
      <c r="C222" s="183"/>
      <c r="D222" s="13"/>
      <c r="E222" s="289" t="s">
        <v>473</v>
      </c>
      <c r="F222" s="208"/>
      <c r="G222" s="208">
        <v>0</v>
      </c>
      <c r="H222" s="208"/>
      <c r="I222" s="220"/>
    </row>
    <row r="223" spans="1:9" s="203" customFormat="1" ht="18">
      <c r="A223" s="588">
        <v>22021001</v>
      </c>
      <c r="B223" s="222" t="s">
        <v>17</v>
      </c>
      <c r="C223" s="183"/>
      <c r="D223" s="20">
        <v>31933700</v>
      </c>
      <c r="E223" s="291" t="s">
        <v>427</v>
      </c>
      <c r="F223" s="208">
        <v>400000</v>
      </c>
      <c r="G223" s="208">
        <v>515000</v>
      </c>
      <c r="H223" s="208">
        <v>200000</v>
      </c>
      <c r="I223" s="220">
        <v>2000000</v>
      </c>
    </row>
    <row r="224" spans="1:9" s="203" customFormat="1" ht="36">
      <c r="A224" s="588">
        <v>22021002</v>
      </c>
      <c r="B224" s="222" t="s">
        <v>17</v>
      </c>
      <c r="C224" s="183"/>
      <c r="D224" s="20">
        <v>31933700</v>
      </c>
      <c r="E224" s="291" t="s">
        <v>429</v>
      </c>
      <c r="F224" s="208"/>
      <c r="G224" s="208">
        <v>515000</v>
      </c>
      <c r="H224" s="208"/>
      <c r="I224" s="220">
        <v>2000000</v>
      </c>
    </row>
    <row r="225" spans="1:9" s="203" customFormat="1" thickBot="1">
      <c r="A225" s="590">
        <v>22021011</v>
      </c>
      <c r="B225" s="573" t="s">
        <v>17</v>
      </c>
      <c r="C225" s="574"/>
      <c r="D225" s="20">
        <v>31933700</v>
      </c>
      <c r="E225" s="591" t="s">
        <v>448</v>
      </c>
      <c r="F225" s="580"/>
      <c r="G225" s="580">
        <v>1030000</v>
      </c>
      <c r="H225" s="580">
        <v>540000</v>
      </c>
      <c r="I225" s="581"/>
    </row>
    <row r="226" spans="1:9" s="203" customFormat="1" thickBot="1">
      <c r="A226" s="568"/>
      <c r="B226" s="448"/>
      <c r="C226" s="449"/>
      <c r="D226" s="448"/>
      <c r="E226" s="562" t="s">
        <v>46</v>
      </c>
      <c r="F226" s="589">
        <f>SUM(F198:F211)</f>
        <v>11296857.1132</v>
      </c>
      <c r="G226" s="589">
        <f>SUM(G198:G211)</f>
        <v>11296857.1132</v>
      </c>
      <c r="H226" s="589">
        <f>SUM(H198:H211)</f>
        <v>8472642.8348999992</v>
      </c>
      <c r="I226" s="589">
        <f>SUM(I198:I211)</f>
        <v>3196735</v>
      </c>
    </row>
    <row r="227" spans="1:9" s="203" customFormat="1" ht="27.95" customHeight="1" thickBot="1">
      <c r="A227" s="242"/>
      <c r="B227" s="212"/>
      <c r="C227" s="243"/>
      <c r="D227" s="212"/>
      <c r="E227" s="261" t="s">
        <v>412</v>
      </c>
      <c r="F227" s="292">
        <f>SUM(F214:F225)</f>
        <v>1130000</v>
      </c>
      <c r="G227" s="292">
        <f>SUM(G214:G225)</f>
        <v>7725000</v>
      </c>
      <c r="H227" s="292">
        <f>SUM(H214:H225)</f>
        <v>740000</v>
      </c>
      <c r="I227" s="292">
        <f>SUM(I214:I225)</f>
        <v>7000000</v>
      </c>
    </row>
    <row r="228" spans="1:9" s="203" customFormat="1" ht="27.95" customHeight="1" thickBot="1">
      <c r="A228" s="246"/>
      <c r="B228" s="247"/>
      <c r="C228" s="248"/>
      <c r="D228" s="249"/>
      <c r="E228" s="261" t="s">
        <v>50</v>
      </c>
      <c r="F228" s="292">
        <f>F226+F227</f>
        <v>12426857.1132</v>
      </c>
      <c r="G228" s="292">
        <f>G226+G227</f>
        <v>19021857.113200001</v>
      </c>
      <c r="H228" s="292">
        <f>H226+H227</f>
        <v>9212642.8348999992</v>
      </c>
      <c r="I228" s="292">
        <f>I226+I227</f>
        <v>10196735</v>
      </c>
    </row>
    <row r="229" spans="1:9" s="203" customFormat="1" ht="22.5">
      <c r="A229" s="985" t="s">
        <v>804</v>
      </c>
      <c r="B229" s="986"/>
      <c r="C229" s="986"/>
      <c r="D229" s="986"/>
      <c r="E229" s="986"/>
      <c r="F229" s="986"/>
      <c r="G229" s="986"/>
      <c r="H229" s="986"/>
      <c r="I229" s="987"/>
    </row>
    <row r="230" spans="1:9" s="203" customFormat="1" ht="22.5">
      <c r="A230" s="988" t="s">
        <v>0</v>
      </c>
      <c r="B230" s="989"/>
      <c r="C230" s="989"/>
      <c r="D230" s="989"/>
      <c r="E230" s="989"/>
      <c r="F230" s="989"/>
      <c r="G230" s="989"/>
      <c r="H230" s="989"/>
      <c r="I230" s="990"/>
    </row>
    <row r="231" spans="1:9" s="203" customFormat="1" ht="22.5">
      <c r="A231" s="988" t="s">
        <v>1734</v>
      </c>
      <c r="B231" s="989"/>
      <c r="C231" s="989"/>
      <c r="D231" s="989"/>
      <c r="E231" s="989"/>
      <c r="F231" s="989"/>
      <c r="G231" s="989"/>
      <c r="H231" s="989"/>
      <c r="I231" s="990"/>
    </row>
    <row r="232" spans="1:9" s="203" customFormat="1" ht="30.75" customHeight="1" thickBot="1">
      <c r="A232" s="1003" t="s">
        <v>371</v>
      </c>
      <c r="B232" s="1004"/>
      <c r="C232" s="1004"/>
      <c r="D232" s="1004"/>
      <c r="E232" s="1004"/>
      <c r="F232" s="1004"/>
      <c r="G232" s="1004"/>
      <c r="H232" s="1004"/>
      <c r="I232" s="1005"/>
    </row>
    <row r="233" spans="1:9" s="203" customFormat="1" thickBot="1">
      <c r="A233" s="999" t="s">
        <v>474</v>
      </c>
      <c r="B233" s="1000"/>
      <c r="C233" s="1000"/>
      <c r="D233" s="1000"/>
      <c r="E233" s="1000"/>
      <c r="F233" s="1000"/>
      <c r="G233" s="1000"/>
      <c r="H233" s="1000"/>
      <c r="I233" s="1001"/>
    </row>
    <row r="234" spans="1:9" s="204" customFormat="1" ht="54.75" thickBot="1">
      <c r="A234" s="175" t="s">
        <v>373</v>
      </c>
      <c r="B234" s="3" t="s">
        <v>78</v>
      </c>
      <c r="C234" s="176" t="s">
        <v>374</v>
      </c>
      <c r="D234" s="3" t="s">
        <v>3</v>
      </c>
      <c r="E234" s="177" t="s">
        <v>79</v>
      </c>
      <c r="F234" s="3" t="s">
        <v>375</v>
      </c>
      <c r="G234" s="563" t="s">
        <v>6</v>
      </c>
      <c r="H234" s="3" t="s">
        <v>738</v>
      </c>
      <c r="I234" s="3" t="s">
        <v>1735</v>
      </c>
    </row>
    <row r="235" spans="1:9" s="203" customFormat="1" ht="21.95" customHeight="1">
      <c r="A235" s="252">
        <v>20000000</v>
      </c>
      <c r="B235" s="253"/>
      <c r="C235" s="254"/>
      <c r="D235" s="253"/>
      <c r="E235" s="116" t="s">
        <v>43</v>
      </c>
      <c r="F235" s="255"/>
      <c r="G235" s="255"/>
      <c r="H235" s="255"/>
      <c r="I235" s="256"/>
    </row>
    <row r="236" spans="1:9" s="203" customFormat="1" ht="21.95" customHeight="1">
      <c r="A236" s="217">
        <v>21000000</v>
      </c>
      <c r="B236" s="218"/>
      <c r="C236" s="219"/>
      <c r="D236" s="218"/>
      <c r="E236" s="97" t="s">
        <v>46</v>
      </c>
      <c r="F236" s="208"/>
      <c r="G236" s="208"/>
      <c r="H236" s="208"/>
      <c r="I236" s="220"/>
    </row>
    <row r="237" spans="1:9" s="203" customFormat="1" ht="21.95" customHeight="1">
      <c r="A237" s="217">
        <v>21010000</v>
      </c>
      <c r="B237" s="218"/>
      <c r="C237" s="219"/>
      <c r="D237" s="218"/>
      <c r="E237" s="97" t="s">
        <v>395</v>
      </c>
      <c r="F237" s="208"/>
      <c r="G237" s="208"/>
      <c r="H237" s="208"/>
      <c r="I237" s="220"/>
    </row>
    <row r="238" spans="1:9" s="203" customFormat="1" ht="21.95" customHeight="1">
      <c r="A238" s="221">
        <v>21010103</v>
      </c>
      <c r="B238" s="222"/>
      <c r="C238" s="223"/>
      <c r="D238" s="13"/>
      <c r="E238" s="101" t="s">
        <v>433</v>
      </c>
      <c r="F238" s="208"/>
      <c r="G238" s="208"/>
      <c r="H238" s="208"/>
      <c r="I238" s="220"/>
    </row>
    <row r="239" spans="1:9" s="203" customFormat="1" ht="21.95" customHeight="1">
      <c r="A239" s="221">
        <v>21010104</v>
      </c>
      <c r="B239" s="222"/>
      <c r="C239" s="223"/>
      <c r="D239" s="82"/>
      <c r="E239" s="101" t="s">
        <v>434</v>
      </c>
      <c r="F239" s="208"/>
      <c r="G239" s="208"/>
      <c r="H239" s="208"/>
      <c r="I239" s="220"/>
    </row>
    <row r="240" spans="1:9" s="203" customFormat="1" ht="21.95" customHeight="1">
      <c r="A240" s="221">
        <v>21010105</v>
      </c>
      <c r="B240" s="222"/>
      <c r="C240" s="223"/>
      <c r="D240" s="82"/>
      <c r="E240" s="101" t="s">
        <v>475</v>
      </c>
      <c r="F240" s="208"/>
      <c r="G240" s="208"/>
      <c r="H240" s="208"/>
      <c r="I240" s="220"/>
    </row>
    <row r="241" spans="1:9" s="203" customFormat="1" ht="21.95" customHeight="1">
      <c r="A241" s="257"/>
      <c r="B241" s="222"/>
      <c r="C241" s="223"/>
      <c r="D241" s="82"/>
      <c r="E241" s="101" t="s">
        <v>476</v>
      </c>
      <c r="F241" s="208"/>
      <c r="G241" s="208">
        <v>71200.150800000003</v>
      </c>
      <c r="H241" s="208"/>
      <c r="I241" s="220"/>
    </row>
    <row r="242" spans="1:9" s="203" customFormat="1" ht="36">
      <c r="A242" s="217">
        <v>21020300</v>
      </c>
      <c r="B242" s="218"/>
      <c r="C242" s="219"/>
      <c r="D242" s="218"/>
      <c r="E242" s="97" t="s">
        <v>437</v>
      </c>
      <c r="F242" s="208"/>
      <c r="G242" s="208"/>
      <c r="H242" s="208"/>
      <c r="I242" s="220"/>
    </row>
    <row r="243" spans="1:9" s="203" customFormat="1" ht="21.95" customHeight="1">
      <c r="A243" s="221">
        <v>21020301</v>
      </c>
      <c r="B243" s="222"/>
      <c r="C243" s="223"/>
      <c r="D243" s="13"/>
      <c r="E243" s="130" t="s">
        <v>438</v>
      </c>
      <c r="F243" s="208"/>
      <c r="G243" s="208"/>
      <c r="H243" s="208"/>
      <c r="I243" s="220"/>
    </row>
    <row r="244" spans="1:9" s="203" customFormat="1" ht="21.95" customHeight="1">
      <c r="A244" s="221">
        <v>21020302</v>
      </c>
      <c r="B244" s="222"/>
      <c r="C244" s="223"/>
      <c r="D244" s="13"/>
      <c r="E244" s="130" t="s">
        <v>439</v>
      </c>
      <c r="F244" s="208"/>
      <c r="G244" s="208"/>
      <c r="H244" s="208"/>
      <c r="I244" s="220"/>
    </row>
    <row r="245" spans="1:9" s="203" customFormat="1" ht="21.95" customHeight="1">
      <c r="A245" s="221">
        <v>21020303</v>
      </c>
      <c r="B245" s="222"/>
      <c r="C245" s="223"/>
      <c r="D245" s="13"/>
      <c r="E245" s="130" t="s">
        <v>440</v>
      </c>
      <c r="F245" s="208"/>
      <c r="G245" s="208"/>
      <c r="H245" s="208"/>
      <c r="I245" s="220"/>
    </row>
    <row r="246" spans="1:9" s="203" customFormat="1" ht="21.95" customHeight="1">
      <c r="A246" s="221">
        <v>21020304</v>
      </c>
      <c r="B246" s="222"/>
      <c r="C246" s="223"/>
      <c r="D246" s="13"/>
      <c r="E246" s="130" t="s">
        <v>401</v>
      </c>
      <c r="F246" s="208"/>
      <c r="G246" s="208"/>
      <c r="H246" s="208"/>
      <c r="I246" s="220"/>
    </row>
    <row r="247" spans="1:9" s="203" customFormat="1" ht="21.95" customHeight="1">
      <c r="A247" s="221">
        <v>21020312</v>
      </c>
      <c r="B247" s="222"/>
      <c r="C247" s="223"/>
      <c r="D247" s="13"/>
      <c r="E247" s="130" t="s">
        <v>441</v>
      </c>
      <c r="F247" s="208"/>
      <c r="G247" s="208"/>
      <c r="H247" s="208"/>
      <c r="I247" s="220"/>
    </row>
    <row r="248" spans="1:9" s="203" customFormat="1" ht="21.95" customHeight="1">
      <c r="A248" s="221">
        <v>21020315</v>
      </c>
      <c r="B248" s="222"/>
      <c r="C248" s="223"/>
      <c r="D248" s="13"/>
      <c r="E248" s="130" t="s">
        <v>442</v>
      </c>
      <c r="F248" s="208"/>
      <c r="G248" s="208"/>
      <c r="H248" s="208"/>
      <c r="I248" s="220"/>
    </row>
    <row r="249" spans="1:9" s="203" customFormat="1" ht="21.95" customHeight="1">
      <c r="A249" s="217">
        <v>21020400</v>
      </c>
      <c r="B249" s="218"/>
      <c r="C249" s="219"/>
      <c r="D249" s="218"/>
      <c r="E249" s="97" t="s">
        <v>452</v>
      </c>
      <c r="F249" s="208"/>
      <c r="G249" s="208"/>
      <c r="H249" s="208"/>
      <c r="I249" s="220"/>
    </row>
    <row r="250" spans="1:9" s="203" customFormat="1" ht="21.95" customHeight="1">
      <c r="A250" s="221">
        <v>21020401</v>
      </c>
      <c r="B250" s="222"/>
      <c r="C250" s="223"/>
      <c r="D250" s="82"/>
      <c r="E250" s="130" t="s">
        <v>438</v>
      </c>
      <c r="F250" s="208"/>
      <c r="G250" s="208"/>
      <c r="H250" s="208"/>
      <c r="I250" s="220"/>
    </row>
    <row r="251" spans="1:9" s="203" customFormat="1" ht="21.95" customHeight="1">
      <c r="A251" s="221">
        <v>21020402</v>
      </c>
      <c r="B251" s="222"/>
      <c r="C251" s="223"/>
      <c r="D251" s="82"/>
      <c r="E251" s="130" t="s">
        <v>439</v>
      </c>
      <c r="F251" s="208"/>
      <c r="G251" s="208"/>
      <c r="H251" s="208"/>
      <c r="I251" s="220"/>
    </row>
    <row r="252" spans="1:9" s="203" customFormat="1" ht="21.95" customHeight="1">
      <c r="A252" s="221">
        <v>21020403</v>
      </c>
      <c r="B252" s="222"/>
      <c r="C252" s="223"/>
      <c r="D252" s="82"/>
      <c r="E252" s="130" t="s">
        <v>440</v>
      </c>
      <c r="F252" s="208"/>
      <c r="G252" s="208"/>
      <c r="H252" s="208"/>
      <c r="I252" s="220"/>
    </row>
    <row r="253" spans="1:9" s="203" customFormat="1" ht="21.95" customHeight="1">
      <c r="A253" s="221">
        <v>21020404</v>
      </c>
      <c r="B253" s="222"/>
      <c r="C253" s="223"/>
      <c r="D253" s="82"/>
      <c r="E253" s="130" t="s">
        <v>401</v>
      </c>
      <c r="F253" s="208"/>
      <c r="G253" s="208"/>
      <c r="H253" s="208"/>
      <c r="I253" s="220"/>
    </row>
    <row r="254" spans="1:9" s="203" customFormat="1" ht="21.95" customHeight="1">
      <c r="A254" s="221">
        <v>21020413</v>
      </c>
      <c r="B254" s="222"/>
      <c r="C254" s="223"/>
      <c r="D254" s="82"/>
      <c r="E254" s="130" t="s">
        <v>477</v>
      </c>
      <c r="F254" s="208"/>
      <c r="G254" s="208"/>
      <c r="H254" s="208"/>
      <c r="I254" s="220"/>
    </row>
    <row r="255" spans="1:9" s="203" customFormat="1" ht="21.95" customHeight="1">
      <c r="A255" s="221">
        <v>21020415</v>
      </c>
      <c r="B255" s="222"/>
      <c r="C255" s="223"/>
      <c r="D255" s="82"/>
      <c r="E255" s="130" t="s">
        <v>442</v>
      </c>
      <c r="F255" s="208"/>
      <c r="G255" s="208"/>
      <c r="H255" s="208"/>
      <c r="I255" s="220"/>
    </row>
    <row r="256" spans="1:9" s="203" customFormat="1" ht="21.95" customHeight="1">
      <c r="A256" s="232">
        <v>22020000</v>
      </c>
      <c r="B256" s="233"/>
      <c r="C256" s="234"/>
      <c r="D256" s="233"/>
      <c r="E256" s="161" t="s">
        <v>412</v>
      </c>
      <c r="F256" s="208"/>
      <c r="G256" s="208"/>
      <c r="H256" s="208"/>
      <c r="I256" s="220"/>
    </row>
    <row r="257" spans="1:9" s="203" customFormat="1" ht="36.75" customHeight="1">
      <c r="A257" s="232">
        <v>22020700</v>
      </c>
      <c r="B257" s="233"/>
      <c r="C257" s="234"/>
      <c r="D257" s="233"/>
      <c r="E257" s="161" t="s">
        <v>478</v>
      </c>
      <c r="F257" s="208"/>
      <c r="G257" s="208"/>
      <c r="H257" s="208"/>
      <c r="I257" s="220"/>
    </row>
    <row r="258" spans="1:9" s="203" customFormat="1" ht="21.95" customHeight="1" thickBot="1">
      <c r="A258" s="236">
        <v>22020703</v>
      </c>
      <c r="B258" s="237" t="s">
        <v>17</v>
      </c>
      <c r="C258" s="238"/>
      <c r="D258" s="268">
        <v>31933700</v>
      </c>
      <c r="E258" s="293" t="s">
        <v>479</v>
      </c>
      <c r="F258" s="260">
        <v>800000</v>
      </c>
      <c r="G258" s="294">
        <v>1158753.0900000001</v>
      </c>
      <c r="H258" s="260">
        <v>250000</v>
      </c>
      <c r="I258" s="294">
        <v>1000000</v>
      </c>
    </row>
    <row r="259" spans="1:9" s="203" customFormat="1" ht="21.95" customHeight="1" thickBot="1">
      <c r="A259" s="242"/>
      <c r="B259" s="212"/>
      <c r="C259" s="243"/>
      <c r="D259" s="212"/>
      <c r="E259" s="295" t="s">
        <v>46</v>
      </c>
      <c r="F259" s="292">
        <f>SUM(F238:F255)</f>
        <v>0</v>
      </c>
      <c r="G259" s="292">
        <f>SUM(G238:G255)</f>
        <v>71200.150800000003</v>
      </c>
      <c r="H259" s="292">
        <f>SUM(H238:H255)</f>
        <v>0</v>
      </c>
      <c r="I259" s="292">
        <f>SUM(I238:I255)</f>
        <v>0</v>
      </c>
    </row>
    <row r="260" spans="1:9" s="203" customFormat="1" ht="27.95" customHeight="1" thickBot="1">
      <c r="A260" s="242"/>
      <c r="B260" s="212"/>
      <c r="C260" s="243"/>
      <c r="D260" s="212"/>
      <c r="E260" s="295" t="s">
        <v>412</v>
      </c>
      <c r="F260" s="292">
        <f>SUM(F258)</f>
        <v>800000</v>
      </c>
      <c r="G260" s="292">
        <f>SUM(G258)</f>
        <v>1158753.0900000001</v>
      </c>
      <c r="H260" s="292">
        <f>SUM(H258)</f>
        <v>250000</v>
      </c>
      <c r="I260" s="292">
        <f>SUM(I258)</f>
        <v>1000000</v>
      </c>
    </row>
    <row r="261" spans="1:9" s="203" customFormat="1" ht="27.95" customHeight="1" thickBot="1">
      <c r="A261" s="242"/>
      <c r="B261" s="212"/>
      <c r="C261" s="243"/>
      <c r="D261" s="212"/>
      <c r="E261" s="269" t="s">
        <v>50</v>
      </c>
      <c r="F261" s="292">
        <f>F259+F260</f>
        <v>800000</v>
      </c>
      <c r="G261" s="292">
        <f>G259+G260</f>
        <v>1229953.2408</v>
      </c>
      <c r="H261" s="292">
        <f>H259+H260</f>
        <v>250000</v>
      </c>
      <c r="I261" s="292">
        <f>I259+I260</f>
        <v>1000000</v>
      </c>
    </row>
    <row r="262" spans="1:9" ht="22.5">
      <c r="A262" s="985" t="s">
        <v>804</v>
      </c>
      <c r="B262" s="986"/>
      <c r="C262" s="986"/>
      <c r="D262" s="986"/>
      <c r="E262" s="986"/>
      <c r="F262" s="986"/>
      <c r="G262" s="986"/>
      <c r="H262" s="986"/>
      <c r="I262" s="987"/>
    </row>
    <row r="263" spans="1:9" ht="22.5">
      <c r="A263" s="988" t="s">
        <v>0</v>
      </c>
      <c r="B263" s="989"/>
      <c r="C263" s="989"/>
      <c r="D263" s="989"/>
      <c r="E263" s="989"/>
      <c r="F263" s="989"/>
      <c r="G263" s="989"/>
      <c r="H263" s="989"/>
      <c r="I263" s="990"/>
    </row>
    <row r="264" spans="1:9" ht="22.5">
      <c r="A264" s="988" t="s">
        <v>1734</v>
      </c>
      <c r="B264" s="989"/>
      <c r="C264" s="989"/>
      <c r="D264" s="989"/>
      <c r="E264" s="989"/>
      <c r="F264" s="989"/>
      <c r="G264" s="989"/>
      <c r="H264" s="989"/>
      <c r="I264" s="990"/>
    </row>
    <row r="265" spans="1:9" ht="36" customHeight="1" thickBot="1">
      <c r="A265" s="1003" t="s">
        <v>371</v>
      </c>
      <c r="B265" s="1004"/>
      <c r="C265" s="1004"/>
      <c r="D265" s="1004"/>
      <c r="E265" s="1004"/>
      <c r="F265" s="1004"/>
      <c r="G265" s="1004"/>
      <c r="H265" s="1004"/>
      <c r="I265" s="1005"/>
    </row>
    <row r="266" spans="1:9" s="203" customFormat="1" thickBot="1">
      <c r="A266" s="995" t="s">
        <v>480</v>
      </c>
      <c r="B266" s="996"/>
      <c r="C266" s="996"/>
      <c r="D266" s="996"/>
      <c r="E266" s="996"/>
      <c r="F266" s="996"/>
      <c r="G266" s="996"/>
      <c r="H266" s="996"/>
      <c r="I266" s="997"/>
    </row>
    <row r="267" spans="1:9" s="204" customFormat="1" ht="54.75" thickBot="1">
      <c r="A267" s="175" t="s">
        <v>373</v>
      </c>
      <c r="B267" s="3" t="s">
        <v>78</v>
      </c>
      <c r="C267" s="176" t="s">
        <v>374</v>
      </c>
      <c r="D267" s="3" t="s">
        <v>3</v>
      </c>
      <c r="E267" s="177" t="s">
        <v>79</v>
      </c>
      <c r="F267" s="3" t="s">
        <v>375</v>
      </c>
      <c r="G267" s="563" t="s">
        <v>6</v>
      </c>
      <c r="H267" s="3" t="s">
        <v>738</v>
      </c>
      <c r="I267" s="3" t="s">
        <v>1735</v>
      </c>
    </row>
    <row r="268" spans="1:9" s="203" customFormat="1" ht="27.95" customHeight="1" thickBot="1">
      <c r="A268" s="178">
        <v>11200100001</v>
      </c>
      <c r="B268" s="222" t="s">
        <v>17</v>
      </c>
      <c r="C268" s="205"/>
      <c r="D268" s="268">
        <v>31933700</v>
      </c>
      <c r="E268" s="180" t="s">
        <v>378</v>
      </c>
      <c r="F268" s="296">
        <f>F318</f>
        <v>96175139.802299991</v>
      </c>
      <c r="G268" s="296">
        <f>G318</f>
        <v>101966339.80229999</v>
      </c>
      <c r="H268" s="296">
        <f>H318</f>
        <v>69474354.851725012</v>
      </c>
      <c r="I268" s="296">
        <f>I318</f>
        <v>80315770.200000003</v>
      </c>
    </row>
    <row r="269" spans="1:9" s="203" customFormat="1" ht="27.95" customHeight="1" thickBot="1">
      <c r="A269" s="242"/>
      <c r="B269" s="212"/>
      <c r="C269" s="243"/>
      <c r="D269" s="212"/>
      <c r="E269" s="269" t="s">
        <v>50</v>
      </c>
      <c r="F269" s="276">
        <f>F268</f>
        <v>96175139.802299991</v>
      </c>
      <c r="G269" s="276">
        <f>G268</f>
        <v>101966339.80229999</v>
      </c>
      <c r="H269" s="276">
        <f>H268</f>
        <v>69474354.851725012</v>
      </c>
      <c r="I269" s="276">
        <f>I268</f>
        <v>80315770.200000003</v>
      </c>
    </row>
    <row r="270" spans="1:9" s="203" customFormat="1" ht="27.95" customHeight="1" thickBot="1">
      <c r="A270" s="1002" t="s">
        <v>388</v>
      </c>
      <c r="B270" s="1002"/>
      <c r="C270" s="1002"/>
      <c r="D270" s="1002"/>
      <c r="E270" s="1002"/>
      <c r="F270" s="1002"/>
      <c r="G270" s="1002"/>
      <c r="H270" s="1002"/>
      <c r="I270" s="1002"/>
    </row>
    <row r="271" spans="1:9" s="203" customFormat="1" thickBot="1">
      <c r="A271" s="242"/>
      <c r="B271" s="212"/>
      <c r="C271" s="243"/>
      <c r="D271" s="212"/>
      <c r="E271" s="269" t="s">
        <v>46</v>
      </c>
      <c r="F271" s="292">
        <f t="shared" ref="F271:I272" si="2">F316</f>
        <v>83179139.802299991</v>
      </c>
      <c r="G271" s="292">
        <f t="shared" si="2"/>
        <v>83179139.802299991</v>
      </c>
      <c r="H271" s="292">
        <f t="shared" si="2"/>
        <v>62384354.851725005</v>
      </c>
      <c r="I271" s="292">
        <f t="shared" si="2"/>
        <v>57315770.200000003</v>
      </c>
    </row>
    <row r="272" spans="1:9" s="203" customFormat="1" ht="27.95" customHeight="1" thickBot="1">
      <c r="A272" s="242"/>
      <c r="B272" s="212"/>
      <c r="C272" s="243"/>
      <c r="D272" s="212"/>
      <c r="E272" s="269" t="s">
        <v>412</v>
      </c>
      <c r="F272" s="292">
        <f t="shared" si="2"/>
        <v>12996000</v>
      </c>
      <c r="G272" s="292">
        <f t="shared" si="2"/>
        <v>18787200</v>
      </c>
      <c r="H272" s="292">
        <f t="shared" si="2"/>
        <v>7090000</v>
      </c>
      <c r="I272" s="292">
        <f t="shared" si="2"/>
        <v>23000000</v>
      </c>
    </row>
    <row r="273" spans="1:9" s="203" customFormat="1" ht="27.95" customHeight="1" thickBot="1">
      <c r="A273" s="242"/>
      <c r="B273" s="212"/>
      <c r="C273" s="243"/>
      <c r="D273" s="212"/>
      <c r="E273" s="269" t="s">
        <v>50</v>
      </c>
      <c r="F273" s="299">
        <f>F271+F272</f>
        <v>96175139.802299991</v>
      </c>
      <c r="G273" s="299">
        <f>G271+G272</f>
        <v>101966339.80229999</v>
      </c>
      <c r="H273" s="299">
        <f>H271+H272</f>
        <v>69474354.851725012</v>
      </c>
      <c r="I273" s="299">
        <f>I271+I272</f>
        <v>80315770.200000003</v>
      </c>
    </row>
    <row r="274" spans="1:9" ht="22.5">
      <c r="A274" s="985" t="s">
        <v>802</v>
      </c>
      <c r="B274" s="986"/>
      <c r="C274" s="986"/>
      <c r="D274" s="986"/>
      <c r="E274" s="986"/>
      <c r="F274" s="986"/>
      <c r="G274" s="986"/>
      <c r="H274" s="986"/>
      <c r="I274" s="987"/>
    </row>
    <row r="275" spans="1:9" ht="22.5">
      <c r="A275" s="988" t="s">
        <v>0</v>
      </c>
      <c r="B275" s="989"/>
      <c r="C275" s="989"/>
      <c r="D275" s="989"/>
      <c r="E275" s="989"/>
      <c r="F275" s="989"/>
      <c r="G275" s="989"/>
      <c r="H275" s="989"/>
      <c r="I275" s="990"/>
    </row>
    <row r="276" spans="1:9" ht="22.5">
      <c r="A276" s="988" t="s">
        <v>1734</v>
      </c>
      <c r="B276" s="989"/>
      <c r="C276" s="989"/>
      <c r="D276" s="989"/>
      <c r="E276" s="989"/>
      <c r="F276" s="989"/>
      <c r="G276" s="989"/>
      <c r="H276" s="989"/>
      <c r="I276" s="990"/>
    </row>
    <row r="277" spans="1:9" ht="27.75" customHeight="1" thickBot="1">
      <c r="A277" s="1003" t="s">
        <v>371</v>
      </c>
      <c r="B277" s="1004"/>
      <c r="C277" s="1004"/>
      <c r="D277" s="1004"/>
      <c r="E277" s="1004"/>
      <c r="F277" s="1004"/>
      <c r="G277" s="1004"/>
      <c r="H277" s="1004"/>
      <c r="I277" s="1005"/>
    </row>
    <row r="278" spans="1:9" s="203" customFormat="1" thickBot="1">
      <c r="A278" s="982" t="s">
        <v>481</v>
      </c>
      <c r="B278" s="983"/>
      <c r="C278" s="983"/>
      <c r="D278" s="983"/>
      <c r="E278" s="983"/>
      <c r="F278" s="983"/>
      <c r="G278" s="983"/>
      <c r="H278" s="983"/>
      <c r="I278" s="984"/>
    </row>
    <row r="279" spans="1:9" s="204" customFormat="1" ht="54.75" thickBot="1">
      <c r="A279" s="564" t="s">
        <v>373</v>
      </c>
      <c r="B279" s="387" t="s">
        <v>78</v>
      </c>
      <c r="C279" s="565" t="s">
        <v>374</v>
      </c>
      <c r="D279" s="387" t="s">
        <v>3</v>
      </c>
      <c r="E279" s="566" t="s">
        <v>79</v>
      </c>
      <c r="F279" s="387" t="s">
        <v>375</v>
      </c>
      <c r="G279" s="567" t="s">
        <v>6</v>
      </c>
      <c r="H279" s="387" t="s">
        <v>738</v>
      </c>
      <c r="I279" s="387" t="s">
        <v>1735</v>
      </c>
    </row>
    <row r="280" spans="1:9" s="203" customFormat="1" ht="27.95" customHeight="1">
      <c r="A280" s="252">
        <v>20000000</v>
      </c>
      <c r="B280" s="300"/>
      <c r="C280" s="301"/>
      <c r="D280" s="300"/>
      <c r="E280" s="116" t="s">
        <v>43</v>
      </c>
      <c r="F280" s="302"/>
      <c r="G280" s="594"/>
      <c r="H280" s="302"/>
      <c r="I280" s="303"/>
    </row>
    <row r="281" spans="1:9" s="203" customFormat="1" ht="21" customHeight="1">
      <c r="A281" s="217">
        <v>21000000</v>
      </c>
      <c r="B281" s="304"/>
      <c r="C281" s="305"/>
      <c r="D281" s="304"/>
      <c r="E281" s="97" t="s">
        <v>46</v>
      </c>
      <c r="F281" s="306"/>
      <c r="G281" s="593"/>
      <c r="H281" s="306"/>
      <c r="I281" s="99"/>
    </row>
    <row r="282" spans="1:9" s="203" customFormat="1" ht="27.95" customHeight="1">
      <c r="A282" s="217">
        <v>21010000</v>
      </c>
      <c r="B282" s="304"/>
      <c r="C282" s="305"/>
      <c r="D282" s="304"/>
      <c r="E282" s="97" t="s">
        <v>395</v>
      </c>
      <c r="F282" s="306"/>
      <c r="G282" s="593"/>
      <c r="H282" s="306"/>
      <c r="I282" s="99"/>
    </row>
    <row r="283" spans="1:9" s="203" customFormat="1" ht="72">
      <c r="A283" s="221">
        <v>21010101</v>
      </c>
      <c r="B283" s="222" t="s">
        <v>17</v>
      </c>
      <c r="C283" s="308"/>
      <c r="D283" s="20">
        <v>31933700</v>
      </c>
      <c r="E283" s="101" t="s">
        <v>482</v>
      </c>
      <c r="F283" s="208">
        <v>9294905.2352000009</v>
      </c>
      <c r="G283" s="208">
        <v>9294905.2352000009</v>
      </c>
      <c r="H283" s="208">
        <f>G283/12*9</f>
        <v>6971178.9264000002</v>
      </c>
      <c r="I283" s="220">
        <f>NROLL!E77</f>
        <v>13460552</v>
      </c>
    </row>
    <row r="284" spans="1:9" s="203" customFormat="1" ht="36">
      <c r="A284" s="217">
        <v>21020200</v>
      </c>
      <c r="B284" s="304"/>
      <c r="C284" s="305"/>
      <c r="D284" s="304"/>
      <c r="E284" s="97" t="s">
        <v>483</v>
      </c>
      <c r="F284" s="208"/>
      <c r="G284" s="208"/>
      <c r="H284" s="208"/>
      <c r="I284" s="220"/>
    </row>
    <row r="285" spans="1:9" s="203" customFormat="1" ht="18">
      <c r="A285" s="221">
        <v>21020201</v>
      </c>
      <c r="B285" s="222" t="s">
        <v>17</v>
      </c>
      <c r="C285" s="308"/>
      <c r="D285" s="20">
        <v>31933700</v>
      </c>
      <c r="E285" s="101" t="s">
        <v>464</v>
      </c>
      <c r="F285" s="208">
        <v>2573843.4438999998</v>
      </c>
      <c r="G285" s="208">
        <v>2573843.4438999998</v>
      </c>
      <c r="H285" s="208">
        <f>G285/12*9</f>
        <v>1930382.5829249998</v>
      </c>
      <c r="I285" s="220">
        <f>NROLL!F77</f>
        <v>6057246</v>
      </c>
    </row>
    <row r="286" spans="1:9" s="203" customFormat="1" ht="18">
      <c r="A286" s="221">
        <v>21020104</v>
      </c>
      <c r="B286" s="222" t="s">
        <v>17</v>
      </c>
      <c r="C286" s="308"/>
      <c r="D286" s="20">
        <v>31933700</v>
      </c>
      <c r="E286" s="130" t="s">
        <v>401</v>
      </c>
      <c r="F286" s="208">
        <v>3000189.1809</v>
      </c>
      <c r="G286" s="208">
        <v>3000189.1809</v>
      </c>
      <c r="H286" s="208">
        <f>G286/12*9</f>
        <v>2250141.885675</v>
      </c>
      <c r="I286" s="220">
        <f>NROLL!H77</f>
        <v>4038168</v>
      </c>
    </row>
    <row r="287" spans="1:9" s="203" customFormat="1" ht="18">
      <c r="A287" s="221">
        <v>21020105</v>
      </c>
      <c r="B287" s="222" t="s">
        <v>17</v>
      </c>
      <c r="C287" s="308"/>
      <c r="D287" s="20">
        <v>31933700</v>
      </c>
      <c r="E287" s="130" t="s">
        <v>484</v>
      </c>
      <c r="F287" s="208">
        <v>2573843.4336000001</v>
      </c>
      <c r="G287" s="208">
        <v>2573843.4336000001</v>
      </c>
      <c r="H287" s="208">
        <f>G287/12*9</f>
        <v>1930382.5752000001</v>
      </c>
      <c r="I287" s="220">
        <f>NROLL!L77</f>
        <v>3365058</v>
      </c>
    </row>
    <row r="288" spans="1:9" s="203" customFormat="1" ht="18">
      <c r="A288" s="221">
        <v>21020106</v>
      </c>
      <c r="B288" s="222" t="s">
        <v>17</v>
      </c>
      <c r="C288" s="308"/>
      <c r="D288" s="20">
        <v>31933700</v>
      </c>
      <c r="E288" s="130" t="s">
        <v>402</v>
      </c>
      <c r="F288" s="208"/>
      <c r="G288" s="208"/>
      <c r="H288" s="208"/>
      <c r="I288" s="220">
        <f>NROLL!K77</f>
        <v>4038168</v>
      </c>
    </row>
    <row r="289" spans="1:9" s="203" customFormat="1" ht="18">
      <c r="A289" s="221">
        <v>21200209</v>
      </c>
      <c r="B289" s="222" t="s">
        <v>17</v>
      </c>
      <c r="C289" s="308"/>
      <c r="D289" s="20">
        <v>31933700</v>
      </c>
      <c r="E289" s="130" t="s">
        <v>485</v>
      </c>
      <c r="F289" s="208">
        <v>28962570</v>
      </c>
      <c r="G289" s="208">
        <v>28962570</v>
      </c>
      <c r="H289" s="208">
        <f>G289/12*9</f>
        <v>21721927.5</v>
      </c>
      <c r="I289" s="220">
        <f>NROLL!S77</f>
        <v>1346055.2</v>
      </c>
    </row>
    <row r="290" spans="1:9" s="203" customFormat="1" ht="18">
      <c r="A290" s="221">
        <v>21200210</v>
      </c>
      <c r="B290" s="222" t="s">
        <v>17</v>
      </c>
      <c r="C290" s="308"/>
      <c r="D290" s="20">
        <v>31933700</v>
      </c>
      <c r="E290" s="130" t="s">
        <v>486</v>
      </c>
      <c r="F290" s="208">
        <v>26066313</v>
      </c>
      <c r="G290" s="208">
        <v>26066313</v>
      </c>
      <c r="H290" s="208">
        <f>G290/12*9</f>
        <v>19549734.75</v>
      </c>
      <c r="I290" s="220"/>
    </row>
    <row r="291" spans="1:9" s="203" customFormat="1" ht="27.95" customHeight="1">
      <c r="A291" s="221">
        <v>21020112</v>
      </c>
      <c r="B291" s="222" t="s">
        <v>17</v>
      </c>
      <c r="C291" s="308"/>
      <c r="D291" s="20">
        <v>31933700</v>
      </c>
      <c r="E291" s="130" t="s">
        <v>487</v>
      </c>
      <c r="F291" s="208">
        <v>6434626.4338999996</v>
      </c>
      <c r="G291" s="208">
        <v>6434626.4338999996</v>
      </c>
      <c r="H291" s="208">
        <f>G291/12*9</f>
        <v>4825969.8254249999</v>
      </c>
      <c r="I291" s="220"/>
    </row>
    <row r="292" spans="1:9" s="203" customFormat="1" ht="18">
      <c r="A292" s="346">
        <v>21020114</v>
      </c>
      <c r="B292" s="222" t="s">
        <v>17</v>
      </c>
      <c r="C292" s="308"/>
      <c r="D292" s="20">
        <v>31933700</v>
      </c>
      <c r="E292" s="130" t="s">
        <v>406</v>
      </c>
      <c r="F292" s="208">
        <v>1270019.8391</v>
      </c>
      <c r="G292" s="208">
        <v>1270019.8391</v>
      </c>
      <c r="H292" s="208">
        <f>G292/12*9</f>
        <v>952514.87932499999</v>
      </c>
      <c r="I292" s="220">
        <f>NROLL!M77</f>
        <v>10095414</v>
      </c>
    </row>
    <row r="293" spans="1:9" s="203" customFormat="1" ht="27.95" customHeight="1">
      <c r="A293" s="221">
        <v>21020117</v>
      </c>
      <c r="B293" s="222"/>
      <c r="C293" s="308"/>
      <c r="D293" s="20"/>
      <c r="E293" s="130" t="s">
        <v>488</v>
      </c>
      <c r="F293" s="208"/>
      <c r="G293" s="208"/>
      <c r="H293" s="208"/>
      <c r="I293" s="220">
        <f>NROLL!N77</f>
        <v>1882832</v>
      </c>
    </row>
    <row r="294" spans="1:9" s="203" customFormat="1" ht="18">
      <c r="A294" s="346">
        <v>21020128</v>
      </c>
      <c r="B294" s="222" t="s">
        <v>17</v>
      </c>
      <c r="C294" s="309"/>
      <c r="D294" s="20">
        <v>31933700</v>
      </c>
      <c r="E294" s="130" t="s">
        <v>489</v>
      </c>
      <c r="F294" s="208">
        <v>3002829.2357000001</v>
      </c>
      <c r="G294" s="208">
        <v>3002829.2357000001</v>
      </c>
      <c r="H294" s="208">
        <f>G294/12*9</f>
        <v>2252121.9267750001</v>
      </c>
      <c r="I294" s="220">
        <f>NROLL!J77</f>
        <v>2115496</v>
      </c>
    </row>
    <row r="295" spans="1:9" s="203" customFormat="1" ht="18">
      <c r="A295" s="221">
        <v>21200228</v>
      </c>
      <c r="B295" s="222" t="s">
        <v>17</v>
      </c>
      <c r="C295" s="223"/>
      <c r="D295" s="20">
        <v>31933700</v>
      </c>
      <c r="E295" s="130" t="s">
        <v>601</v>
      </c>
      <c r="F295" s="208"/>
      <c r="G295" s="208"/>
      <c r="H295" s="208"/>
      <c r="I295" s="220"/>
    </row>
    <row r="296" spans="1:9" s="203" customFormat="1" ht="18">
      <c r="A296" s="221">
        <v>21200228</v>
      </c>
      <c r="B296" s="222" t="s">
        <v>17</v>
      </c>
      <c r="C296" s="223"/>
      <c r="D296" s="20">
        <v>31933700</v>
      </c>
      <c r="E296" s="130" t="s">
        <v>1682</v>
      </c>
      <c r="F296" s="208"/>
      <c r="G296" s="208"/>
      <c r="H296" s="208"/>
      <c r="I296" s="220">
        <f>NROLL!O77</f>
        <v>10095414</v>
      </c>
    </row>
    <row r="297" spans="1:9" s="203" customFormat="1" ht="18">
      <c r="A297" s="221">
        <v>21200228</v>
      </c>
      <c r="B297" s="222" t="s">
        <v>17</v>
      </c>
      <c r="C297" s="223"/>
      <c r="D297" s="20">
        <v>31933700</v>
      </c>
      <c r="E297" s="130" t="s">
        <v>1683</v>
      </c>
      <c r="F297" s="208"/>
      <c r="G297" s="208"/>
      <c r="H297" s="208"/>
      <c r="I297" s="220">
        <f>NROLL!P77</f>
        <v>821367</v>
      </c>
    </row>
    <row r="298" spans="1:9" s="203" customFormat="1" ht="21.95" customHeight="1">
      <c r="A298" s="346"/>
      <c r="B298" s="222"/>
      <c r="C298" s="309"/>
      <c r="D298" s="20"/>
      <c r="E298" s="289" t="s">
        <v>490</v>
      </c>
      <c r="F298" s="208"/>
      <c r="G298" s="208"/>
      <c r="H298" s="208"/>
      <c r="I298" s="220"/>
    </row>
    <row r="299" spans="1:9" s="203" customFormat="1" ht="21.95" customHeight="1">
      <c r="A299" s="346"/>
      <c r="B299" s="222"/>
      <c r="C299" s="309"/>
      <c r="D299" s="20"/>
      <c r="E299" s="310" t="s">
        <v>491</v>
      </c>
      <c r="F299" s="208"/>
      <c r="G299" s="208"/>
      <c r="H299" s="208"/>
      <c r="I299" s="220"/>
    </row>
    <row r="300" spans="1:9" ht="21.95" customHeight="1">
      <c r="A300" s="232">
        <v>22020000</v>
      </c>
      <c r="B300" s="311"/>
      <c r="C300" s="312"/>
      <c r="D300" s="311"/>
      <c r="E300" s="161" t="s">
        <v>412</v>
      </c>
      <c r="F300" s="208"/>
      <c r="G300" s="208"/>
      <c r="H300" s="208"/>
      <c r="I300" s="220"/>
    </row>
    <row r="301" spans="1:9" ht="36">
      <c r="A301" s="232">
        <v>22020100</v>
      </c>
      <c r="B301" s="311"/>
      <c r="C301" s="312"/>
      <c r="D301" s="311"/>
      <c r="E301" s="161" t="s">
        <v>467</v>
      </c>
      <c r="F301" s="208"/>
      <c r="G301" s="208"/>
      <c r="H301" s="208"/>
      <c r="I301" s="220"/>
    </row>
    <row r="302" spans="1:9" ht="21.95" customHeight="1">
      <c r="A302" s="586">
        <v>22020101</v>
      </c>
      <c r="B302" s="222" t="s">
        <v>17</v>
      </c>
      <c r="C302" s="309"/>
      <c r="D302" s="20">
        <v>31933700</v>
      </c>
      <c r="E302" s="286" t="s">
        <v>468</v>
      </c>
      <c r="F302" s="208">
        <v>5466000</v>
      </c>
      <c r="G302" s="208">
        <v>8487200</v>
      </c>
      <c r="H302" s="208">
        <v>1560000</v>
      </c>
      <c r="I302" s="220">
        <v>5000000</v>
      </c>
    </row>
    <row r="303" spans="1:9" ht="21.95" customHeight="1">
      <c r="A303" s="586">
        <v>22020102</v>
      </c>
      <c r="B303" s="222"/>
      <c r="C303" s="309"/>
      <c r="D303" s="20"/>
      <c r="E303" s="286" t="s">
        <v>414</v>
      </c>
      <c r="F303" s="208"/>
      <c r="G303" s="208"/>
      <c r="H303" s="208"/>
      <c r="I303" s="220"/>
    </row>
    <row r="304" spans="1:9" ht="36">
      <c r="A304" s="586">
        <v>22020103</v>
      </c>
      <c r="B304" s="222"/>
      <c r="C304" s="309"/>
      <c r="D304" s="13"/>
      <c r="E304" s="286" t="s">
        <v>469</v>
      </c>
      <c r="F304" s="208"/>
      <c r="G304" s="208"/>
      <c r="H304" s="208"/>
      <c r="I304" s="220">
        <v>5000000</v>
      </c>
    </row>
    <row r="305" spans="1:9" ht="36">
      <c r="A305" s="586">
        <v>22020104</v>
      </c>
      <c r="B305" s="222" t="s">
        <v>17</v>
      </c>
      <c r="C305" s="309"/>
      <c r="D305" s="20">
        <v>31933700</v>
      </c>
      <c r="E305" s="286" t="s">
        <v>415</v>
      </c>
      <c r="F305" s="208">
        <v>2100000</v>
      </c>
      <c r="G305" s="208"/>
      <c r="H305" s="208"/>
      <c r="I305" s="220"/>
    </row>
    <row r="306" spans="1:9" s="203" customFormat="1" ht="21.95" customHeight="1">
      <c r="A306" s="232">
        <v>22020300</v>
      </c>
      <c r="B306" s="311"/>
      <c r="C306" s="312"/>
      <c r="D306" s="311"/>
      <c r="E306" s="225" t="s">
        <v>492</v>
      </c>
      <c r="F306" s="287"/>
      <c r="G306" s="287"/>
      <c r="H306" s="287"/>
      <c r="I306" s="288"/>
    </row>
    <row r="307" spans="1:9" ht="21.95" customHeight="1">
      <c r="A307" s="182">
        <v>22020303</v>
      </c>
      <c r="B307" s="222" t="s">
        <v>17</v>
      </c>
      <c r="C307" s="313"/>
      <c r="D307" s="20">
        <v>31933700</v>
      </c>
      <c r="E307" s="226" t="s">
        <v>493</v>
      </c>
      <c r="F307" s="208"/>
      <c r="G307" s="208"/>
      <c r="H307" s="208"/>
      <c r="I307" s="220">
        <v>1000000</v>
      </c>
    </row>
    <row r="308" spans="1:9" ht="21.95" customHeight="1">
      <c r="A308" s="232">
        <v>22020500</v>
      </c>
      <c r="B308" s="311"/>
      <c r="C308" s="312"/>
      <c r="D308" s="311"/>
      <c r="E308" s="161" t="s">
        <v>419</v>
      </c>
      <c r="F308" s="208"/>
      <c r="G308" s="208"/>
      <c r="H308" s="208"/>
      <c r="I308" s="220"/>
    </row>
    <row r="309" spans="1:9" ht="21.95" customHeight="1">
      <c r="A309" s="182">
        <v>22020501</v>
      </c>
      <c r="B309" s="222"/>
      <c r="C309" s="313"/>
      <c r="D309" s="20"/>
      <c r="E309" s="226" t="s">
        <v>420</v>
      </c>
      <c r="F309" s="208"/>
      <c r="G309" s="208"/>
      <c r="H309" s="208"/>
      <c r="I309" s="220"/>
    </row>
    <row r="310" spans="1:9" ht="21.95" customHeight="1">
      <c r="A310" s="182">
        <v>22020502</v>
      </c>
      <c r="B310" s="222"/>
      <c r="C310" s="313"/>
      <c r="D310" s="13"/>
      <c r="E310" s="310" t="s">
        <v>494</v>
      </c>
      <c r="F310" s="208"/>
      <c r="G310" s="208"/>
      <c r="H310" s="208"/>
      <c r="I310" s="220"/>
    </row>
    <row r="311" spans="1:9" s="203" customFormat="1" ht="36">
      <c r="A311" s="232">
        <v>22021000</v>
      </c>
      <c r="B311" s="311"/>
      <c r="C311" s="312"/>
      <c r="D311" s="311"/>
      <c r="E311" s="225" t="s">
        <v>426</v>
      </c>
      <c r="F311" s="287"/>
      <c r="G311" s="287"/>
      <c r="H311" s="287"/>
      <c r="I311" s="288"/>
    </row>
    <row r="312" spans="1:9" ht="18">
      <c r="A312" s="182">
        <v>22021001</v>
      </c>
      <c r="B312" s="222" t="s">
        <v>17</v>
      </c>
      <c r="C312" s="313"/>
      <c r="D312" s="20">
        <v>31933700</v>
      </c>
      <c r="E312" s="226" t="s">
        <v>495</v>
      </c>
      <c r="F312" s="208">
        <v>3200000</v>
      </c>
      <c r="G312" s="208">
        <v>5150000</v>
      </c>
      <c r="H312" s="208">
        <v>3230000</v>
      </c>
      <c r="I312" s="220">
        <v>5000000</v>
      </c>
    </row>
    <row r="313" spans="1:9" ht="36">
      <c r="A313" s="182">
        <v>22021002</v>
      </c>
      <c r="B313" s="222" t="s">
        <v>17</v>
      </c>
      <c r="C313" s="313"/>
      <c r="D313" s="20">
        <v>31933700</v>
      </c>
      <c r="E313" s="291" t="s">
        <v>429</v>
      </c>
      <c r="F313" s="208">
        <v>2230000</v>
      </c>
      <c r="G313" s="208">
        <v>5150000</v>
      </c>
      <c r="H313" s="208">
        <v>2300000</v>
      </c>
      <c r="I313" s="220">
        <v>5000000</v>
      </c>
    </row>
    <row r="314" spans="1:9" ht="18">
      <c r="A314" s="182">
        <v>22021007</v>
      </c>
      <c r="B314" s="222"/>
      <c r="C314" s="313"/>
      <c r="D314" s="13"/>
      <c r="E314" s="291" t="s">
        <v>496</v>
      </c>
      <c r="F314" s="208"/>
      <c r="G314" s="208"/>
      <c r="H314" s="208"/>
      <c r="I314" s="220"/>
    </row>
    <row r="315" spans="1:9" thickBot="1">
      <c r="A315" s="572">
        <v>22021011</v>
      </c>
      <c r="B315" s="573" t="s">
        <v>17</v>
      </c>
      <c r="C315" s="595"/>
      <c r="D315" s="20">
        <v>31933700</v>
      </c>
      <c r="E315" s="596" t="s">
        <v>448</v>
      </c>
      <c r="F315" s="580"/>
      <c r="G315" s="580"/>
      <c r="H315" s="580"/>
      <c r="I315" s="581">
        <v>2000000</v>
      </c>
    </row>
    <row r="316" spans="1:9" thickBot="1">
      <c r="A316" s="568"/>
      <c r="B316" s="558"/>
      <c r="C316" s="592"/>
      <c r="D316" s="558"/>
      <c r="E316" s="562" t="s">
        <v>450</v>
      </c>
      <c r="F316" s="585">
        <f>SUM(F283:F299)</f>
        <v>83179139.802299991</v>
      </c>
      <c r="G316" s="585">
        <f>SUM(G283:G299)</f>
        <v>83179139.802299991</v>
      </c>
      <c r="H316" s="585">
        <f>SUM(H283:H299)</f>
        <v>62384354.851725005</v>
      </c>
      <c r="I316" s="585">
        <f>SUM(I283:I299)</f>
        <v>57315770.200000003</v>
      </c>
    </row>
    <row r="317" spans="1:9" thickBot="1">
      <c r="A317" s="242"/>
      <c r="B317" s="191"/>
      <c r="C317" s="315"/>
      <c r="D317" s="191"/>
      <c r="E317" s="261" t="s">
        <v>412</v>
      </c>
      <c r="F317" s="292">
        <f>SUM(F302:F315)</f>
        <v>12996000</v>
      </c>
      <c r="G317" s="292">
        <f>SUM(G302:G315)</f>
        <v>18787200</v>
      </c>
      <c r="H317" s="292">
        <f>SUM(H302:H315)</f>
        <v>7090000</v>
      </c>
      <c r="I317" s="292">
        <f>SUM(I302:I315)</f>
        <v>23000000</v>
      </c>
    </row>
    <row r="318" spans="1:9" ht="27.95" customHeight="1" thickBot="1">
      <c r="A318" s="246"/>
      <c r="B318" s="316"/>
      <c r="C318" s="317"/>
      <c r="D318" s="318"/>
      <c r="E318" s="275" t="s">
        <v>50</v>
      </c>
      <c r="F318" s="299">
        <f>F316+F317</f>
        <v>96175139.802299991</v>
      </c>
      <c r="G318" s="299">
        <f>G316+G317</f>
        <v>101966339.80229999</v>
      </c>
      <c r="H318" s="299">
        <f>H316+H317</f>
        <v>69474354.851725012</v>
      </c>
      <c r="I318" s="299">
        <f>I316+I317</f>
        <v>80315770.200000003</v>
      </c>
    </row>
    <row r="319" spans="1:9" ht="22.5">
      <c r="A319" s="985" t="s">
        <v>802</v>
      </c>
      <c r="B319" s="986"/>
      <c r="C319" s="986"/>
      <c r="D319" s="986"/>
      <c r="E319" s="986"/>
      <c r="F319" s="986"/>
      <c r="G319" s="986"/>
      <c r="H319" s="986"/>
      <c r="I319" s="987"/>
    </row>
    <row r="320" spans="1:9" ht="22.5">
      <c r="A320" s="988" t="s">
        <v>0</v>
      </c>
      <c r="B320" s="989"/>
      <c r="C320" s="989"/>
      <c r="D320" s="989"/>
      <c r="E320" s="989"/>
      <c r="F320" s="989"/>
      <c r="G320" s="989"/>
      <c r="H320" s="989"/>
      <c r="I320" s="990"/>
    </row>
    <row r="321" spans="1:9" ht="22.5">
      <c r="A321" s="988" t="s">
        <v>1734</v>
      </c>
      <c r="B321" s="989"/>
      <c r="C321" s="989"/>
      <c r="D321" s="989"/>
      <c r="E321" s="989"/>
      <c r="F321" s="989"/>
      <c r="G321" s="989"/>
      <c r="H321" s="989"/>
      <c r="I321" s="990"/>
    </row>
    <row r="322" spans="1:9" ht="28.5" customHeight="1" thickBot="1">
      <c r="A322" s="1003" t="s">
        <v>497</v>
      </c>
      <c r="B322" s="1004"/>
      <c r="C322" s="1004"/>
      <c r="D322" s="1004"/>
      <c r="E322" s="1004"/>
      <c r="F322" s="1004"/>
      <c r="G322" s="1004"/>
      <c r="H322" s="1004"/>
      <c r="I322" s="1005"/>
    </row>
    <row r="323" spans="1:9" thickBot="1">
      <c r="A323" s="995" t="s">
        <v>498</v>
      </c>
      <c r="B323" s="996"/>
      <c r="C323" s="996"/>
      <c r="D323" s="996"/>
      <c r="E323" s="996"/>
      <c r="F323" s="996"/>
      <c r="G323" s="996"/>
      <c r="H323" s="996"/>
      <c r="I323" s="997"/>
    </row>
    <row r="324" spans="1:9" s="204" customFormat="1" ht="54.75" thickBot="1">
      <c r="A324" s="175" t="s">
        <v>373</v>
      </c>
      <c r="B324" s="3" t="s">
        <v>78</v>
      </c>
      <c r="C324" s="176" t="s">
        <v>374</v>
      </c>
      <c r="D324" s="3" t="s">
        <v>3</v>
      </c>
      <c r="E324" s="177" t="s">
        <v>79</v>
      </c>
      <c r="F324" s="3" t="s">
        <v>375</v>
      </c>
      <c r="G324" s="563" t="s">
        <v>6</v>
      </c>
      <c r="H324" s="3" t="s">
        <v>738</v>
      </c>
      <c r="I324" s="3" t="s">
        <v>1735</v>
      </c>
    </row>
    <row r="325" spans="1:9" ht="36.75" thickBot="1">
      <c r="A325" s="178">
        <v>12500100100</v>
      </c>
      <c r="B325" s="307" t="s">
        <v>17</v>
      </c>
      <c r="C325" s="205"/>
      <c r="D325" s="7"/>
      <c r="E325" s="180" t="s">
        <v>499</v>
      </c>
      <c r="F325" s="188">
        <f>F400</f>
        <v>83581078.035211012</v>
      </c>
      <c r="G325" s="188">
        <f>G400</f>
        <v>143968165.27790001</v>
      </c>
      <c r="H325" s="188">
        <f>H400</f>
        <v>71319750.027224988</v>
      </c>
      <c r="I325" s="188">
        <f>I400</f>
        <v>215511164.412</v>
      </c>
    </row>
    <row r="326" spans="1:9" ht="27.95" customHeight="1" thickBot="1">
      <c r="A326" s="190"/>
      <c r="B326" s="212"/>
      <c r="C326" s="213"/>
      <c r="D326" s="212"/>
      <c r="E326" s="193" t="s">
        <v>50</v>
      </c>
      <c r="F326" s="319">
        <f>F325</f>
        <v>83581078.035211012</v>
      </c>
      <c r="G326" s="319">
        <f>G325</f>
        <v>143968165.27790001</v>
      </c>
      <c r="H326" s="319">
        <f>H325</f>
        <v>71319750.027224988</v>
      </c>
      <c r="I326" s="319">
        <f>I325</f>
        <v>215511164.412</v>
      </c>
    </row>
    <row r="327" spans="1:9" ht="27.95" customHeight="1" thickBot="1">
      <c r="A327" s="1006" t="s">
        <v>388</v>
      </c>
      <c r="B327" s="1007"/>
      <c r="C327" s="1007"/>
      <c r="D327" s="1007"/>
      <c r="E327" s="1007"/>
      <c r="F327" s="1007"/>
      <c r="G327" s="1007"/>
      <c r="H327" s="1007"/>
      <c r="I327" s="1008"/>
    </row>
    <row r="328" spans="1:9" thickBot="1">
      <c r="A328" s="242"/>
      <c r="B328" s="212"/>
      <c r="C328" s="243"/>
      <c r="D328" s="212"/>
      <c r="E328" s="269" t="s">
        <v>46</v>
      </c>
      <c r="F328" s="320">
        <f t="shared" ref="F328:I329" si="3">F398</f>
        <v>52743178.035211012</v>
      </c>
      <c r="G328" s="320">
        <f t="shared" si="3"/>
        <v>60530364.804099999</v>
      </c>
      <c r="H328" s="320">
        <f t="shared" si="3"/>
        <v>40475550.027224995</v>
      </c>
      <c r="I328" s="320">
        <f t="shared" si="3"/>
        <v>86011164.412</v>
      </c>
    </row>
    <row r="329" spans="1:9" ht="27.95" customHeight="1" thickBot="1">
      <c r="A329" s="242"/>
      <c r="B329" s="212"/>
      <c r="C329" s="243"/>
      <c r="D329" s="212"/>
      <c r="E329" s="269" t="s">
        <v>412</v>
      </c>
      <c r="F329" s="320">
        <f t="shared" si="3"/>
        <v>30837900</v>
      </c>
      <c r="G329" s="320">
        <f t="shared" si="3"/>
        <v>83437800.473800004</v>
      </c>
      <c r="H329" s="320">
        <f t="shared" si="3"/>
        <v>30844200</v>
      </c>
      <c r="I329" s="320">
        <f t="shared" si="3"/>
        <v>129500000</v>
      </c>
    </row>
    <row r="330" spans="1:9" ht="27.95" customHeight="1" thickBot="1">
      <c r="A330" s="242"/>
      <c r="B330" s="212"/>
      <c r="C330" s="243"/>
      <c r="D330" s="212"/>
      <c r="E330" s="269" t="s">
        <v>50</v>
      </c>
      <c r="F330" s="320">
        <f>F328+F329</f>
        <v>83581078.035211012</v>
      </c>
      <c r="G330" s="320">
        <v>227607925.53</v>
      </c>
      <c r="H330" s="320">
        <f>H328+H329</f>
        <v>71319750.027224988</v>
      </c>
      <c r="I330" s="320">
        <f>I328+I329</f>
        <v>215511164.412</v>
      </c>
    </row>
    <row r="331" spans="1:9" ht="22.5">
      <c r="A331" s="985" t="s">
        <v>802</v>
      </c>
      <c r="B331" s="986"/>
      <c r="C331" s="986"/>
      <c r="D331" s="986"/>
      <c r="E331" s="986"/>
      <c r="F331" s="986"/>
      <c r="G331" s="986"/>
      <c r="H331" s="986"/>
      <c r="I331" s="987"/>
    </row>
    <row r="332" spans="1:9" ht="22.5">
      <c r="A332" s="988" t="s">
        <v>0</v>
      </c>
      <c r="B332" s="989"/>
      <c r="C332" s="989"/>
      <c r="D332" s="989"/>
      <c r="E332" s="989"/>
      <c r="F332" s="989"/>
      <c r="G332" s="989"/>
      <c r="H332" s="989"/>
      <c r="I332" s="990"/>
    </row>
    <row r="333" spans="1:9" ht="22.5">
      <c r="A333" s="988" t="s">
        <v>1734</v>
      </c>
      <c r="B333" s="989"/>
      <c r="C333" s="989"/>
      <c r="D333" s="989"/>
      <c r="E333" s="989"/>
      <c r="F333" s="989"/>
      <c r="G333" s="989"/>
      <c r="H333" s="989"/>
      <c r="I333" s="990"/>
    </row>
    <row r="334" spans="1:9" ht="30.75" customHeight="1" thickBot="1">
      <c r="A334" s="1003" t="s">
        <v>371</v>
      </c>
      <c r="B334" s="1004"/>
      <c r="C334" s="1004"/>
      <c r="D334" s="1004"/>
      <c r="E334" s="1004"/>
      <c r="F334" s="1004"/>
      <c r="G334" s="1004"/>
      <c r="H334" s="1004"/>
      <c r="I334" s="1005"/>
    </row>
    <row r="335" spans="1:9" thickBot="1">
      <c r="A335" s="999" t="s">
        <v>500</v>
      </c>
      <c r="B335" s="1000"/>
      <c r="C335" s="1000"/>
      <c r="D335" s="1000"/>
      <c r="E335" s="1000"/>
      <c r="F335" s="1000"/>
      <c r="G335" s="1000"/>
      <c r="H335" s="1000"/>
      <c r="I335" s="1001"/>
    </row>
    <row r="336" spans="1:9" s="204" customFormat="1" ht="39.75" customHeight="1" thickBot="1">
      <c r="A336" s="564" t="s">
        <v>373</v>
      </c>
      <c r="B336" s="387" t="s">
        <v>78</v>
      </c>
      <c r="C336" s="565" t="s">
        <v>374</v>
      </c>
      <c r="D336" s="387" t="s">
        <v>3</v>
      </c>
      <c r="E336" s="566" t="s">
        <v>79</v>
      </c>
      <c r="F336" s="387" t="s">
        <v>375</v>
      </c>
      <c r="G336" s="567" t="s">
        <v>6</v>
      </c>
      <c r="H336" s="387" t="s">
        <v>738</v>
      </c>
      <c r="I336" s="387" t="s">
        <v>1735</v>
      </c>
    </row>
    <row r="337" spans="1:9" ht="21.95" customHeight="1">
      <c r="A337" s="252">
        <v>20000000</v>
      </c>
      <c r="B337" s="253"/>
      <c r="C337" s="254"/>
      <c r="D337" s="253"/>
      <c r="E337" s="116" t="s">
        <v>43</v>
      </c>
      <c r="F337" s="255"/>
      <c r="G337" s="255"/>
      <c r="H337" s="255"/>
      <c r="I337" s="256"/>
    </row>
    <row r="338" spans="1:9" ht="21.95" customHeight="1">
      <c r="A338" s="217">
        <v>21000000</v>
      </c>
      <c r="B338" s="218"/>
      <c r="C338" s="219"/>
      <c r="D338" s="218"/>
      <c r="E338" s="97" t="s">
        <v>46</v>
      </c>
      <c r="F338" s="208"/>
      <c r="G338" s="208"/>
      <c r="H338" s="208"/>
      <c r="I338" s="220"/>
    </row>
    <row r="339" spans="1:9" ht="21.95" customHeight="1">
      <c r="A339" s="217">
        <v>21010000</v>
      </c>
      <c r="B339" s="218"/>
      <c r="C339" s="219"/>
      <c r="D339" s="218"/>
      <c r="E339" s="97" t="s">
        <v>395</v>
      </c>
      <c r="F339" s="208"/>
      <c r="G339" s="208"/>
      <c r="H339" s="208"/>
      <c r="I339" s="220"/>
    </row>
    <row r="340" spans="1:9" ht="21.95" customHeight="1">
      <c r="A340" s="221">
        <v>21010103</v>
      </c>
      <c r="B340" s="222" t="s">
        <v>17</v>
      </c>
      <c r="C340" s="223"/>
      <c r="D340" s="20">
        <v>31933700</v>
      </c>
      <c r="E340" s="101" t="s">
        <v>433</v>
      </c>
      <c r="F340" s="321">
        <f>G340-(G340*3%)</f>
        <v>7793509.2132790005</v>
      </c>
      <c r="G340" s="208">
        <v>8034545.5807000007</v>
      </c>
      <c r="H340" s="321">
        <f>G340/12*9</f>
        <v>6025909.1855250001</v>
      </c>
      <c r="I340" s="220">
        <f>NROLL!E186</f>
        <v>7257333</v>
      </c>
    </row>
    <row r="341" spans="1:9" ht="21.95" customHeight="1">
      <c r="A341" s="221">
        <v>21010104</v>
      </c>
      <c r="B341" s="222" t="s">
        <v>17</v>
      </c>
      <c r="C341" s="223"/>
      <c r="D341" s="20">
        <v>31933700</v>
      </c>
      <c r="E341" s="101" t="s">
        <v>434</v>
      </c>
      <c r="F341" s="321">
        <f t="shared" ref="F341:F368" si="4">G341-(G341*3%)</f>
        <v>14349858.543455001</v>
      </c>
      <c r="G341" s="231">
        <v>14793668.601500001</v>
      </c>
      <c r="H341" s="321">
        <f>G341/12*9</f>
        <v>11095251.451125002</v>
      </c>
      <c r="I341" s="220">
        <f>NROLL!E173</f>
        <v>11272974.560000002</v>
      </c>
    </row>
    <row r="342" spans="1:9" s="203" customFormat="1" ht="21.95" customHeight="1">
      <c r="A342" s="221">
        <v>21010105</v>
      </c>
      <c r="B342" s="222" t="s">
        <v>17</v>
      </c>
      <c r="C342" s="223"/>
      <c r="D342" s="20">
        <v>31933700</v>
      </c>
      <c r="E342" s="101" t="s">
        <v>435</v>
      </c>
      <c r="F342" s="321">
        <f t="shared" si="4"/>
        <v>7271944.3545000004</v>
      </c>
      <c r="G342" s="231">
        <v>7496849.8500000006</v>
      </c>
      <c r="H342" s="321">
        <f>G342/12*9</f>
        <v>5622637.3875000002</v>
      </c>
      <c r="I342" s="220">
        <f>NROLL!E132</f>
        <v>6303873.1199999992</v>
      </c>
    </row>
    <row r="343" spans="1:9" s="203" customFormat="1" ht="21.95" customHeight="1">
      <c r="A343" s="221">
        <v>21010106</v>
      </c>
      <c r="B343" s="222" t="s">
        <v>17</v>
      </c>
      <c r="C343" s="223"/>
      <c r="D343" s="13"/>
      <c r="E343" s="101" t="s">
        <v>501</v>
      </c>
      <c r="F343" s="321"/>
      <c r="G343" s="231">
        <v>39026.967800000006</v>
      </c>
      <c r="H343" s="231"/>
      <c r="I343" s="209"/>
    </row>
    <row r="344" spans="1:9" s="203" customFormat="1" ht="21.95" customHeight="1">
      <c r="A344" s="257"/>
      <c r="B344" s="222" t="s">
        <v>17</v>
      </c>
      <c r="C344" s="223"/>
      <c r="D344" s="13"/>
      <c r="E344" s="101" t="s">
        <v>1680</v>
      </c>
      <c r="F344" s="321"/>
      <c r="G344" s="231">
        <v>5569992.7999999998</v>
      </c>
      <c r="H344" s="231"/>
      <c r="I344" s="209">
        <f>NROLL!T132+NROLL!T173+NROLL!T186</f>
        <v>39840000</v>
      </c>
    </row>
    <row r="345" spans="1:9" s="203" customFormat="1" ht="21.95" customHeight="1">
      <c r="A345" s="217">
        <v>21020300</v>
      </c>
      <c r="B345" s="218"/>
      <c r="C345" s="219"/>
      <c r="D345" s="218"/>
      <c r="E345" s="97" t="s">
        <v>437</v>
      </c>
      <c r="F345" s="231"/>
      <c r="G345" s="231"/>
      <c r="H345" s="231"/>
      <c r="I345" s="209"/>
    </row>
    <row r="346" spans="1:9" s="203" customFormat="1" ht="21.95" customHeight="1">
      <c r="A346" s="221">
        <v>21020301</v>
      </c>
      <c r="B346" s="222" t="s">
        <v>17</v>
      </c>
      <c r="C346" s="223"/>
      <c r="D346" s="20">
        <v>31933700</v>
      </c>
      <c r="E346" s="130" t="s">
        <v>438</v>
      </c>
      <c r="F346" s="321">
        <f t="shared" si="4"/>
        <v>2157890.5989950001</v>
      </c>
      <c r="G346" s="231">
        <v>2224629.4835000001</v>
      </c>
      <c r="H346" s="321">
        <f t="shared" ref="H346:H368" si="5">G346/12*9</f>
        <v>1668472.1126250001</v>
      </c>
      <c r="I346" s="220">
        <f>NROLL!F186</f>
        <v>2540066.5499999998</v>
      </c>
    </row>
    <row r="347" spans="1:9" s="203" customFormat="1" ht="21.95" customHeight="1">
      <c r="A347" s="221">
        <v>21020302</v>
      </c>
      <c r="B347" s="222" t="s">
        <v>17</v>
      </c>
      <c r="C347" s="223"/>
      <c r="D347" s="20">
        <v>31933700</v>
      </c>
      <c r="E347" s="130" t="s">
        <v>439</v>
      </c>
      <c r="F347" s="321">
        <f t="shared" si="4"/>
        <v>1233084.7240500001</v>
      </c>
      <c r="G347" s="231">
        <v>1271221.365</v>
      </c>
      <c r="H347" s="321">
        <f t="shared" si="5"/>
        <v>953416.02375000005</v>
      </c>
      <c r="I347" s="220">
        <f>NROLL!G186</f>
        <v>1451466.6</v>
      </c>
    </row>
    <row r="348" spans="1:9" s="203" customFormat="1" ht="21.95" customHeight="1">
      <c r="A348" s="221">
        <v>21020303</v>
      </c>
      <c r="B348" s="222" t="s">
        <v>17</v>
      </c>
      <c r="C348" s="223"/>
      <c r="D348" s="20">
        <v>31933700</v>
      </c>
      <c r="E348" s="130" t="s">
        <v>440</v>
      </c>
      <c r="F348" s="321">
        <f t="shared" si="4"/>
        <v>77019.939612000016</v>
      </c>
      <c r="G348" s="231">
        <v>79401.99960000001</v>
      </c>
      <c r="H348" s="321">
        <f t="shared" si="5"/>
        <v>59551.499700000008</v>
      </c>
      <c r="I348" s="220">
        <f>NROLL!I186</f>
        <v>87480</v>
      </c>
    </row>
    <row r="349" spans="1:9" s="203" customFormat="1" ht="21.95" customHeight="1">
      <c r="A349" s="221">
        <v>21020304</v>
      </c>
      <c r="B349" s="222" t="s">
        <v>17</v>
      </c>
      <c r="C349" s="223"/>
      <c r="D349" s="20">
        <v>31933700</v>
      </c>
      <c r="E349" s="130" t="s">
        <v>401</v>
      </c>
      <c r="F349" s="321">
        <f t="shared" si="4"/>
        <v>308268.84811399999</v>
      </c>
      <c r="G349" s="231">
        <v>317802.9362</v>
      </c>
      <c r="H349" s="321">
        <f t="shared" si="5"/>
        <v>238352.20215</v>
      </c>
      <c r="I349" s="220">
        <f>NROLL!H186</f>
        <v>362866.65</v>
      </c>
    </row>
    <row r="350" spans="1:9" s="203" customFormat="1" ht="21.95" customHeight="1">
      <c r="A350" s="221">
        <v>21020305</v>
      </c>
      <c r="B350" s="222" t="s">
        <v>17</v>
      </c>
      <c r="C350" s="223"/>
      <c r="D350" s="20">
        <v>31933700</v>
      </c>
      <c r="E350" s="130" t="s">
        <v>484</v>
      </c>
      <c r="F350" s="321">
        <f t="shared" si="4"/>
        <v>1841353.558957</v>
      </c>
      <c r="G350" s="231">
        <v>1898302.6381000001</v>
      </c>
      <c r="H350" s="321">
        <f t="shared" si="5"/>
        <v>1423726.9785750001</v>
      </c>
      <c r="I350" s="220"/>
    </row>
    <row r="351" spans="1:9" s="203" customFormat="1" ht="21.95" customHeight="1">
      <c r="A351" s="221">
        <v>21020306</v>
      </c>
      <c r="B351" s="222" t="s">
        <v>17</v>
      </c>
      <c r="C351" s="223"/>
      <c r="D351" s="20">
        <v>31933700</v>
      </c>
      <c r="E351" s="130" t="s">
        <v>402</v>
      </c>
      <c r="F351" s="321">
        <f t="shared" si="4"/>
        <v>16337.572939000001</v>
      </c>
      <c r="G351" s="231">
        <v>16842.858700000001</v>
      </c>
      <c r="H351" s="321">
        <f t="shared" si="5"/>
        <v>12632.144025</v>
      </c>
      <c r="I351" s="220">
        <f>NROLL!K186</f>
        <v>630</v>
      </c>
    </row>
    <row r="352" spans="1:9" s="203" customFormat="1" ht="21.95" customHeight="1">
      <c r="A352" s="221">
        <v>21020312</v>
      </c>
      <c r="B352" s="222" t="s">
        <v>17</v>
      </c>
      <c r="C352" s="223"/>
      <c r="D352" s="13"/>
      <c r="E352" s="130" t="s">
        <v>441</v>
      </c>
      <c r="F352" s="321"/>
      <c r="G352" s="231"/>
      <c r="H352" s="321"/>
      <c r="I352" s="220"/>
    </row>
    <row r="353" spans="1:9" s="203" customFormat="1" ht="21.95" customHeight="1">
      <c r="A353" s="221">
        <v>21020314</v>
      </c>
      <c r="B353" s="222" t="s">
        <v>17</v>
      </c>
      <c r="C353" s="223"/>
      <c r="D353" s="20">
        <v>31933700</v>
      </c>
      <c r="E353" s="130" t="s">
        <v>406</v>
      </c>
      <c r="F353" s="321">
        <f t="shared" si="4"/>
        <v>1040979.3746099999</v>
      </c>
      <c r="G353" s="231">
        <v>1073174.6129999999</v>
      </c>
      <c r="H353" s="321">
        <f t="shared" si="5"/>
        <v>804880.95974999992</v>
      </c>
      <c r="I353" s="220">
        <f>NROLL!M186</f>
        <v>11469.09</v>
      </c>
    </row>
    <row r="354" spans="1:9" ht="21.95" customHeight="1">
      <c r="A354" s="221">
        <v>21020315</v>
      </c>
      <c r="B354" s="222" t="s">
        <v>17</v>
      </c>
      <c r="C354" s="223"/>
      <c r="D354" s="20">
        <v>31933700</v>
      </c>
      <c r="E354" s="130" t="s">
        <v>442</v>
      </c>
      <c r="F354" s="321">
        <f t="shared" si="4"/>
        <v>515729.96491399995</v>
      </c>
      <c r="G354" s="321">
        <v>531680.37619999994</v>
      </c>
      <c r="H354" s="321">
        <f t="shared" si="5"/>
        <v>398760.28214999998</v>
      </c>
      <c r="I354" s="220">
        <f>NROLL!J186</f>
        <v>602866.65</v>
      </c>
    </row>
    <row r="355" spans="1:9" ht="21.95" customHeight="1">
      <c r="A355" s="217">
        <v>21020400</v>
      </c>
      <c r="B355" s="222"/>
      <c r="C355" s="219"/>
      <c r="D355" s="218"/>
      <c r="E355" s="97" t="s">
        <v>452</v>
      </c>
      <c r="F355" s="321"/>
      <c r="G355" s="321"/>
      <c r="H355" s="321"/>
      <c r="I355" s="220"/>
    </row>
    <row r="356" spans="1:9" ht="21.95" customHeight="1">
      <c r="A356" s="221">
        <v>21020401</v>
      </c>
      <c r="B356" s="222" t="s">
        <v>17</v>
      </c>
      <c r="C356" s="223"/>
      <c r="D356" s="20">
        <v>31933700</v>
      </c>
      <c r="E356" s="130" t="s">
        <v>438</v>
      </c>
      <c r="F356" s="321">
        <f t="shared" si="4"/>
        <v>4442055.8684120011</v>
      </c>
      <c r="G356" s="231">
        <v>4579439.0396000007</v>
      </c>
      <c r="H356" s="321">
        <f t="shared" si="5"/>
        <v>3434579.2797000008</v>
      </c>
      <c r="I356" s="220">
        <f>NROLL!F173</f>
        <v>3945541.0960000008</v>
      </c>
    </row>
    <row r="357" spans="1:9" ht="21.95" customHeight="1">
      <c r="A357" s="221">
        <v>21020402</v>
      </c>
      <c r="B357" s="222" t="s">
        <v>17</v>
      </c>
      <c r="C357" s="223"/>
      <c r="D357" s="20">
        <v>31933700</v>
      </c>
      <c r="E357" s="130" t="s">
        <v>439</v>
      </c>
      <c r="F357" s="321">
        <f t="shared" si="4"/>
        <v>2547711.1144920001</v>
      </c>
      <c r="G357" s="231">
        <v>2626506.3036000002</v>
      </c>
      <c r="H357" s="321">
        <f t="shared" si="5"/>
        <v>1969879.7277000002</v>
      </c>
      <c r="I357" s="220">
        <f>NROLL!G173</f>
        <v>2254594.912</v>
      </c>
    </row>
    <row r="358" spans="1:9" ht="21.95" customHeight="1">
      <c r="A358" s="221">
        <v>21020403</v>
      </c>
      <c r="B358" s="222" t="s">
        <v>17</v>
      </c>
      <c r="C358" s="223"/>
      <c r="D358" s="20">
        <v>31933700</v>
      </c>
      <c r="E358" s="130" t="s">
        <v>440</v>
      </c>
      <c r="F358" s="321">
        <f t="shared" si="4"/>
        <v>266068.88229600003</v>
      </c>
      <c r="G358" s="231">
        <v>274297.81680000003</v>
      </c>
      <c r="H358" s="321">
        <f t="shared" si="5"/>
        <v>205723.36260000002</v>
      </c>
      <c r="I358" s="220">
        <f>NROLL!I173</f>
        <v>250560</v>
      </c>
    </row>
    <row r="359" spans="1:9" ht="21.95" customHeight="1">
      <c r="A359" s="221">
        <v>21020404</v>
      </c>
      <c r="B359" s="222" t="s">
        <v>17</v>
      </c>
      <c r="C359" s="223"/>
      <c r="D359" s="20">
        <v>31933700</v>
      </c>
      <c r="E359" s="130" t="s">
        <v>401</v>
      </c>
      <c r="F359" s="321">
        <f t="shared" si="4"/>
        <v>636987.74460500001</v>
      </c>
      <c r="G359" s="231">
        <v>656688.39650000003</v>
      </c>
      <c r="H359" s="321">
        <f t="shared" si="5"/>
        <v>492516.29737500002</v>
      </c>
      <c r="I359" s="220">
        <f>NROLL!H173</f>
        <v>563648.728</v>
      </c>
    </row>
    <row r="360" spans="1:9" ht="21.95" customHeight="1">
      <c r="A360" s="221">
        <v>21020412</v>
      </c>
      <c r="B360" s="222" t="s">
        <v>17</v>
      </c>
      <c r="C360" s="223"/>
      <c r="D360" s="13"/>
      <c r="E360" s="130" t="s">
        <v>441</v>
      </c>
      <c r="F360" s="321"/>
      <c r="G360" s="231"/>
      <c r="H360" s="321"/>
      <c r="I360" s="220"/>
    </row>
    <row r="361" spans="1:9" ht="21.95" customHeight="1">
      <c r="A361" s="221">
        <v>21020415</v>
      </c>
      <c r="B361" s="222" t="s">
        <v>17</v>
      </c>
      <c r="C361" s="223"/>
      <c r="D361" s="20">
        <v>31933700</v>
      </c>
      <c r="E361" s="130" t="s">
        <v>442</v>
      </c>
      <c r="F361" s="321">
        <f t="shared" si="4"/>
        <v>1461429.5785550002</v>
      </c>
      <c r="G361" s="231">
        <v>1506628.4315000002</v>
      </c>
      <c r="H361" s="321">
        <f t="shared" si="5"/>
        <v>1129971.3236250002</v>
      </c>
      <c r="I361" s="220">
        <f>NROLL!J173</f>
        <v>1355648.7280000001</v>
      </c>
    </row>
    <row r="362" spans="1:9" ht="21.95" customHeight="1">
      <c r="A362" s="217">
        <v>21020500</v>
      </c>
      <c r="B362" s="222"/>
      <c r="C362" s="219"/>
      <c r="D362" s="218"/>
      <c r="E362" s="97" t="s">
        <v>453</v>
      </c>
      <c r="F362" s="321"/>
      <c r="G362" s="231"/>
      <c r="H362" s="321"/>
      <c r="I362" s="220"/>
    </row>
    <row r="363" spans="1:9" ht="21.95" customHeight="1">
      <c r="A363" s="221">
        <v>21020501</v>
      </c>
      <c r="B363" s="222" t="s">
        <v>17</v>
      </c>
      <c r="C363" s="223"/>
      <c r="D363" s="20">
        <v>31933700</v>
      </c>
      <c r="E363" s="130" t="s">
        <v>438</v>
      </c>
      <c r="F363" s="321">
        <f t="shared" si="4"/>
        <v>1964730.15</v>
      </c>
      <c r="G363" s="231">
        <v>2025495</v>
      </c>
      <c r="H363" s="321">
        <f t="shared" si="5"/>
        <v>1519121.25</v>
      </c>
      <c r="I363" s="220">
        <f>NROLL!F132</f>
        <v>2206355.5919999992</v>
      </c>
    </row>
    <row r="364" spans="1:9" ht="21.95" customHeight="1">
      <c r="A364" s="322">
        <v>21020502</v>
      </c>
      <c r="B364" s="222" t="s">
        <v>17</v>
      </c>
      <c r="C364" s="230"/>
      <c r="D364" s="20">
        <v>31933700</v>
      </c>
      <c r="E364" s="130" t="s">
        <v>439</v>
      </c>
      <c r="F364" s="321">
        <f t="shared" si="4"/>
        <v>1123521.3199400001</v>
      </c>
      <c r="G364" s="231">
        <v>1158269.402</v>
      </c>
      <c r="H364" s="321">
        <f t="shared" si="5"/>
        <v>868702.05149999994</v>
      </c>
      <c r="I364" s="220">
        <f>NROLL!G132</f>
        <v>1260774.6240000003</v>
      </c>
    </row>
    <row r="365" spans="1:9" ht="21.95" customHeight="1">
      <c r="A365" s="322">
        <v>21020503</v>
      </c>
      <c r="B365" s="222" t="s">
        <v>17</v>
      </c>
      <c r="C365" s="230"/>
      <c r="D365" s="20">
        <v>31933700</v>
      </c>
      <c r="E365" s="130" t="s">
        <v>440</v>
      </c>
      <c r="F365" s="321">
        <f t="shared" si="4"/>
        <v>198384.69294000001</v>
      </c>
      <c r="G365" s="231">
        <v>204520.302</v>
      </c>
      <c r="H365" s="321">
        <f t="shared" si="5"/>
        <v>153390.22649999999</v>
      </c>
      <c r="I365" s="220">
        <f>NROLL!I132</f>
        <v>216000</v>
      </c>
    </row>
    <row r="366" spans="1:9" ht="21.95" customHeight="1">
      <c r="A366" s="322">
        <v>21020504</v>
      </c>
      <c r="B366" s="222" t="s">
        <v>17</v>
      </c>
      <c r="C366" s="230"/>
      <c r="D366" s="20">
        <v>31933700</v>
      </c>
      <c r="E366" s="130" t="s">
        <v>401</v>
      </c>
      <c r="F366" s="321">
        <f t="shared" si="4"/>
        <v>280724.06075400003</v>
      </c>
      <c r="G366" s="231">
        <v>289406.24820000003</v>
      </c>
      <c r="H366" s="321">
        <f t="shared" si="5"/>
        <v>217054.68615000002</v>
      </c>
      <c r="I366" s="220">
        <f>NROLL!H132</f>
        <v>315193.65600000008</v>
      </c>
    </row>
    <row r="367" spans="1:9" ht="21.95" customHeight="1">
      <c r="A367" s="322">
        <v>21020512</v>
      </c>
      <c r="B367" s="222" t="s">
        <v>17</v>
      </c>
      <c r="C367" s="230"/>
      <c r="D367" s="20"/>
      <c r="E367" s="130" t="s">
        <v>441</v>
      </c>
      <c r="F367" s="321"/>
      <c r="G367" s="231"/>
      <c r="H367" s="321"/>
      <c r="I367" s="220"/>
    </row>
    <row r="368" spans="1:9" ht="21.95" customHeight="1">
      <c r="A368" s="322">
        <v>21020515</v>
      </c>
      <c r="B368" s="222" t="s">
        <v>17</v>
      </c>
      <c r="C368" s="230"/>
      <c r="D368" s="20">
        <v>31933700</v>
      </c>
      <c r="E368" s="130" t="s">
        <v>442</v>
      </c>
      <c r="F368" s="321">
        <f t="shared" si="4"/>
        <v>2665587.929792</v>
      </c>
      <c r="G368" s="231">
        <v>2748028.7936</v>
      </c>
      <c r="H368" s="321">
        <f t="shared" si="5"/>
        <v>2061021.5951999999</v>
      </c>
      <c r="I368" s="220">
        <f>NROLL!J132</f>
        <v>2911820.8559999987</v>
      </c>
    </row>
    <row r="369" spans="1:9" ht="21.95" customHeight="1">
      <c r="A369" s="227">
        <v>21020600</v>
      </c>
      <c r="B369" s="222"/>
      <c r="C369" s="229"/>
      <c r="D369" s="228"/>
      <c r="E369" s="97" t="s">
        <v>410</v>
      </c>
      <c r="F369" s="231"/>
      <c r="G369" s="231"/>
      <c r="H369" s="231"/>
      <c r="I369" s="209"/>
    </row>
    <row r="370" spans="1:9" ht="21.95" customHeight="1">
      <c r="A370" s="322">
        <v>21020604</v>
      </c>
      <c r="B370" s="222" t="s">
        <v>17</v>
      </c>
      <c r="C370" s="230"/>
      <c r="D370" s="13"/>
      <c r="E370" s="101" t="s">
        <v>502</v>
      </c>
      <c r="F370" s="231"/>
      <c r="G370" s="231"/>
      <c r="H370" s="231"/>
      <c r="I370" s="209"/>
    </row>
    <row r="371" spans="1:9" ht="21.95" customHeight="1">
      <c r="A371" s="322">
        <v>21020605</v>
      </c>
      <c r="B371" s="222" t="s">
        <v>17</v>
      </c>
      <c r="C371" s="230"/>
      <c r="D371" s="20">
        <v>31933700</v>
      </c>
      <c r="E371" s="101" t="s">
        <v>503</v>
      </c>
      <c r="F371" s="231"/>
      <c r="G371" s="231"/>
      <c r="H371" s="231"/>
      <c r="I371" s="209"/>
    </row>
    <row r="372" spans="1:9" ht="21.95" customHeight="1">
      <c r="A372" s="232">
        <v>22000000</v>
      </c>
      <c r="B372" s="222"/>
      <c r="C372" s="234"/>
      <c r="D372" s="233"/>
      <c r="E372" s="161" t="s">
        <v>504</v>
      </c>
      <c r="F372" s="231"/>
      <c r="G372" s="231"/>
      <c r="H372" s="231"/>
      <c r="I372" s="209"/>
    </row>
    <row r="373" spans="1:9" ht="21.95" customHeight="1">
      <c r="A373" s="232">
        <v>22010000</v>
      </c>
      <c r="B373" s="222"/>
      <c r="C373" s="234"/>
      <c r="D373" s="233"/>
      <c r="E373" s="161" t="s">
        <v>505</v>
      </c>
      <c r="F373" s="231"/>
      <c r="G373" s="231"/>
      <c r="H373" s="231"/>
      <c r="I373" s="209"/>
    </row>
    <row r="374" spans="1:9" ht="21.95" customHeight="1">
      <c r="A374" s="232">
        <v>22010100</v>
      </c>
      <c r="B374" s="222"/>
      <c r="C374" s="234"/>
      <c r="D374" s="233"/>
      <c r="E374" s="161" t="s">
        <v>505</v>
      </c>
      <c r="F374" s="231"/>
      <c r="G374" s="231"/>
      <c r="H374" s="231"/>
      <c r="I374" s="209"/>
    </row>
    <row r="375" spans="1:9" ht="21.95" customHeight="1">
      <c r="A375" s="182">
        <v>22010103</v>
      </c>
      <c r="B375" s="222" t="s">
        <v>17</v>
      </c>
      <c r="C375" s="183"/>
      <c r="D375" s="20">
        <v>31933700</v>
      </c>
      <c r="E375" s="226" t="s">
        <v>506</v>
      </c>
      <c r="F375" s="231">
        <v>550000</v>
      </c>
      <c r="G375" s="231">
        <v>1113945</v>
      </c>
      <c r="H375" s="231">
        <v>120000</v>
      </c>
      <c r="I375" s="209">
        <v>1000000</v>
      </c>
    </row>
    <row r="376" spans="1:9" ht="21.95" customHeight="1">
      <c r="A376" s="232">
        <v>22020000</v>
      </c>
      <c r="B376" s="222"/>
      <c r="C376" s="234"/>
      <c r="D376" s="233"/>
      <c r="E376" s="161" t="s">
        <v>412</v>
      </c>
      <c r="F376" s="231"/>
      <c r="G376" s="231"/>
      <c r="H376" s="231"/>
      <c r="I376" s="209"/>
    </row>
    <row r="377" spans="1:9" ht="21.95" customHeight="1">
      <c r="A377" s="232">
        <v>22020100</v>
      </c>
      <c r="B377" s="222"/>
      <c r="C377" s="234"/>
      <c r="D377" s="233"/>
      <c r="E377" s="161" t="s">
        <v>467</v>
      </c>
      <c r="F377" s="231"/>
      <c r="G377" s="231"/>
      <c r="H377" s="231"/>
      <c r="I377" s="209"/>
    </row>
    <row r="378" spans="1:9" ht="21.95" customHeight="1">
      <c r="A378" s="586">
        <v>22020101</v>
      </c>
      <c r="B378" s="222" t="s">
        <v>17</v>
      </c>
      <c r="C378" s="309"/>
      <c r="D378" s="13"/>
      <c r="E378" s="286" t="s">
        <v>468</v>
      </c>
      <c r="F378" s="231"/>
      <c r="G378" s="231"/>
      <c r="H378" s="231"/>
      <c r="I378" s="209">
        <v>2000000</v>
      </c>
    </row>
    <row r="379" spans="1:9" ht="21.95" customHeight="1">
      <c r="A379" s="586">
        <v>22020102</v>
      </c>
      <c r="B379" s="222" t="s">
        <v>17</v>
      </c>
      <c r="C379" s="309"/>
      <c r="D379" s="20">
        <v>31933700</v>
      </c>
      <c r="E379" s="286" t="s">
        <v>414</v>
      </c>
      <c r="F379" s="231">
        <v>100000</v>
      </c>
      <c r="G379" s="231">
        <v>2000000</v>
      </c>
      <c r="H379" s="231">
        <v>478000</v>
      </c>
      <c r="I379" s="209"/>
    </row>
    <row r="380" spans="1:9" ht="21.95" customHeight="1">
      <c r="A380" s="586">
        <v>22020103</v>
      </c>
      <c r="B380" s="222" t="s">
        <v>17</v>
      </c>
      <c r="C380" s="309"/>
      <c r="D380" s="13"/>
      <c r="E380" s="286" t="s">
        <v>469</v>
      </c>
      <c r="F380" s="231"/>
      <c r="G380" s="231"/>
      <c r="H380" s="231"/>
      <c r="I380" s="209">
        <v>2000000</v>
      </c>
    </row>
    <row r="381" spans="1:9" ht="21.95" customHeight="1">
      <c r="A381" s="586">
        <v>22020104</v>
      </c>
      <c r="B381" s="222" t="s">
        <v>17</v>
      </c>
      <c r="C381" s="309"/>
      <c r="D381" s="13"/>
      <c r="E381" s="286" t="s">
        <v>415</v>
      </c>
      <c r="F381" s="231"/>
      <c r="G381" s="231"/>
      <c r="H381" s="231"/>
      <c r="I381" s="209"/>
    </row>
    <row r="382" spans="1:9" ht="21.95" customHeight="1">
      <c r="A382" s="232">
        <v>22020300</v>
      </c>
      <c r="B382" s="222"/>
      <c r="C382" s="234"/>
      <c r="D382" s="233"/>
      <c r="E382" s="161" t="s">
        <v>455</v>
      </c>
      <c r="F382" s="231"/>
      <c r="G382" s="231"/>
      <c r="H382" s="231"/>
      <c r="I382" s="209"/>
    </row>
    <row r="383" spans="1:9" ht="21.95" customHeight="1">
      <c r="A383" s="182">
        <v>22020303</v>
      </c>
      <c r="B383" s="222" t="s">
        <v>17</v>
      </c>
      <c r="C383" s="183"/>
      <c r="D383" s="13"/>
      <c r="E383" s="226" t="s">
        <v>507</v>
      </c>
      <c r="F383" s="231">
        <v>187000</v>
      </c>
      <c r="G383" s="231">
        <v>206000</v>
      </c>
      <c r="H383" s="231">
        <v>189700</v>
      </c>
      <c r="I383" s="209">
        <v>500000</v>
      </c>
    </row>
    <row r="384" spans="1:9" ht="21.95" customHeight="1">
      <c r="A384" s="182">
        <v>22020309</v>
      </c>
      <c r="B384" s="222" t="s">
        <v>17</v>
      </c>
      <c r="C384" s="183"/>
      <c r="D384" s="20">
        <v>31933700</v>
      </c>
      <c r="E384" s="226" t="s">
        <v>508</v>
      </c>
      <c r="F384" s="231"/>
      <c r="G384" s="231">
        <v>1000000</v>
      </c>
      <c r="H384" s="231">
        <v>250000</v>
      </c>
      <c r="I384" s="209">
        <v>1000000</v>
      </c>
    </row>
    <row r="385" spans="1:9" ht="21.95" customHeight="1">
      <c r="A385" s="182">
        <v>22020313</v>
      </c>
      <c r="B385" s="222" t="s">
        <v>17</v>
      </c>
      <c r="C385" s="183"/>
      <c r="D385" s="13"/>
      <c r="E385" s="226" t="s">
        <v>448</v>
      </c>
      <c r="F385" s="231"/>
      <c r="G385" s="231"/>
      <c r="H385" s="231"/>
      <c r="I385" s="209"/>
    </row>
    <row r="386" spans="1:9" ht="21.95" customHeight="1">
      <c r="A386" s="232">
        <v>22020500</v>
      </c>
      <c r="B386" s="222"/>
      <c r="C386" s="234"/>
      <c r="D386" s="233"/>
      <c r="E386" s="161" t="s">
        <v>419</v>
      </c>
      <c r="F386" s="231"/>
      <c r="G386" s="231"/>
      <c r="H386" s="231"/>
      <c r="I386" s="209"/>
    </row>
    <row r="387" spans="1:9" ht="21.95" customHeight="1">
      <c r="A387" s="182">
        <v>22020501</v>
      </c>
      <c r="B387" s="222" t="s">
        <v>17</v>
      </c>
      <c r="C387" s="183"/>
      <c r="D387" s="20">
        <v>31933700</v>
      </c>
      <c r="E387" s="226" t="s">
        <v>420</v>
      </c>
      <c r="F387" s="231">
        <v>2345000</v>
      </c>
      <c r="G387" s="231">
        <v>10000000</v>
      </c>
      <c r="H387" s="231">
        <v>5432000</v>
      </c>
      <c r="I387" s="209">
        <v>20000000</v>
      </c>
    </row>
    <row r="388" spans="1:9" ht="21.95" customHeight="1">
      <c r="A388" s="182">
        <v>22020502</v>
      </c>
      <c r="B388" s="222" t="s">
        <v>17</v>
      </c>
      <c r="C388" s="313"/>
      <c r="D388" s="13"/>
      <c r="E388" s="310" t="s">
        <v>494</v>
      </c>
      <c r="F388" s="231"/>
      <c r="G388" s="231">
        <v>30000000</v>
      </c>
      <c r="H388" s="231"/>
      <c r="I388" s="209">
        <v>25000000</v>
      </c>
    </row>
    <row r="389" spans="1:9" ht="21.95" customHeight="1">
      <c r="A389" s="182">
        <v>22020503</v>
      </c>
      <c r="B389" s="222" t="s">
        <v>17</v>
      </c>
      <c r="C389" s="183"/>
      <c r="D389" s="13"/>
      <c r="E389" s="226" t="s">
        <v>509</v>
      </c>
      <c r="F389" s="231">
        <v>23400000</v>
      </c>
      <c r="G389" s="231">
        <v>23690000</v>
      </c>
      <c r="H389" s="231">
        <v>17450000</v>
      </c>
      <c r="I389" s="209">
        <v>50000000</v>
      </c>
    </row>
    <row r="390" spans="1:9" s="204" customFormat="1" ht="21.95" customHeight="1">
      <c r="A390" s="232">
        <v>22020700</v>
      </c>
      <c r="B390" s="599"/>
      <c r="C390" s="234"/>
      <c r="D390" s="159"/>
      <c r="E390" s="161" t="s">
        <v>478</v>
      </c>
      <c r="F390" s="231"/>
      <c r="G390" s="231"/>
      <c r="H390" s="231"/>
      <c r="I390" s="209"/>
    </row>
    <row r="391" spans="1:9" ht="21.95" customHeight="1">
      <c r="A391" s="182">
        <v>22020711</v>
      </c>
      <c r="B391" s="222" t="s">
        <v>17</v>
      </c>
      <c r="C391" s="183"/>
      <c r="D391" s="13"/>
      <c r="E391" s="172" t="s">
        <v>510</v>
      </c>
      <c r="F391" s="231"/>
      <c r="G391" s="231"/>
      <c r="H391" s="231"/>
      <c r="I391" s="209">
        <v>1000000</v>
      </c>
    </row>
    <row r="392" spans="1:9" ht="21.95" customHeight="1">
      <c r="A392" s="232">
        <v>22021000</v>
      </c>
      <c r="B392" s="233"/>
      <c r="C392" s="234"/>
      <c r="D392" s="233"/>
      <c r="E392" s="161" t="s">
        <v>426</v>
      </c>
      <c r="F392" s="231"/>
      <c r="G392" s="231"/>
      <c r="H392" s="231"/>
      <c r="I392" s="209"/>
    </row>
    <row r="393" spans="1:9" ht="21.95" customHeight="1">
      <c r="A393" s="182">
        <v>22021001</v>
      </c>
      <c r="B393" s="222" t="s">
        <v>17</v>
      </c>
      <c r="C393" s="183"/>
      <c r="D393" s="20">
        <v>31933700</v>
      </c>
      <c r="E393" s="130" t="s">
        <v>427</v>
      </c>
      <c r="F393" s="231">
        <v>2340900</v>
      </c>
      <c r="G393" s="231">
        <v>7210000</v>
      </c>
      <c r="H393" s="231">
        <v>3444500</v>
      </c>
      <c r="I393" s="209">
        <v>10000000</v>
      </c>
    </row>
    <row r="394" spans="1:9" ht="21.95" customHeight="1">
      <c r="A394" s="182">
        <v>22021003</v>
      </c>
      <c r="B394" s="222" t="s">
        <v>17</v>
      </c>
      <c r="C394" s="183"/>
      <c r="D394" s="20">
        <v>31933700</v>
      </c>
      <c r="E394" s="130" t="s">
        <v>429</v>
      </c>
      <c r="F394" s="231">
        <v>2345000</v>
      </c>
      <c r="G394" s="231">
        <v>3090000</v>
      </c>
      <c r="H394" s="231">
        <v>2900000</v>
      </c>
      <c r="I394" s="209">
        <v>10000000</v>
      </c>
    </row>
    <row r="395" spans="1:9" ht="21.95" customHeight="1">
      <c r="A395" s="182">
        <v>220211013</v>
      </c>
      <c r="B395" s="222" t="s">
        <v>17</v>
      </c>
      <c r="C395" s="183"/>
      <c r="D395" s="20">
        <v>31933700</v>
      </c>
      <c r="E395" s="130" t="s">
        <v>511</v>
      </c>
      <c r="F395" s="231"/>
      <c r="G395" s="231">
        <v>2060000</v>
      </c>
      <c r="H395" s="231">
        <v>150000</v>
      </c>
      <c r="I395" s="209">
        <v>3000000</v>
      </c>
    </row>
    <row r="396" spans="1:9" ht="21.95" customHeight="1">
      <c r="A396" s="182">
        <v>22021016</v>
      </c>
      <c r="B396" s="222" t="s">
        <v>17</v>
      </c>
      <c r="C396" s="183"/>
      <c r="D396" s="20">
        <v>31933700</v>
      </c>
      <c r="E396" s="130" t="s">
        <v>512</v>
      </c>
      <c r="F396" s="231"/>
      <c r="G396" s="231"/>
      <c r="H396" s="231"/>
      <c r="I396" s="209"/>
    </row>
    <row r="397" spans="1:9" ht="21.95" customHeight="1" thickBot="1">
      <c r="A397" s="572">
        <v>22021017</v>
      </c>
      <c r="B397" s="573" t="s">
        <v>17</v>
      </c>
      <c r="C397" s="574"/>
      <c r="D397" s="25">
        <v>31933700</v>
      </c>
      <c r="E397" s="576" t="s">
        <v>448</v>
      </c>
      <c r="F397" s="577">
        <v>120000</v>
      </c>
      <c r="G397" s="577">
        <v>4181800.4738000003</v>
      </c>
      <c r="H397" s="577">
        <v>550000</v>
      </c>
      <c r="I397" s="578">
        <v>5000000</v>
      </c>
    </row>
    <row r="398" spans="1:9" ht="21.95" customHeight="1" thickBot="1">
      <c r="A398" s="558"/>
      <c r="B398" s="448"/>
      <c r="C398" s="597"/>
      <c r="D398" s="448"/>
      <c r="E398" s="559" t="s">
        <v>46</v>
      </c>
      <c r="F398" s="570">
        <f>SUM(F340:F375)</f>
        <v>52743178.035211012</v>
      </c>
      <c r="G398" s="598">
        <f>SUM(G340:G375)</f>
        <v>60530364.804099999</v>
      </c>
      <c r="H398" s="570">
        <f>SUM(H340:H375)</f>
        <v>40475550.027224995</v>
      </c>
      <c r="I398" s="570">
        <f>SUM(I340:I375)</f>
        <v>86011164.412</v>
      </c>
    </row>
    <row r="399" spans="1:9" ht="21.95" customHeight="1" thickBot="1">
      <c r="A399" s="191"/>
      <c r="B399" s="212"/>
      <c r="C399" s="324"/>
      <c r="D399" s="212"/>
      <c r="E399" s="269" t="s">
        <v>412</v>
      </c>
      <c r="F399" s="245">
        <f>SUM(F378:F397)</f>
        <v>30837900</v>
      </c>
      <c r="G399" s="560">
        <f>SUM(G378:G397)</f>
        <v>83437800.473800004</v>
      </c>
      <c r="H399" s="245">
        <f>SUM(H378:H397)</f>
        <v>30844200</v>
      </c>
      <c r="I399" s="245">
        <f>SUM(I378:I397)</f>
        <v>129500000</v>
      </c>
    </row>
    <row r="400" spans="1:9" ht="21.95" customHeight="1" thickBot="1">
      <c r="A400" s="558"/>
      <c r="B400" s="558"/>
      <c r="C400" s="561"/>
      <c r="D400" s="558"/>
      <c r="E400" s="559" t="s">
        <v>50</v>
      </c>
      <c r="F400" s="446">
        <f>F398+F399</f>
        <v>83581078.035211012</v>
      </c>
      <c r="G400" s="103">
        <f>G398+G399</f>
        <v>143968165.27790001</v>
      </c>
      <c r="H400" s="446">
        <f>H398+H399</f>
        <v>71319750.027224988</v>
      </c>
      <c r="I400" s="446">
        <f>I398+I399</f>
        <v>215511164.412</v>
      </c>
    </row>
    <row r="401" spans="1:9" ht="22.5">
      <c r="A401" s="985" t="s">
        <v>802</v>
      </c>
      <c r="B401" s="986"/>
      <c r="C401" s="986"/>
      <c r="D401" s="986"/>
      <c r="E401" s="986"/>
      <c r="F401" s="986"/>
      <c r="G401" s="986"/>
      <c r="H401" s="986"/>
      <c r="I401" s="987"/>
    </row>
    <row r="402" spans="1:9" ht="22.5">
      <c r="A402" s="988" t="s">
        <v>0</v>
      </c>
      <c r="B402" s="989"/>
      <c r="C402" s="989"/>
      <c r="D402" s="989"/>
      <c r="E402" s="989"/>
      <c r="F402" s="989"/>
      <c r="G402" s="989"/>
      <c r="H402" s="989"/>
      <c r="I402" s="990"/>
    </row>
    <row r="403" spans="1:9" ht="22.5">
      <c r="A403" s="988" t="s">
        <v>1734</v>
      </c>
      <c r="B403" s="989"/>
      <c r="C403" s="989"/>
      <c r="D403" s="989"/>
      <c r="E403" s="989"/>
      <c r="F403" s="989"/>
      <c r="G403" s="989"/>
      <c r="H403" s="989"/>
      <c r="I403" s="990"/>
    </row>
    <row r="404" spans="1:9" ht="27" customHeight="1" thickBot="1">
      <c r="A404" s="1003" t="s">
        <v>497</v>
      </c>
      <c r="B404" s="1004"/>
      <c r="C404" s="1004"/>
      <c r="D404" s="1004"/>
      <c r="E404" s="1004"/>
      <c r="F404" s="1004"/>
      <c r="G404" s="1004"/>
      <c r="H404" s="1004"/>
      <c r="I404" s="1005"/>
    </row>
    <row r="405" spans="1:9" thickBot="1">
      <c r="A405" s="995" t="s">
        <v>513</v>
      </c>
      <c r="B405" s="996"/>
      <c r="C405" s="996"/>
      <c r="D405" s="996"/>
      <c r="E405" s="996"/>
      <c r="F405" s="996"/>
      <c r="G405" s="996"/>
      <c r="H405" s="996"/>
      <c r="I405" s="997"/>
    </row>
    <row r="406" spans="1:9" s="204" customFormat="1" ht="54.75" thickBot="1">
      <c r="A406" s="175" t="s">
        <v>373</v>
      </c>
      <c r="B406" s="3" t="s">
        <v>78</v>
      </c>
      <c r="C406" s="176" t="s">
        <v>374</v>
      </c>
      <c r="D406" s="3" t="s">
        <v>3</v>
      </c>
      <c r="E406" s="177" t="s">
        <v>79</v>
      </c>
      <c r="F406" s="3" t="s">
        <v>375</v>
      </c>
      <c r="G406" s="563" t="s">
        <v>6</v>
      </c>
      <c r="H406" s="3" t="s">
        <v>738</v>
      </c>
      <c r="I406" s="3" t="s">
        <v>1735</v>
      </c>
    </row>
    <row r="407" spans="1:9" ht="27.95" customHeight="1">
      <c r="A407" s="178">
        <v>22000100101</v>
      </c>
      <c r="B407" s="307" t="s">
        <v>17</v>
      </c>
      <c r="C407" s="205"/>
      <c r="D407" s="7"/>
      <c r="E407" s="180" t="s">
        <v>81</v>
      </c>
      <c r="F407" s="206">
        <f>F464</f>
        <v>8218536.2770230006</v>
      </c>
      <c r="G407" s="206">
        <f>G464</f>
        <v>22768147.116</v>
      </c>
      <c r="H407" s="206">
        <f>H464</f>
        <v>6415775.4719249997</v>
      </c>
      <c r="I407" s="206">
        <f>I464</f>
        <v>22084312.728</v>
      </c>
    </row>
    <row r="408" spans="1:9" ht="27.95" customHeight="1">
      <c r="A408" s="182">
        <v>22000100102</v>
      </c>
      <c r="B408" s="307" t="s">
        <v>17</v>
      </c>
      <c r="C408" s="183"/>
      <c r="D408" s="13"/>
      <c r="E408" s="130" t="s">
        <v>514</v>
      </c>
      <c r="F408" s="325">
        <f>F522</f>
        <v>32737414.633158009</v>
      </c>
      <c r="G408" s="325">
        <f>G522</f>
        <v>49920574.827100001</v>
      </c>
      <c r="H408" s="325">
        <f>H522</f>
        <v>26986133.647825006</v>
      </c>
      <c r="I408" s="325">
        <f>I522</f>
        <v>118261030.81400001</v>
      </c>
    </row>
    <row r="409" spans="1:9" ht="27.95" customHeight="1" thickBot="1">
      <c r="A409" s="182">
        <v>22000100103</v>
      </c>
      <c r="B409" s="307" t="s">
        <v>17</v>
      </c>
      <c r="C409" s="183"/>
      <c r="D409" s="13"/>
      <c r="E409" s="130" t="s">
        <v>515</v>
      </c>
      <c r="F409" s="207">
        <f>F573</f>
        <v>6373445</v>
      </c>
      <c r="G409" s="207">
        <f>G573</f>
        <v>18118338.600000001</v>
      </c>
      <c r="H409" s="207">
        <f>H573</f>
        <v>2595998</v>
      </c>
      <c r="I409" s="207">
        <f>I573</f>
        <v>15000000</v>
      </c>
    </row>
    <row r="410" spans="1:9" ht="27.95" customHeight="1" thickBot="1">
      <c r="A410" s="242"/>
      <c r="B410" s="212"/>
      <c r="C410" s="243"/>
      <c r="D410" s="212"/>
      <c r="E410" s="269" t="s">
        <v>50</v>
      </c>
      <c r="F410" s="283">
        <f>SUM(F407:F409)</f>
        <v>47329395.910181008</v>
      </c>
      <c r="G410" s="283">
        <f>SUM(G407:G409)</f>
        <v>90807060.543099999</v>
      </c>
      <c r="H410" s="283">
        <f>SUM(H407:H409)</f>
        <v>35997907.119750008</v>
      </c>
      <c r="I410" s="283">
        <f>SUM(I407:I409)</f>
        <v>155345343.542</v>
      </c>
    </row>
    <row r="411" spans="1:9" ht="27.95" customHeight="1" thickBot="1">
      <c r="A411" s="1002" t="s">
        <v>388</v>
      </c>
      <c r="B411" s="1002"/>
      <c r="C411" s="1002"/>
      <c r="D411" s="1002"/>
      <c r="E411" s="1002"/>
      <c r="F411" s="1002"/>
      <c r="G411" s="1002"/>
      <c r="H411" s="1002"/>
      <c r="I411" s="1002"/>
    </row>
    <row r="412" spans="1:9" thickBot="1">
      <c r="A412" s="242"/>
      <c r="B412" s="212"/>
      <c r="C412" s="243"/>
      <c r="D412" s="212"/>
      <c r="E412" s="269" t="s">
        <v>46</v>
      </c>
      <c r="F412" s="283">
        <f t="shared" ref="F412:I413" si="6">F462+F520+F571</f>
        <v>35096395.910181008</v>
      </c>
      <c r="G412" s="283">
        <f t="shared" si="6"/>
        <v>50272060.543100007</v>
      </c>
      <c r="H412" s="283">
        <f t="shared" si="6"/>
        <v>27532907.119750008</v>
      </c>
      <c r="I412" s="283">
        <f t="shared" si="6"/>
        <v>112145343.54200001</v>
      </c>
    </row>
    <row r="413" spans="1:9" ht="27.95" customHeight="1" thickBot="1">
      <c r="A413" s="242"/>
      <c r="B413" s="212"/>
      <c r="C413" s="243"/>
      <c r="D413" s="212"/>
      <c r="E413" s="269" t="s">
        <v>412</v>
      </c>
      <c r="F413" s="283">
        <f t="shared" si="6"/>
        <v>12233000</v>
      </c>
      <c r="G413" s="283">
        <f t="shared" si="6"/>
        <v>40535000</v>
      </c>
      <c r="H413" s="283">
        <f t="shared" si="6"/>
        <v>8465000</v>
      </c>
      <c r="I413" s="283">
        <f t="shared" si="6"/>
        <v>43200000</v>
      </c>
    </row>
    <row r="414" spans="1:9" ht="27.95" customHeight="1" thickBot="1">
      <c r="A414" s="242"/>
      <c r="B414" s="212"/>
      <c r="C414" s="243"/>
      <c r="D414" s="212"/>
      <c r="E414" s="269" t="s">
        <v>50</v>
      </c>
      <c r="F414" s="283">
        <f>F412+F413</f>
        <v>47329395.910181008</v>
      </c>
      <c r="G414" s="283">
        <f>G412+G413</f>
        <v>90807060.543099999</v>
      </c>
      <c r="H414" s="283">
        <f>H412+H413</f>
        <v>35997907.119750008</v>
      </c>
      <c r="I414" s="283">
        <f>I412+I413</f>
        <v>155345343.542</v>
      </c>
    </row>
    <row r="415" spans="1:9" ht="22.5">
      <c r="A415" s="985" t="s">
        <v>802</v>
      </c>
      <c r="B415" s="986"/>
      <c r="C415" s="986"/>
      <c r="D415" s="986"/>
      <c r="E415" s="986"/>
      <c r="F415" s="986"/>
      <c r="G415" s="986"/>
      <c r="H415" s="986"/>
      <c r="I415" s="987"/>
    </row>
    <row r="416" spans="1:9" ht="22.5">
      <c r="A416" s="988" t="s">
        <v>0</v>
      </c>
      <c r="B416" s="989"/>
      <c r="C416" s="989"/>
      <c r="D416" s="989"/>
      <c r="E416" s="989"/>
      <c r="F416" s="989"/>
      <c r="G416" s="989"/>
      <c r="H416" s="989"/>
      <c r="I416" s="990"/>
    </row>
    <row r="417" spans="1:9" ht="22.5">
      <c r="A417" s="988" t="s">
        <v>1734</v>
      </c>
      <c r="B417" s="989"/>
      <c r="C417" s="989"/>
      <c r="D417" s="989"/>
      <c r="E417" s="989"/>
      <c r="F417" s="989"/>
      <c r="G417" s="989"/>
      <c r="H417" s="989"/>
      <c r="I417" s="990"/>
    </row>
    <row r="418" spans="1:9" ht="28.5" customHeight="1" thickBot="1">
      <c r="A418" s="1003" t="s">
        <v>371</v>
      </c>
      <c r="B418" s="1004"/>
      <c r="C418" s="1004"/>
      <c r="D418" s="1004"/>
      <c r="E418" s="1004"/>
      <c r="F418" s="1004"/>
      <c r="G418" s="1004"/>
      <c r="H418" s="1004"/>
      <c r="I418" s="1005"/>
    </row>
    <row r="419" spans="1:9" s="203" customFormat="1" thickBot="1">
      <c r="A419" s="992" t="s">
        <v>516</v>
      </c>
      <c r="B419" s="993"/>
      <c r="C419" s="993"/>
      <c r="D419" s="993"/>
      <c r="E419" s="993"/>
      <c r="F419" s="993"/>
      <c r="G419" s="993"/>
      <c r="H419" s="993"/>
      <c r="I419" s="994"/>
    </row>
    <row r="420" spans="1:9" s="204" customFormat="1" ht="54.75" thickBot="1">
      <c r="A420" s="564" t="s">
        <v>373</v>
      </c>
      <c r="B420" s="387" t="s">
        <v>78</v>
      </c>
      <c r="C420" s="565" t="s">
        <v>374</v>
      </c>
      <c r="D420" s="387" t="s">
        <v>3</v>
      </c>
      <c r="E420" s="566" t="s">
        <v>79</v>
      </c>
      <c r="F420" s="387" t="s">
        <v>375</v>
      </c>
      <c r="G420" s="567" t="s">
        <v>6</v>
      </c>
      <c r="H420" s="387" t="s">
        <v>738</v>
      </c>
      <c r="I420" s="387" t="s">
        <v>1735</v>
      </c>
    </row>
    <row r="421" spans="1:9" s="203" customFormat="1" ht="24.95" customHeight="1">
      <c r="A421" s="252">
        <v>20000000</v>
      </c>
      <c r="B421" s="253"/>
      <c r="C421" s="254"/>
      <c r="D421" s="253"/>
      <c r="E421" s="116" t="s">
        <v>43</v>
      </c>
      <c r="F421" s="255"/>
      <c r="G421" s="255"/>
      <c r="H421" s="255"/>
      <c r="I421" s="256"/>
    </row>
    <row r="422" spans="1:9" s="203" customFormat="1" ht="24.95" customHeight="1">
      <c r="A422" s="217">
        <v>21000000</v>
      </c>
      <c r="B422" s="218"/>
      <c r="C422" s="219"/>
      <c r="D422" s="218"/>
      <c r="E422" s="97" t="s">
        <v>46</v>
      </c>
      <c r="F422" s="208"/>
      <c r="G422" s="208"/>
      <c r="H422" s="208"/>
      <c r="I422" s="220"/>
    </row>
    <row r="423" spans="1:9" ht="24.95" customHeight="1">
      <c r="A423" s="217">
        <v>21010000</v>
      </c>
      <c r="B423" s="218"/>
      <c r="C423" s="219"/>
      <c r="D423" s="218"/>
      <c r="E423" s="97" t="s">
        <v>395</v>
      </c>
      <c r="F423" s="208"/>
      <c r="G423" s="208"/>
      <c r="H423" s="208"/>
      <c r="I423" s="220"/>
    </row>
    <row r="424" spans="1:9" ht="24.95" customHeight="1">
      <c r="A424" s="221">
        <v>21010103</v>
      </c>
      <c r="B424" s="222" t="s">
        <v>17</v>
      </c>
      <c r="C424" s="223"/>
      <c r="D424" s="13"/>
      <c r="E424" s="101" t="s">
        <v>433</v>
      </c>
      <c r="F424" s="231">
        <v>1687830.993731</v>
      </c>
      <c r="G424" s="231">
        <v>1740031.9523</v>
      </c>
      <c r="H424" s="231">
        <v>1305023.964225</v>
      </c>
      <c r="I424" s="209">
        <f>NROLL!E202</f>
        <v>2019416</v>
      </c>
    </row>
    <row r="425" spans="1:9" ht="24.95" customHeight="1">
      <c r="A425" s="221">
        <v>21010104</v>
      </c>
      <c r="B425" s="222" t="s">
        <v>17</v>
      </c>
      <c r="C425" s="223"/>
      <c r="D425" s="20">
        <v>31933700</v>
      </c>
      <c r="E425" s="101" t="s">
        <v>434</v>
      </c>
      <c r="F425" s="231">
        <v>100956.17759199999</v>
      </c>
      <c r="G425" s="231">
        <v>104078.5336</v>
      </c>
      <c r="H425" s="231">
        <v>78058.900199999989</v>
      </c>
      <c r="I425" s="209">
        <f>NROLL!E198</f>
        <v>797613.12</v>
      </c>
    </row>
    <row r="426" spans="1:9" ht="24.95" customHeight="1">
      <c r="A426" s="221">
        <v>21010105</v>
      </c>
      <c r="B426" s="222" t="s">
        <v>17</v>
      </c>
      <c r="C426" s="223"/>
      <c r="D426" s="20">
        <v>31933700</v>
      </c>
      <c r="E426" s="101" t="s">
        <v>435</v>
      </c>
      <c r="F426" s="231">
        <v>1547002.3536809999</v>
      </c>
      <c r="G426" s="231">
        <v>1594847.7873</v>
      </c>
      <c r="H426" s="231">
        <v>1196135.840475</v>
      </c>
      <c r="I426" s="209">
        <f>NROLL!E195</f>
        <v>359320.80000000005</v>
      </c>
    </row>
    <row r="427" spans="1:9" ht="24.95" customHeight="1">
      <c r="A427" s="221">
        <v>21010106</v>
      </c>
      <c r="B427" s="222" t="s">
        <v>17</v>
      </c>
      <c r="C427" s="223"/>
      <c r="D427" s="13"/>
      <c r="E427" s="101" t="s">
        <v>501</v>
      </c>
      <c r="F427" s="231"/>
      <c r="G427" s="231"/>
      <c r="H427" s="231"/>
      <c r="I427" s="209"/>
    </row>
    <row r="428" spans="1:9" ht="36">
      <c r="A428" s="257"/>
      <c r="B428" s="222" t="s">
        <v>17</v>
      </c>
      <c r="C428" s="223"/>
      <c r="D428" s="13"/>
      <c r="E428" s="101" t="s">
        <v>1680</v>
      </c>
      <c r="F428" s="231"/>
      <c r="G428" s="231">
        <v>1607747.8678000001</v>
      </c>
      <c r="H428" s="231"/>
      <c r="I428" s="209">
        <f>NROLL!T202+NROLL!T198+NROLL!T195</f>
        <v>3360000</v>
      </c>
    </row>
    <row r="429" spans="1:9" ht="36">
      <c r="A429" s="217">
        <v>21020300</v>
      </c>
      <c r="B429" s="218"/>
      <c r="C429" s="219"/>
      <c r="D429" s="218"/>
      <c r="E429" s="97" t="s">
        <v>437</v>
      </c>
      <c r="F429" s="231"/>
      <c r="G429" s="231"/>
      <c r="H429" s="231"/>
      <c r="I429" s="209"/>
    </row>
    <row r="430" spans="1:9" ht="24.95" customHeight="1">
      <c r="A430" s="221">
        <v>21020301</v>
      </c>
      <c r="B430" s="222" t="s">
        <v>17</v>
      </c>
      <c r="C430" s="223"/>
      <c r="D430" s="13"/>
      <c r="E430" s="130" t="s">
        <v>438</v>
      </c>
      <c r="F430" s="231">
        <v>508736.34484199999</v>
      </c>
      <c r="G430" s="231">
        <v>524470.45860000001</v>
      </c>
      <c r="H430" s="231">
        <v>393352.84395000001</v>
      </c>
      <c r="I430" s="209">
        <f>NROLL!F202</f>
        <v>706795.6</v>
      </c>
    </row>
    <row r="431" spans="1:9" ht="24.95" customHeight="1">
      <c r="A431" s="221">
        <v>21020302</v>
      </c>
      <c r="B431" s="222" t="s">
        <v>17</v>
      </c>
      <c r="C431" s="223"/>
      <c r="D431" s="13"/>
      <c r="E431" s="130" t="s">
        <v>439</v>
      </c>
      <c r="F431" s="231">
        <v>290699.74455100001</v>
      </c>
      <c r="G431" s="231">
        <v>299690.4583</v>
      </c>
      <c r="H431" s="231">
        <v>224767.84372500001</v>
      </c>
      <c r="I431" s="209">
        <f>NROLL!G202</f>
        <v>403883.20000000007</v>
      </c>
    </row>
    <row r="432" spans="1:9" ht="24.95" customHeight="1">
      <c r="A432" s="221">
        <v>21020303</v>
      </c>
      <c r="B432" s="222" t="s">
        <v>17</v>
      </c>
      <c r="C432" s="223"/>
      <c r="D432" s="13"/>
      <c r="E432" s="130" t="s">
        <v>440</v>
      </c>
      <c r="F432" s="231">
        <v>18671.500511999999</v>
      </c>
      <c r="G432" s="231">
        <v>19248.9696</v>
      </c>
      <c r="H432" s="231">
        <v>14436.727199999999</v>
      </c>
      <c r="I432" s="209">
        <f>NROLL!I202</f>
        <v>25920</v>
      </c>
    </row>
    <row r="433" spans="1:9" ht="24.95" customHeight="1">
      <c r="A433" s="221">
        <v>21020304</v>
      </c>
      <c r="B433" s="222" t="s">
        <v>17</v>
      </c>
      <c r="C433" s="223"/>
      <c r="D433" s="13"/>
      <c r="E433" s="130" t="s">
        <v>401</v>
      </c>
      <c r="F433" s="231">
        <v>72676.222479000004</v>
      </c>
      <c r="G433" s="231">
        <v>74923.940700000006</v>
      </c>
      <c r="H433" s="231">
        <v>56192.955525000005</v>
      </c>
      <c r="I433" s="209">
        <f>NROLL!H202</f>
        <v>100970.80000000002</v>
      </c>
    </row>
    <row r="434" spans="1:9" ht="24.95" customHeight="1">
      <c r="A434" s="221">
        <v>21020312</v>
      </c>
      <c r="B434" s="222" t="s">
        <v>17</v>
      </c>
      <c r="C434" s="223"/>
      <c r="D434" s="13"/>
      <c r="E434" s="130" t="s">
        <v>441</v>
      </c>
      <c r="F434" s="231"/>
      <c r="G434" s="231"/>
      <c r="H434" s="231"/>
      <c r="I434" s="209"/>
    </row>
    <row r="435" spans="1:9" ht="24.95" customHeight="1">
      <c r="A435" s="221">
        <v>21020315</v>
      </c>
      <c r="B435" s="222" t="s">
        <v>17</v>
      </c>
      <c r="C435" s="223"/>
      <c r="D435" s="13"/>
      <c r="E435" s="130" t="s">
        <v>442</v>
      </c>
      <c r="F435" s="231">
        <v>124541.50167900001</v>
      </c>
      <c r="G435" s="231">
        <v>128393.30070000001</v>
      </c>
      <c r="H435" s="231">
        <v>96294.975525000002</v>
      </c>
      <c r="I435" s="209">
        <f>NROLL!J202</f>
        <v>172970.80000000002</v>
      </c>
    </row>
    <row r="436" spans="1:9" ht="24.95" customHeight="1">
      <c r="A436" s="217">
        <v>21020400</v>
      </c>
      <c r="B436" s="218"/>
      <c r="C436" s="219"/>
      <c r="D436" s="218"/>
      <c r="E436" s="97" t="s">
        <v>452</v>
      </c>
      <c r="F436" s="231"/>
      <c r="G436" s="231"/>
      <c r="H436" s="231"/>
      <c r="I436" s="209"/>
    </row>
    <row r="437" spans="1:9" ht="24.95" customHeight="1">
      <c r="A437" s="221">
        <v>21020401</v>
      </c>
      <c r="B437" s="222" t="s">
        <v>17</v>
      </c>
      <c r="C437" s="223"/>
      <c r="D437" s="20">
        <v>31933700</v>
      </c>
      <c r="E437" s="130" t="s">
        <v>438</v>
      </c>
      <c r="F437" s="231">
        <v>252265.92614700002</v>
      </c>
      <c r="G437" s="231">
        <v>260067.96510000003</v>
      </c>
      <c r="H437" s="231">
        <v>195050.97382500002</v>
      </c>
      <c r="I437" s="209">
        <f>NROLL!F198</f>
        <v>279164.59199999995</v>
      </c>
    </row>
    <row r="438" spans="1:9" ht="24.95" customHeight="1">
      <c r="A438" s="221">
        <v>21020402</v>
      </c>
      <c r="B438" s="222" t="s">
        <v>17</v>
      </c>
      <c r="C438" s="223"/>
      <c r="D438" s="20">
        <v>31933700</v>
      </c>
      <c r="E438" s="130" t="s">
        <v>439</v>
      </c>
      <c r="F438" s="231">
        <v>152794.70089400001</v>
      </c>
      <c r="G438" s="231">
        <v>157520.31020000001</v>
      </c>
      <c r="H438" s="231">
        <v>118140.23265000001</v>
      </c>
      <c r="I438" s="209">
        <f>NROLL!G198</f>
        <v>159522.62400000001</v>
      </c>
    </row>
    <row r="439" spans="1:9" ht="24.95" customHeight="1">
      <c r="A439" s="221">
        <v>21020403</v>
      </c>
      <c r="B439" s="222" t="s">
        <v>17</v>
      </c>
      <c r="C439" s="223"/>
      <c r="D439" s="20">
        <v>31933700</v>
      </c>
      <c r="E439" s="130" t="s">
        <v>440</v>
      </c>
      <c r="F439" s="231">
        <v>16337.562948000003</v>
      </c>
      <c r="G439" s="231">
        <v>16842.848400000003</v>
      </c>
      <c r="H439" s="231">
        <v>12632.136300000002</v>
      </c>
      <c r="I439" s="209">
        <f>NROLL!I198</f>
        <v>16200</v>
      </c>
    </row>
    <row r="440" spans="1:9" ht="24.95" customHeight="1">
      <c r="A440" s="221">
        <v>21020404</v>
      </c>
      <c r="B440" s="222" t="s">
        <v>17</v>
      </c>
      <c r="C440" s="223"/>
      <c r="D440" s="20">
        <v>31933700</v>
      </c>
      <c r="E440" s="130" t="s">
        <v>401</v>
      </c>
      <c r="F440" s="231">
        <v>36038.136460000002</v>
      </c>
      <c r="G440" s="231">
        <v>37152.718000000001</v>
      </c>
      <c r="H440" s="231">
        <v>27864.538499999999</v>
      </c>
      <c r="I440" s="209">
        <f>NROLL!H198</f>
        <v>39880.656000000003</v>
      </c>
    </row>
    <row r="441" spans="1:9" ht="24.95" customHeight="1">
      <c r="A441" s="221">
        <v>21020412</v>
      </c>
      <c r="B441" s="222" t="s">
        <v>17</v>
      </c>
      <c r="C441" s="223"/>
      <c r="D441" s="13"/>
      <c r="E441" s="130" t="s">
        <v>441</v>
      </c>
      <c r="F441" s="231"/>
      <c r="G441" s="231"/>
      <c r="H441" s="231"/>
      <c r="I441" s="209"/>
    </row>
    <row r="442" spans="1:9" ht="24.95" customHeight="1">
      <c r="A442" s="221">
        <v>21020415</v>
      </c>
      <c r="B442" s="222" t="s">
        <v>17</v>
      </c>
      <c r="C442" s="223"/>
      <c r="D442" s="20">
        <v>31933700</v>
      </c>
      <c r="E442" s="130" t="s">
        <v>442</v>
      </c>
      <c r="F442" s="231">
        <v>87903.415660000013</v>
      </c>
      <c r="G442" s="231">
        <v>90622.078000000009</v>
      </c>
      <c r="H442" s="231">
        <v>67966.558500000014</v>
      </c>
      <c r="I442" s="209">
        <f>NROLL!J198</f>
        <v>87880.656000000003</v>
      </c>
    </row>
    <row r="443" spans="1:9" ht="24.95" customHeight="1">
      <c r="A443" s="217">
        <v>21020500</v>
      </c>
      <c r="B443" s="218"/>
      <c r="C443" s="219"/>
      <c r="D443" s="218"/>
      <c r="E443" s="97" t="s">
        <v>453</v>
      </c>
      <c r="F443" s="231"/>
      <c r="G443" s="231"/>
      <c r="H443" s="231"/>
      <c r="I443" s="209"/>
    </row>
    <row r="444" spans="1:9" ht="24.95" customHeight="1">
      <c r="A444" s="221">
        <v>21020501</v>
      </c>
      <c r="B444" s="222" t="s">
        <v>17</v>
      </c>
      <c r="C444" s="223"/>
      <c r="D444" s="20">
        <v>31933700</v>
      </c>
      <c r="E444" s="130" t="s">
        <v>438</v>
      </c>
      <c r="F444" s="231">
        <v>469159.52606500004</v>
      </c>
      <c r="G444" s="355">
        <v>483669.61450000003</v>
      </c>
      <c r="H444" s="231">
        <v>362752.21087500005</v>
      </c>
      <c r="I444" s="209">
        <f>NROLL!F195</f>
        <v>125762.28</v>
      </c>
    </row>
    <row r="445" spans="1:9" ht="24.95" customHeight="1">
      <c r="A445" s="322">
        <v>21020502</v>
      </c>
      <c r="B445" s="222" t="s">
        <v>17</v>
      </c>
      <c r="C445" s="230"/>
      <c r="D445" s="20">
        <v>31933700</v>
      </c>
      <c r="E445" s="130" t="s">
        <v>439</v>
      </c>
      <c r="F445" s="231">
        <v>306980.708484</v>
      </c>
      <c r="G445" s="231">
        <v>316474.9572</v>
      </c>
      <c r="H445" s="231">
        <v>237356.21790000002</v>
      </c>
      <c r="I445" s="209">
        <f>NROLL!G195</f>
        <v>71864.160000000003</v>
      </c>
    </row>
    <row r="446" spans="1:9" ht="24.95" customHeight="1">
      <c r="A446" s="322">
        <v>21020503</v>
      </c>
      <c r="B446" s="222" t="s">
        <v>17</v>
      </c>
      <c r="C446" s="230"/>
      <c r="D446" s="20">
        <v>31933700</v>
      </c>
      <c r="E446" s="130" t="s">
        <v>440</v>
      </c>
      <c r="F446" s="231">
        <v>40851.900170000001</v>
      </c>
      <c r="G446" s="231">
        <v>42115.360999999997</v>
      </c>
      <c r="H446" s="231">
        <v>31586.52075</v>
      </c>
      <c r="I446" s="209">
        <f>NROLL!I195</f>
        <v>10800</v>
      </c>
    </row>
    <row r="447" spans="1:9" ht="24.95" customHeight="1">
      <c r="A447" s="322">
        <v>21020504</v>
      </c>
      <c r="B447" s="222" t="s">
        <v>17</v>
      </c>
      <c r="C447" s="230"/>
      <c r="D447" s="20">
        <v>31933700</v>
      </c>
      <c r="E447" s="130" t="s">
        <v>401</v>
      </c>
      <c r="F447" s="231">
        <v>67022.495416999984</v>
      </c>
      <c r="G447" s="231">
        <v>69095.35609999999</v>
      </c>
      <c r="H447" s="231">
        <v>51821.517074999996</v>
      </c>
      <c r="I447" s="209">
        <f>NROLL!H195</f>
        <v>17966.04</v>
      </c>
    </row>
    <row r="448" spans="1:9" ht="24.95" customHeight="1">
      <c r="A448" s="322">
        <v>21020512</v>
      </c>
      <c r="B448" s="222" t="s">
        <v>17</v>
      </c>
      <c r="C448" s="230"/>
      <c r="D448" s="13"/>
      <c r="E448" s="130" t="s">
        <v>441</v>
      </c>
      <c r="F448" s="231"/>
      <c r="G448" s="231"/>
      <c r="H448" s="231"/>
      <c r="I448" s="209"/>
    </row>
    <row r="449" spans="1:9" ht="24.95" customHeight="1">
      <c r="A449" s="322">
        <v>21020515</v>
      </c>
      <c r="B449" s="222" t="s">
        <v>17</v>
      </c>
      <c r="C449" s="230"/>
      <c r="D449" s="20">
        <v>31933700</v>
      </c>
      <c r="E449" s="130" t="s">
        <v>442</v>
      </c>
      <c r="F449" s="231">
        <v>557898.05944200011</v>
      </c>
      <c r="G449" s="231">
        <v>575152.63860000006</v>
      </c>
      <c r="H449" s="231">
        <v>431364.47895000002</v>
      </c>
      <c r="I449" s="209">
        <f>NROLL!J195</f>
        <v>147797.4</v>
      </c>
    </row>
    <row r="450" spans="1:9" ht="24.95" customHeight="1">
      <c r="A450" s="227">
        <v>21020600</v>
      </c>
      <c r="B450" s="228"/>
      <c r="C450" s="229"/>
      <c r="D450" s="228"/>
      <c r="E450" s="97" t="s">
        <v>410</v>
      </c>
      <c r="F450" s="231"/>
      <c r="G450" s="231"/>
      <c r="H450" s="231"/>
      <c r="I450" s="209"/>
    </row>
    <row r="451" spans="1:9" ht="24.95" customHeight="1">
      <c r="A451" s="322">
        <v>21020605</v>
      </c>
      <c r="B451" s="222" t="s">
        <v>17</v>
      </c>
      <c r="C451" s="230"/>
      <c r="D451" s="13"/>
      <c r="E451" s="101" t="s">
        <v>503</v>
      </c>
      <c r="F451" s="231"/>
      <c r="G451" s="231"/>
      <c r="H451" s="231"/>
      <c r="I451" s="209"/>
    </row>
    <row r="452" spans="1:9" ht="24.95" customHeight="1">
      <c r="A452" s="232">
        <v>22020000</v>
      </c>
      <c r="B452" s="233"/>
      <c r="C452" s="234"/>
      <c r="D452" s="233"/>
      <c r="E452" s="161" t="s">
        <v>412</v>
      </c>
      <c r="F452" s="231"/>
      <c r="G452" s="231"/>
      <c r="H452" s="231"/>
      <c r="I452" s="209"/>
    </row>
    <row r="453" spans="1:9" ht="24.95" customHeight="1">
      <c r="A453" s="232">
        <v>22020100</v>
      </c>
      <c r="B453" s="233"/>
      <c r="C453" s="234"/>
      <c r="D453" s="233"/>
      <c r="E453" s="161" t="s">
        <v>467</v>
      </c>
      <c r="F453" s="231"/>
      <c r="G453" s="231"/>
      <c r="H453" s="231"/>
      <c r="I453" s="209"/>
    </row>
    <row r="454" spans="1:9" ht="24.95" customHeight="1">
      <c r="A454" s="182">
        <v>22020102</v>
      </c>
      <c r="B454" s="222" t="s">
        <v>13</v>
      </c>
      <c r="C454" s="183"/>
      <c r="D454" s="20">
        <v>31933700</v>
      </c>
      <c r="E454" s="226" t="s">
        <v>414</v>
      </c>
      <c r="F454" s="231"/>
      <c r="G454" s="231">
        <v>206000</v>
      </c>
      <c r="H454" s="231">
        <v>100000</v>
      </c>
      <c r="I454" s="209">
        <v>200000</v>
      </c>
    </row>
    <row r="455" spans="1:9" ht="24.95" customHeight="1">
      <c r="A455" s="232">
        <v>22020300</v>
      </c>
      <c r="B455" s="233"/>
      <c r="C455" s="234"/>
      <c r="D455" s="233"/>
      <c r="E455" s="225" t="s">
        <v>455</v>
      </c>
      <c r="F455" s="231"/>
      <c r="G455" s="231"/>
      <c r="H455" s="231"/>
      <c r="I455" s="209"/>
    </row>
    <row r="456" spans="1:9" ht="24.95" customHeight="1">
      <c r="A456" s="182">
        <v>22020301</v>
      </c>
      <c r="B456" s="222" t="s">
        <v>17</v>
      </c>
      <c r="C456" s="183"/>
      <c r="D456" s="13"/>
      <c r="E456" s="172" t="s">
        <v>517</v>
      </c>
      <c r="F456" s="231">
        <v>2334000</v>
      </c>
      <c r="G456" s="231">
        <v>3090000</v>
      </c>
      <c r="H456" s="231">
        <v>1200000</v>
      </c>
      <c r="I456" s="209">
        <v>5000000</v>
      </c>
    </row>
    <row r="457" spans="1:9" ht="24.95" customHeight="1">
      <c r="A457" s="182">
        <v>22020306</v>
      </c>
      <c r="B457" s="222" t="s">
        <v>17</v>
      </c>
      <c r="C457" s="183"/>
      <c r="D457" s="20">
        <v>31933700</v>
      </c>
      <c r="E457" s="172" t="s">
        <v>456</v>
      </c>
      <c r="F457" s="231">
        <v>1234000</v>
      </c>
      <c r="G457" s="231">
        <v>4120000</v>
      </c>
      <c r="H457" s="231">
        <v>520000</v>
      </c>
      <c r="I457" s="209">
        <v>5000000</v>
      </c>
    </row>
    <row r="458" spans="1:9" s="204" customFormat="1" ht="24.95" customHeight="1">
      <c r="A458" s="232">
        <v>22020700</v>
      </c>
      <c r="B458" s="159"/>
      <c r="C458" s="234"/>
      <c r="D458" s="159"/>
      <c r="E458" s="161" t="s">
        <v>478</v>
      </c>
      <c r="F458" s="231"/>
      <c r="G458" s="231"/>
      <c r="H458" s="231"/>
      <c r="I458" s="209"/>
    </row>
    <row r="459" spans="1:9" ht="24.95" customHeight="1">
      <c r="A459" s="182">
        <v>22020701</v>
      </c>
      <c r="B459" s="222" t="s">
        <v>17</v>
      </c>
      <c r="C459" s="183"/>
      <c r="D459" s="20">
        <v>31933700</v>
      </c>
      <c r="E459" s="130" t="s">
        <v>518</v>
      </c>
      <c r="F459" s="231"/>
      <c r="G459" s="231">
        <v>2060000</v>
      </c>
      <c r="H459" s="231">
        <v>1000000</v>
      </c>
      <c r="I459" s="209">
        <v>2000000</v>
      </c>
    </row>
    <row r="460" spans="1:9" ht="24.95" customHeight="1">
      <c r="A460" s="232">
        <v>22021000</v>
      </c>
      <c r="B460" s="233"/>
      <c r="C460" s="234"/>
      <c r="D460" s="233"/>
      <c r="E460" s="161" t="s">
        <v>426</v>
      </c>
      <c r="F460" s="231"/>
      <c r="G460" s="231"/>
      <c r="H460" s="231"/>
      <c r="I460" s="209"/>
    </row>
    <row r="461" spans="1:9" ht="24.95" customHeight="1" thickBot="1">
      <c r="A461" s="572">
        <v>22021017</v>
      </c>
      <c r="B461" s="573" t="s">
        <v>17</v>
      </c>
      <c r="C461" s="574"/>
      <c r="D461" s="25">
        <v>31933700</v>
      </c>
      <c r="E461" s="576" t="s">
        <v>520</v>
      </c>
      <c r="F461" s="577"/>
      <c r="G461" s="231">
        <v>5150000</v>
      </c>
      <c r="H461" s="577"/>
      <c r="I461" s="578">
        <v>3000000</v>
      </c>
    </row>
    <row r="462" spans="1:9" ht="24.95" customHeight="1" thickBot="1">
      <c r="A462" s="568"/>
      <c r="B462" s="448"/>
      <c r="C462" s="449"/>
      <c r="D462" s="448"/>
      <c r="E462" s="562" t="s">
        <v>521</v>
      </c>
      <c r="F462" s="446">
        <f>SUM(F425:F451)</f>
        <v>4650536.2770230006</v>
      </c>
      <c r="G462" s="446">
        <f>SUM(G424:G451)</f>
        <v>8142147.1160000004</v>
      </c>
      <c r="H462" s="446">
        <f>SUM(H425:H451)</f>
        <v>3595775.4719249997</v>
      </c>
      <c r="I462" s="446">
        <f>SUM(I425:I451)</f>
        <v>6884312.7280000011</v>
      </c>
    </row>
    <row r="463" spans="1:9" ht="24.95" customHeight="1" thickBot="1">
      <c r="A463" s="242"/>
      <c r="B463" s="212"/>
      <c r="C463" s="243"/>
      <c r="D463" s="212"/>
      <c r="E463" s="261" t="s">
        <v>412</v>
      </c>
      <c r="F463" s="320">
        <f>SUM(F454:F461)</f>
        <v>3568000</v>
      </c>
      <c r="G463" s="320">
        <f>SUM(G454:G461)</f>
        <v>14626000</v>
      </c>
      <c r="H463" s="320">
        <f>SUM(H454:H461)</f>
        <v>2820000</v>
      </c>
      <c r="I463" s="320">
        <f>SUM(I454:I461)</f>
        <v>15200000</v>
      </c>
    </row>
    <row r="464" spans="1:9" ht="24.95" customHeight="1" thickBot="1">
      <c r="A464" s="246"/>
      <c r="B464" s="247"/>
      <c r="C464" s="248"/>
      <c r="D464" s="249"/>
      <c r="E464" s="275" t="s">
        <v>50</v>
      </c>
      <c r="F464" s="326">
        <f>F462+F463</f>
        <v>8218536.2770230006</v>
      </c>
      <c r="G464" s="326">
        <f>G462+G463</f>
        <v>22768147.116</v>
      </c>
      <c r="H464" s="326">
        <f>H462+H463</f>
        <v>6415775.4719249997</v>
      </c>
      <c r="I464" s="326">
        <f>I462+I463</f>
        <v>22084312.728</v>
      </c>
    </row>
    <row r="465" spans="1:9" ht="22.5">
      <c r="A465" s="985" t="s">
        <v>802</v>
      </c>
      <c r="B465" s="986"/>
      <c r="C465" s="986"/>
      <c r="D465" s="986"/>
      <c r="E465" s="986"/>
      <c r="F465" s="986"/>
      <c r="G465" s="986"/>
      <c r="H465" s="986"/>
      <c r="I465" s="987"/>
    </row>
    <row r="466" spans="1:9" ht="22.5">
      <c r="A466" s="988" t="s">
        <v>0</v>
      </c>
      <c r="B466" s="989"/>
      <c r="C466" s="989"/>
      <c r="D466" s="989"/>
      <c r="E466" s="989"/>
      <c r="F466" s="989"/>
      <c r="G466" s="989"/>
      <c r="H466" s="989"/>
      <c r="I466" s="990"/>
    </row>
    <row r="467" spans="1:9" ht="22.5">
      <c r="A467" s="988" t="s">
        <v>1734</v>
      </c>
      <c r="B467" s="989"/>
      <c r="C467" s="989"/>
      <c r="D467" s="989"/>
      <c r="E467" s="989"/>
      <c r="F467" s="989"/>
      <c r="G467" s="989"/>
      <c r="H467" s="989"/>
      <c r="I467" s="990"/>
    </row>
    <row r="468" spans="1:9" ht="24.75" customHeight="1" thickBot="1">
      <c r="A468" s="1003" t="s">
        <v>371</v>
      </c>
      <c r="B468" s="1004"/>
      <c r="C468" s="1004"/>
      <c r="D468" s="1004"/>
      <c r="E468" s="1004"/>
      <c r="F468" s="1004"/>
      <c r="G468" s="1004"/>
      <c r="H468" s="1004"/>
      <c r="I468" s="1005"/>
    </row>
    <row r="469" spans="1:9" s="203" customFormat="1" thickBot="1">
      <c r="A469" s="992" t="s">
        <v>522</v>
      </c>
      <c r="B469" s="993"/>
      <c r="C469" s="993"/>
      <c r="D469" s="993"/>
      <c r="E469" s="993"/>
      <c r="F469" s="993"/>
      <c r="G469" s="993"/>
      <c r="H469" s="993"/>
      <c r="I469" s="994"/>
    </row>
    <row r="470" spans="1:9" s="204" customFormat="1" ht="54.75" thickBot="1">
      <c r="A470" s="564" t="s">
        <v>373</v>
      </c>
      <c r="B470" s="387" t="s">
        <v>78</v>
      </c>
      <c r="C470" s="565" t="s">
        <v>374</v>
      </c>
      <c r="D470" s="387" t="s">
        <v>3</v>
      </c>
      <c r="E470" s="566" t="s">
        <v>79</v>
      </c>
      <c r="F470" s="387" t="s">
        <v>375</v>
      </c>
      <c r="G470" s="567" t="s">
        <v>6</v>
      </c>
      <c r="H470" s="387" t="s">
        <v>738</v>
      </c>
      <c r="I470" s="387" t="s">
        <v>1735</v>
      </c>
    </row>
    <row r="471" spans="1:9" s="203" customFormat="1" ht="18">
      <c r="A471" s="252">
        <v>20000000</v>
      </c>
      <c r="B471" s="253"/>
      <c r="C471" s="254"/>
      <c r="D471" s="253"/>
      <c r="E471" s="116" t="s">
        <v>43</v>
      </c>
      <c r="F471" s="255"/>
      <c r="G471" s="255"/>
      <c r="H471" s="255"/>
      <c r="I471" s="256"/>
    </row>
    <row r="472" spans="1:9" s="203" customFormat="1" ht="18">
      <c r="A472" s="217">
        <v>21000000</v>
      </c>
      <c r="B472" s="218"/>
      <c r="C472" s="219"/>
      <c r="D472" s="218"/>
      <c r="E472" s="97" t="s">
        <v>46</v>
      </c>
      <c r="F472" s="208"/>
      <c r="G472" s="208"/>
      <c r="H472" s="208"/>
      <c r="I472" s="220"/>
    </row>
    <row r="473" spans="1:9" s="203" customFormat="1" ht="18">
      <c r="A473" s="217">
        <v>21010000</v>
      </c>
      <c r="B473" s="218"/>
      <c r="C473" s="219"/>
      <c r="D473" s="218"/>
      <c r="E473" s="97" t="s">
        <v>395</v>
      </c>
      <c r="F473" s="208"/>
      <c r="G473" s="208"/>
      <c r="H473" s="208"/>
      <c r="I473" s="220"/>
    </row>
    <row r="474" spans="1:9" s="203" customFormat="1" ht="18">
      <c r="A474" s="221">
        <v>21010103</v>
      </c>
      <c r="B474" s="222" t="s">
        <v>17</v>
      </c>
      <c r="C474" s="223"/>
      <c r="D474" s="20">
        <v>31933700</v>
      </c>
      <c r="E474" s="101" t="s">
        <v>433</v>
      </c>
      <c r="F474" s="231">
        <v>6485681.8714800011</v>
      </c>
      <c r="G474" s="231">
        <v>6618042.7260000007</v>
      </c>
      <c r="H474" s="231">
        <v>4963532.0444999998</v>
      </c>
      <c r="I474" s="209">
        <f>NROLL!E249</f>
        <v>8514228</v>
      </c>
    </row>
    <row r="475" spans="1:9" s="203" customFormat="1" ht="18">
      <c r="A475" s="221">
        <v>21010104</v>
      </c>
      <c r="B475" s="222" t="s">
        <v>17</v>
      </c>
      <c r="C475" s="223"/>
      <c r="D475" s="20">
        <v>31933700</v>
      </c>
      <c r="E475" s="101" t="s">
        <v>434</v>
      </c>
      <c r="F475" s="231">
        <v>10192469.463218002</v>
      </c>
      <c r="G475" s="231">
        <v>10400479.044100001</v>
      </c>
      <c r="H475" s="231">
        <v>7800359.2830750011</v>
      </c>
      <c r="I475" s="209">
        <f>NROLL!E236</f>
        <v>6704401.8000000007</v>
      </c>
    </row>
    <row r="476" spans="1:9" s="203" customFormat="1" ht="18">
      <c r="A476" s="221">
        <v>21010105</v>
      </c>
      <c r="B476" s="222" t="s">
        <v>17</v>
      </c>
      <c r="C476" s="223"/>
      <c r="D476" s="20">
        <v>31933700</v>
      </c>
      <c r="E476" s="101" t="s">
        <v>435</v>
      </c>
      <c r="F476" s="231">
        <v>1832579.8820700001</v>
      </c>
      <c r="G476" s="231">
        <v>1869979.4715</v>
      </c>
      <c r="H476" s="231">
        <v>1402484.603625</v>
      </c>
      <c r="I476" s="209">
        <f>NROLL!E212</f>
        <v>1295603.7599999998</v>
      </c>
    </row>
    <row r="477" spans="1:9" s="203" customFormat="1" ht="18">
      <c r="A477" s="221">
        <v>21010106</v>
      </c>
      <c r="B477" s="222" t="s">
        <v>17</v>
      </c>
      <c r="C477" s="223"/>
      <c r="D477" s="13"/>
      <c r="E477" s="101" t="s">
        <v>501</v>
      </c>
      <c r="F477" s="231"/>
      <c r="G477" s="231">
        <v>5523396.6299999999</v>
      </c>
      <c r="H477" s="231"/>
      <c r="I477" s="209"/>
    </row>
    <row r="478" spans="1:9" s="203" customFormat="1" ht="36">
      <c r="A478" s="257"/>
      <c r="B478" s="222" t="s">
        <v>17</v>
      </c>
      <c r="C478" s="223"/>
      <c r="D478" s="13"/>
      <c r="E478" s="101" t="s">
        <v>1680</v>
      </c>
      <c r="F478" s="231"/>
      <c r="G478" s="231"/>
      <c r="H478" s="231"/>
      <c r="I478" s="209">
        <f>NROLL!T212+NROLL!T236+NROLL!T249</f>
        <v>19200000</v>
      </c>
    </row>
    <row r="479" spans="1:9" s="203" customFormat="1" ht="18">
      <c r="A479" s="217">
        <v>21020000</v>
      </c>
      <c r="B479" s="218"/>
      <c r="C479" s="219"/>
      <c r="D479" s="218"/>
      <c r="E479" s="97" t="s">
        <v>398</v>
      </c>
      <c r="F479" s="231"/>
      <c r="G479" s="231"/>
      <c r="H479" s="231"/>
      <c r="I479" s="209"/>
    </row>
    <row r="480" spans="1:9" s="203" customFormat="1" ht="36">
      <c r="A480" s="217">
        <v>21020300</v>
      </c>
      <c r="B480" s="218"/>
      <c r="C480" s="219"/>
      <c r="D480" s="218"/>
      <c r="E480" s="97" t="s">
        <v>437</v>
      </c>
      <c r="F480" s="231"/>
      <c r="G480" s="231"/>
      <c r="H480" s="231"/>
      <c r="I480" s="209"/>
    </row>
    <row r="481" spans="1:9" s="203" customFormat="1" ht="18">
      <c r="A481" s="221">
        <v>21020301</v>
      </c>
      <c r="B481" s="222" t="s">
        <v>17</v>
      </c>
      <c r="C481" s="223"/>
      <c r="D481" s="20">
        <v>31933700</v>
      </c>
      <c r="E481" s="130" t="s">
        <v>438</v>
      </c>
      <c r="F481" s="231">
        <v>1910067.3815300001</v>
      </c>
      <c r="G481" s="231">
        <v>1949048.3485000001</v>
      </c>
      <c r="H481" s="231">
        <v>1461786.261375</v>
      </c>
      <c r="I481" s="209">
        <f>NROLL!F249</f>
        <v>2979979.7999999993</v>
      </c>
    </row>
    <row r="482" spans="1:9" ht="18">
      <c r="A482" s="221">
        <v>21020302</v>
      </c>
      <c r="B482" s="222" t="s">
        <v>17</v>
      </c>
      <c r="C482" s="223"/>
      <c r="D482" s="20">
        <v>31933700</v>
      </c>
      <c r="E482" s="130" t="s">
        <v>439</v>
      </c>
      <c r="F482" s="231">
        <v>1091465.4413739999</v>
      </c>
      <c r="G482" s="231">
        <v>1113740.2463</v>
      </c>
      <c r="H482" s="231">
        <v>835305.18472500006</v>
      </c>
      <c r="I482" s="209">
        <f>NROLL!G249</f>
        <v>1702845.6000000003</v>
      </c>
    </row>
    <row r="483" spans="1:9" ht="18">
      <c r="A483" s="221">
        <v>21020303</v>
      </c>
      <c r="B483" s="222" t="s">
        <v>17</v>
      </c>
      <c r="C483" s="223"/>
      <c r="D483" s="20">
        <v>31933700</v>
      </c>
      <c r="E483" s="130" t="s">
        <v>440</v>
      </c>
      <c r="F483" s="231">
        <v>75455.960831999997</v>
      </c>
      <c r="G483" s="231">
        <v>76995.878400000001</v>
      </c>
      <c r="H483" s="231">
        <v>57746.908799999997</v>
      </c>
      <c r="I483" s="209">
        <f>NROLL!I249</f>
        <v>103680</v>
      </c>
    </row>
    <row r="484" spans="1:9" ht="18">
      <c r="A484" s="221">
        <v>21020304</v>
      </c>
      <c r="B484" s="222" t="s">
        <v>17</v>
      </c>
      <c r="C484" s="223"/>
      <c r="D484" s="20">
        <v>31933700</v>
      </c>
      <c r="E484" s="130" t="s">
        <v>401</v>
      </c>
      <c r="F484" s="231">
        <v>272865.58058200008</v>
      </c>
      <c r="G484" s="231">
        <v>278434.26590000006</v>
      </c>
      <c r="H484" s="231">
        <v>208825.69942500006</v>
      </c>
      <c r="I484" s="209">
        <f>NROLL!H249</f>
        <v>425711.40000000008</v>
      </c>
    </row>
    <row r="485" spans="1:9" ht="18">
      <c r="A485" s="221">
        <v>21020312</v>
      </c>
      <c r="B485" s="222" t="s">
        <v>17</v>
      </c>
      <c r="C485" s="223"/>
      <c r="D485" s="13"/>
      <c r="E485" s="130" t="s">
        <v>441</v>
      </c>
      <c r="F485" s="231"/>
      <c r="G485" s="231"/>
      <c r="H485" s="231"/>
      <c r="I485" s="209"/>
    </row>
    <row r="486" spans="1:9" ht="18">
      <c r="A486" s="221">
        <v>21020315</v>
      </c>
      <c r="B486" s="222" t="s">
        <v>17</v>
      </c>
      <c r="C486" s="223"/>
      <c r="D486" s="20">
        <v>31933700</v>
      </c>
      <c r="E486" s="130" t="s">
        <v>442</v>
      </c>
      <c r="F486" s="231">
        <v>483504.92161999998</v>
      </c>
      <c r="G486" s="231">
        <v>493372.36900000001</v>
      </c>
      <c r="H486" s="231">
        <v>370029.27675000002</v>
      </c>
      <c r="I486" s="209">
        <f>NROLL!J249</f>
        <v>713711.40000000014</v>
      </c>
    </row>
    <row r="487" spans="1:9" ht="18">
      <c r="A487" s="221">
        <v>21020314</v>
      </c>
      <c r="B487" s="222" t="s">
        <v>17</v>
      </c>
      <c r="C487" s="223"/>
      <c r="D487" s="13"/>
      <c r="E487" s="130" t="s">
        <v>523</v>
      </c>
      <c r="F487" s="231"/>
      <c r="G487" s="231"/>
      <c r="H487" s="231"/>
      <c r="I487" s="209"/>
    </row>
    <row r="488" spans="1:9" ht="18">
      <c r="A488" s="221">
        <v>21020305</v>
      </c>
      <c r="B488" s="222" t="s">
        <v>17</v>
      </c>
      <c r="C488" s="223"/>
      <c r="D488" s="13"/>
      <c r="E488" s="130" t="s">
        <v>524</v>
      </c>
      <c r="F488" s="231"/>
      <c r="G488" s="231"/>
      <c r="H488" s="231"/>
      <c r="I488" s="209"/>
    </row>
    <row r="489" spans="1:9" ht="18">
      <c r="A489" s="221">
        <v>21020306</v>
      </c>
      <c r="B489" s="222" t="s">
        <v>17</v>
      </c>
      <c r="C489" s="223"/>
      <c r="D489" s="13"/>
      <c r="E489" s="130" t="s">
        <v>525</v>
      </c>
      <c r="F489" s="231"/>
      <c r="G489" s="231"/>
      <c r="H489" s="231"/>
      <c r="I489" s="209"/>
    </row>
    <row r="490" spans="1:9" ht="23.25" customHeight="1">
      <c r="A490" s="217">
        <v>21020400</v>
      </c>
      <c r="B490" s="218"/>
      <c r="C490" s="219"/>
      <c r="D490" s="218"/>
      <c r="E490" s="97" t="s">
        <v>452</v>
      </c>
      <c r="F490" s="231"/>
      <c r="G490" s="231"/>
      <c r="H490" s="231"/>
      <c r="I490" s="209"/>
    </row>
    <row r="491" spans="1:9" ht="18">
      <c r="A491" s="221">
        <v>21020401</v>
      </c>
      <c r="B491" s="222" t="s">
        <v>17</v>
      </c>
      <c r="C491" s="223"/>
      <c r="D491" s="20">
        <v>31933700</v>
      </c>
      <c r="E491" s="130" t="s">
        <v>438</v>
      </c>
      <c r="F491" s="231">
        <v>3207822.3666160004</v>
      </c>
      <c r="G491" s="231">
        <v>3273288.1292000003</v>
      </c>
      <c r="H491" s="231">
        <v>2454966.0969000002</v>
      </c>
      <c r="I491" s="209">
        <f>NROLL!F236</f>
        <v>2346540.6300000004</v>
      </c>
    </row>
    <row r="492" spans="1:9" ht="18">
      <c r="A492" s="221">
        <v>21020402</v>
      </c>
      <c r="B492" s="222" t="s">
        <v>17</v>
      </c>
      <c r="C492" s="223"/>
      <c r="D492" s="20">
        <v>31933700</v>
      </c>
      <c r="E492" s="130" t="s">
        <v>439</v>
      </c>
      <c r="F492" s="231">
        <v>183378.071478</v>
      </c>
      <c r="G492" s="231">
        <v>187120.4811</v>
      </c>
      <c r="H492" s="231">
        <v>140340.36082500001</v>
      </c>
      <c r="I492" s="209">
        <f>NROLL!G236</f>
        <v>1340880.3599999999</v>
      </c>
    </row>
    <row r="493" spans="1:9" ht="18">
      <c r="A493" s="221">
        <v>21020403</v>
      </c>
      <c r="B493" s="222" t="s">
        <v>17</v>
      </c>
      <c r="C493" s="223"/>
      <c r="D493" s="20">
        <v>31933700</v>
      </c>
      <c r="E493" s="130" t="s">
        <v>440</v>
      </c>
      <c r="F493" s="231">
        <v>178028.907588</v>
      </c>
      <c r="G493" s="231">
        <v>181662.15059999999</v>
      </c>
      <c r="H493" s="231">
        <v>136246.61294999998</v>
      </c>
      <c r="I493" s="209">
        <f>NROLL!I236</f>
        <v>154440</v>
      </c>
    </row>
    <row r="494" spans="1:9" ht="18">
      <c r="A494" s="221">
        <v>21020404</v>
      </c>
      <c r="B494" s="222" t="s">
        <v>17</v>
      </c>
      <c r="C494" s="223"/>
      <c r="D494" s="20">
        <v>31933700</v>
      </c>
      <c r="E494" s="130" t="s">
        <v>401</v>
      </c>
      <c r="F494" s="231">
        <v>456988.06437200005</v>
      </c>
      <c r="G494" s="231">
        <v>466314.35140000004</v>
      </c>
      <c r="H494" s="231">
        <v>349735.76355000003</v>
      </c>
      <c r="I494" s="209">
        <f>NROLL!H236</f>
        <v>335220.08999999997</v>
      </c>
    </row>
    <row r="495" spans="1:9" ht="18">
      <c r="A495" s="221">
        <v>21020412</v>
      </c>
      <c r="B495" s="222" t="s">
        <v>17</v>
      </c>
      <c r="C495" s="223"/>
      <c r="D495" s="13"/>
      <c r="E495" s="130" t="s">
        <v>441</v>
      </c>
      <c r="F495" s="231"/>
      <c r="G495" s="231"/>
      <c r="H495" s="231"/>
      <c r="I495" s="209"/>
    </row>
    <row r="496" spans="1:9" ht="18">
      <c r="A496" s="221">
        <v>21020415</v>
      </c>
      <c r="B496" s="222" t="s">
        <v>17</v>
      </c>
      <c r="C496" s="223"/>
      <c r="D496" s="20">
        <v>31933700</v>
      </c>
      <c r="E496" s="130" t="s">
        <v>442</v>
      </c>
      <c r="F496" s="231">
        <v>1008371.9765700002</v>
      </c>
      <c r="G496" s="231">
        <v>1028950.9965000001</v>
      </c>
      <c r="H496" s="231">
        <v>771713.24737500015</v>
      </c>
      <c r="I496" s="209">
        <f>NROLL!J236</f>
        <v>815220.09</v>
      </c>
    </row>
    <row r="497" spans="1:9" ht="21.75" customHeight="1">
      <c r="A497" s="217">
        <v>21020500</v>
      </c>
      <c r="B497" s="218"/>
      <c r="C497" s="219"/>
      <c r="D497" s="218"/>
      <c r="E497" s="97" t="s">
        <v>453</v>
      </c>
      <c r="F497" s="231"/>
      <c r="G497" s="231"/>
      <c r="H497" s="231"/>
      <c r="I497" s="209"/>
    </row>
    <row r="498" spans="1:9" ht="18">
      <c r="A498" s="221">
        <v>21020501</v>
      </c>
      <c r="B498" s="222" t="s">
        <v>17</v>
      </c>
      <c r="C498" s="223"/>
      <c r="D498" s="20">
        <v>31933700</v>
      </c>
      <c r="E498" s="130" t="s">
        <v>438</v>
      </c>
      <c r="F498" s="231">
        <v>284318.05128999997</v>
      </c>
      <c r="G498" s="231">
        <v>290120.46049999999</v>
      </c>
      <c r="H498" s="231">
        <v>217590.34537499998</v>
      </c>
      <c r="I498" s="209">
        <f>NROLL!F212</f>
        <v>453461.31599999999</v>
      </c>
    </row>
    <row r="499" spans="1:9" ht="18">
      <c r="A499" s="322">
        <v>21020502</v>
      </c>
      <c r="B499" s="222" t="s">
        <v>17</v>
      </c>
      <c r="C499" s="230"/>
      <c r="D499" s="20">
        <v>31933700</v>
      </c>
      <c r="E499" s="130" t="s">
        <v>439</v>
      </c>
      <c r="F499" s="231">
        <v>160744.69903799999</v>
      </c>
      <c r="G499" s="231">
        <v>164025.20309999998</v>
      </c>
      <c r="H499" s="231">
        <v>123018.90232499999</v>
      </c>
      <c r="I499" s="209">
        <f>NROLL!G212</f>
        <v>259120.75199999998</v>
      </c>
    </row>
    <row r="500" spans="1:9" ht="18">
      <c r="A500" s="322">
        <v>21020503</v>
      </c>
      <c r="B500" s="222" t="s">
        <v>17</v>
      </c>
      <c r="C500" s="230"/>
      <c r="D500" s="20">
        <v>31933700</v>
      </c>
      <c r="E500" s="130" t="s">
        <v>440</v>
      </c>
      <c r="F500" s="231">
        <v>29474.984700000001</v>
      </c>
      <c r="G500" s="231">
        <v>30076.514999999999</v>
      </c>
      <c r="H500" s="231">
        <v>22557.38625</v>
      </c>
      <c r="I500" s="209">
        <f>NROLL!I212</f>
        <v>43200</v>
      </c>
    </row>
    <row r="501" spans="1:9" ht="18">
      <c r="A501" s="322">
        <v>21020504</v>
      </c>
      <c r="B501" s="222" t="s">
        <v>17</v>
      </c>
      <c r="C501" s="230"/>
      <c r="D501" s="20">
        <v>31933700</v>
      </c>
      <c r="E501" s="130" t="s">
        <v>401</v>
      </c>
      <c r="F501" s="231">
        <v>40183.709300000002</v>
      </c>
      <c r="G501" s="231">
        <v>41003.785000000003</v>
      </c>
      <c r="H501" s="231">
        <v>30752.838750000003</v>
      </c>
      <c r="I501" s="209">
        <f>NROLL!H212</f>
        <v>64780.187999999995</v>
      </c>
    </row>
    <row r="502" spans="1:9" ht="18">
      <c r="A502" s="322">
        <v>21020512</v>
      </c>
      <c r="B502" s="222" t="s">
        <v>17</v>
      </c>
      <c r="C502" s="230"/>
      <c r="D502" s="13"/>
      <c r="E502" s="130" t="s">
        <v>441</v>
      </c>
      <c r="F502" s="231"/>
      <c r="G502" s="231"/>
      <c r="H502" s="231"/>
      <c r="I502" s="209"/>
    </row>
    <row r="503" spans="1:9" ht="18">
      <c r="A503" s="322">
        <v>21020515</v>
      </c>
      <c r="B503" s="222" t="s">
        <v>17</v>
      </c>
      <c r="C503" s="230"/>
      <c r="D503" s="20">
        <v>31933700</v>
      </c>
      <c r="E503" s="130" t="s">
        <v>442</v>
      </c>
      <c r="F503" s="231">
        <v>319013.29950000002</v>
      </c>
      <c r="G503" s="231">
        <v>325523.77500000002</v>
      </c>
      <c r="H503" s="231">
        <v>244142.83125000002</v>
      </c>
      <c r="I503" s="209">
        <f>NROLL!J212</f>
        <v>584105.62800000003</v>
      </c>
    </row>
    <row r="504" spans="1:9" ht="21" customHeight="1">
      <c r="A504" s="227">
        <v>21020600</v>
      </c>
      <c r="B504" s="228"/>
      <c r="C504" s="229"/>
      <c r="D504" s="228"/>
      <c r="E504" s="97" t="s">
        <v>410</v>
      </c>
      <c r="F504" s="231"/>
      <c r="G504" s="231"/>
      <c r="H504" s="231"/>
      <c r="I504" s="209"/>
    </row>
    <row r="505" spans="1:9" ht="18">
      <c r="A505" s="322">
        <v>21020605</v>
      </c>
      <c r="B505" s="222" t="s">
        <v>17</v>
      </c>
      <c r="C505" s="230"/>
      <c r="D505" s="13"/>
      <c r="E505" s="101" t="s">
        <v>503</v>
      </c>
      <c r="F505" s="231"/>
      <c r="G505" s="231"/>
      <c r="H505" s="231"/>
      <c r="I505" s="209"/>
    </row>
    <row r="506" spans="1:9" ht="18">
      <c r="A506" s="232">
        <v>21030100</v>
      </c>
      <c r="B506" s="233"/>
      <c r="C506" s="234"/>
      <c r="D506" s="233"/>
      <c r="E506" s="161" t="s">
        <v>526</v>
      </c>
      <c r="F506" s="231"/>
      <c r="G506" s="231"/>
      <c r="H506" s="231"/>
      <c r="I506" s="209"/>
    </row>
    <row r="507" spans="1:9" ht="36">
      <c r="A507" s="182">
        <v>21030101</v>
      </c>
      <c r="B507" s="222" t="s">
        <v>17</v>
      </c>
      <c r="C507" s="183"/>
      <c r="D507" s="20">
        <v>31933700</v>
      </c>
      <c r="E507" s="130" t="s">
        <v>527</v>
      </c>
      <c r="F507" s="231"/>
      <c r="G507" s="231"/>
      <c r="H507" s="231"/>
      <c r="I507" s="209">
        <v>57223900</v>
      </c>
    </row>
    <row r="508" spans="1:9" ht="18">
      <c r="A508" s="232">
        <v>22020000</v>
      </c>
      <c r="B508" s="233"/>
      <c r="C508" s="234"/>
      <c r="D508" s="233"/>
      <c r="E508" s="161" t="s">
        <v>412</v>
      </c>
      <c r="F508" s="231"/>
      <c r="G508" s="231"/>
      <c r="H508" s="231"/>
      <c r="I508" s="209"/>
    </row>
    <row r="509" spans="1:9" ht="23.25" customHeight="1">
      <c r="A509" s="232">
        <v>22020100</v>
      </c>
      <c r="B509" s="233"/>
      <c r="C509" s="234"/>
      <c r="D509" s="233"/>
      <c r="E509" s="161" t="s">
        <v>467</v>
      </c>
      <c r="F509" s="231"/>
      <c r="G509" s="231"/>
      <c r="H509" s="231"/>
      <c r="I509" s="209"/>
    </row>
    <row r="510" spans="1:9" ht="20.25" customHeight="1">
      <c r="A510" s="182">
        <v>22020102</v>
      </c>
      <c r="B510" s="222" t="s">
        <v>13</v>
      </c>
      <c r="C510" s="183"/>
      <c r="D510" s="20">
        <v>31933700</v>
      </c>
      <c r="E510" s="226" t="s">
        <v>414</v>
      </c>
      <c r="F510" s="231">
        <v>120000</v>
      </c>
      <c r="G510" s="231">
        <v>309000</v>
      </c>
      <c r="H510" s="231">
        <v>240000</v>
      </c>
      <c r="I510" s="209">
        <v>500000</v>
      </c>
    </row>
    <row r="511" spans="1:9" s="203" customFormat="1" ht="20.25" customHeight="1">
      <c r="A511" s="232">
        <v>22020300</v>
      </c>
      <c r="B511" s="233"/>
      <c r="C511" s="234"/>
      <c r="D511" s="233"/>
      <c r="E511" s="225" t="s">
        <v>455</v>
      </c>
      <c r="F511" s="327"/>
      <c r="G511" s="327"/>
      <c r="H511" s="327"/>
      <c r="I511" s="235"/>
    </row>
    <row r="512" spans="1:9" ht="36">
      <c r="A512" s="182">
        <v>22020301</v>
      </c>
      <c r="B512" s="222" t="s">
        <v>17</v>
      </c>
      <c r="C512" s="183"/>
      <c r="D512" s="13"/>
      <c r="E512" s="226" t="s">
        <v>528</v>
      </c>
      <c r="F512" s="231">
        <v>2350000</v>
      </c>
      <c r="G512" s="231">
        <v>4000000</v>
      </c>
      <c r="H512" s="231">
        <v>2050000</v>
      </c>
      <c r="I512" s="209">
        <v>5000000</v>
      </c>
    </row>
    <row r="513" spans="1:9" ht="21.75" customHeight="1">
      <c r="A513" s="232">
        <v>22020400</v>
      </c>
      <c r="B513" s="233"/>
      <c r="C513" s="234"/>
      <c r="D513" s="233"/>
      <c r="E513" s="161" t="s">
        <v>529</v>
      </c>
      <c r="F513" s="231"/>
      <c r="G513" s="231"/>
      <c r="H513" s="231"/>
      <c r="I513" s="209"/>
    </row>
    <row r="514" spans="1:9" ht="23.25" customHeight="1">
      <c r="A514" s="182">
        <v>22020406</v>
      </c>
      <c r="B514" s="222" t="s">
        <v>17</v>
      </c>
      <c r="C514" s="183"/>
      <c r="D514" s="20">
        <v>31933700</v>
      </c>
      <c r="E514" s="226" t="s">
        <v>530</v>
      </c>
      <c r="F514" s="231">
        <v>278000</v>
      </c>
      <c r="G514" s="231">
        <v>1000000</v>
      </c>
      <c r="H514" s="231">
        <v>765000</v>
      </c>
      <c r="I514" s="209">
        <v>2000000</v>
      </c>
    </row>
    <row r="515" spans="1:9" ht="36">
      <c r="A515" s="232">
        <v>22020900</v>
      </c>
      <c r="B515" s="233"/>
      <c r="C515" s="234"/>
      <c r="D515" s="233"/>
      <c r="E515" s="161" t="s">
        <v>531</v>
      </c>
      <c r="F515" s="231"/>
      <c r="G515" s="231"/>
      <c r="H515" s="231"/>
      <c r="I515" s="209"/>
    </row>
    <row r="516" spans="1:9" ht="18">
      <c r="A516" s="182">
        <v>22020901</v>
      </c>
      <c r="B516" s="222" t="s">
        <v>17</v>
      </c>
      <c r="C516" s="183"/>
      <c r="D516" s="20">
        <v>31933700</v>
      </c>
      <c r="E516" s="130" t="s">
        <v>532</v>
      </c>
      <c r="F516" s="231"/>
      <c r="G516" s="231"/>
      <c r="H516" s="231"/>
      <c r="I516" s="209">
        <v>500000</v>
      </c>
    </row>
    <row r="517" spans="1:9" ht="18">
      <c r="A517" s="182">
        <v>22020902</v>
      </c>
      <c r="B517" s="222" t="s">
        <v>17</v>
      </c>
      <c r="C517" s="183"/>
      <c r="D517" s="13"/>
      <c r="E517" s="130" t="s">
        <v>533</v>
      </c>
      <c r="F517" s="231"/>
      <c r="G517" s="231"/>
      <c r="H517" s="231"/>
      <c r="I517" s="209"/>
    </row>
    <row r="518" spans="1:9" ht="36">
      <c r="A518" s="232">
        <v>22021000</v>
      </c>
      <c r="B518" s="233"/>
      <c r="C518" s="234"/>
      <c r="D518" s="233"/>
      <c r="E518" s="161" t="s">
        <v>426</v>
      </c>
      <c r="F518" s="231"/>
      <c r="G518" s="231"/>
      <c r="H518" s="231"/>
      <c r="I518" s="209"/>
    </row>
    <row r="519" spans="1:9" thickBot="1">
      <c r="A519" s="572">
        <v>22021017</v>
      </c>
      <c r="B519" s="573" t="s">
        <v>17</v>
      </c>
      <c r="C519" s="574"/>
      <c r="D519" s="25">
        <v>31933700</v>
      </c>
      <c r="E519" s="576" t="s">
        <v>520</v>
      </c>
      <c r="F519" s="577">
        <v>1777000</v>
      </c>
      <c r="G519" s="577">
        <v>10300000</v>
      </c>
      <c r="H519" s="577">
        <v>2340000</v>
      </c>
      <c r="I519" s="578">
        <v>5000000</v>
      </c>
    </row>
    <row r="520" spans="1:9" thickBot="1">
      <c r="A520" s="568"/>
      <c r="B520" s="448"/>
      <c r="C520" s="449"/>
      <c r="D520" s="448"/>
      <c r="E520" s="559" t="s">
        <v>46</v>
      </c>
      <c r="F520" s="600">
        <f>SUM(F474:F507)</f>
        <v>28212414.633158009</v>
      </c>
      <c r="G520" s="600">
        <f>SUM(G474:G507)</f>
        <v>34311574.827100001</v>
      </c>
      <c r="H520" s="600">
        <f>SUM(H474:H507)</f>
        <v>21591133.647825006</v>
      </c>
      <c r="I520" s="600">
        <f>SUM(I474:I507)</f>
        <v>105261030.81400001</v>
      </c>
    </row>
    <row r="521" spans="1:9" thickBot="1">
      <c r="A521" s="242"/>
      <c r="B521" s="212"/>
      <c r="C521" s="243"/>
      <c r="D521" s="212"/>
      <c r="E521" s="269" t="s">
        <v>412</v>
      </c>
      <c r="F521" s="328">
        <f>SUM(F510:F519)</f>
        <v>4525000</v>
      </c>
      <c r="G521" s="328">
        <f>SUM(G510:G519)</f>
        <v>15609000</v>
      </c>
      <c r="H521" s="328">
        <f>SUM(H510:H519)</f>
        <v>5395000</v>
      </c>
      <c r="I521" s="328">
        <f>SUM(I510:I519)</f>
        <v>13000000</v>
      </c>
    </row>
    <row r="522" spans="1:9" thickBot="1">
      <c r="A522" s="246"/>
      <c r="B522" s="247"/>
      <c r="C522" s="248"/>
      <c r="D522" s="249"/>
      <c r="E522" s="275" t="s">
        <v>50</v>
      </c>
      <c r="F522" s="299">
        <f>F520+F521</f>
        <v>32737414.633158009</v>
      </c>
      <c r="G522" s="299">
        <f>G520+G521</f>
        <v>49920574.827100001</v>
      </c>
      <c r="H522" s="299">
        <f>H520+H521</f>
        <v>26986133.647825006</v>
      </c>
      <c r="I522" s="299">
        <f>I520+I521</f>
        <v>118261030.81400001</v>
      </c>
    </row>
    <row r="523" spans="1:9" ht="22.5">
      <c r="A523" s="985" t="s">
        <v>804</v>
      </c>
      <c r="B523" s="986"/>
      <c r="C523" s="986"/>
      <c r="D523" s="986"/>
      <c r="E523" s="986"/>
      <c r="F523" s="986"/>
      <c r="G523" s="986"/>
      <c r="H523" s="986"/>
      <c r="I523" s="987"/>
    </row>
    <row r="524" spans="1:9" ht="22.5">
      <c r="A524" s="988" t="s">
        <v>0</v>
      </c>
      <c r="B524" s="989"/>
      <c r="C524" s="989"/>
      <c r="D524" s="989"/>
      <c r="E524" s="989"/>
      <c r="F524" s="989"/>
      <c r="G524" s="989"/>
      <c r="H524" s="989"/>
      <c r="I524" s="990"/>
    </row>
    <row r="525" spans="1:9" ht="22.5">
      <c r="A525" s="988" t="s">
        <v>1734</v>
      </c>
      <c r="B525" s="989"/>
      <c r="C525" s="989"/>
      <c r="D525" s="989"/>
      <c r="E525" s="989"/>
      <c r="F525" s="989"/>
      <c r="G525" s="989"/>
      <c r="H525" s="989"/>
      <c r="I525" s="990"/>
    </row>
    <row r="526" spans="1:9" ht="27.75" customHeight="1" thickBot="1">
      <c r="A526" s="1003" t="s">
        <v>371</v>
      </c>
      <c r="B526" s="1004"/>
      <c r="C526" s="1004"/>
      <c r="D526" s="1004"/>
      <c r="E526" s="1004"/>
      <c r="F526" s="1004"/>
      <c r="G526" s="1004"/>
      <c r="H526" s="1004"/>
      <c r="I526" s="1005"/>
    </row>
    <row r="527" spans="1:9" thickBot="1">
      <c r="A527" s="992" t="s">
        <v>534</v>
      </c>
      <c r="B527" s="993"/>
      <c r="C527" s="993"/>
      <c r="D527" s="993"/>
      <c r="E527" s="993"/>
      <c r="F527" s="993"/>
      <c r="G527" s="993"/>
      <c r="H527" s="993"/>
      <c r="I527" s="994"/>
    </row>
    <row r="528" spans="1:9" s="204" customFormat="1" ht="54.75" thickBot="1">
      <c r="A528" s="564" t="s">
        <v>373</v>
      </c>
      <c r="B528" s="387" t="s">
        <v>78</v>
      </c>
      <c r="C528" s="565" t="s">
        <v>374</v>
      </c>
      <c r="D528" s="387" t="s">
        <v>3</v>
      </c>
      <c r="E528" s="566" t="s">
        <v>79</v>
      </c>
      <c r="F528" s="387" t="s">
        <v>375</v>
      </c>
      <c r="G528" s="567" t="s">
        <v>6</v>
      </c>
      <c r="H528" s="387" t="s">
        <v>738</v>
      </c>
      <c r="I528" s="387" t="s">
        <v>1735</v>
      </c>
    </row>
    <row r="529" spans="1:9" ht="18">
      <c r="A529" s="252">
        <v>20000000</v>
      </c>
      <c r="B529" s="253"/>
      <c r="C529" s="254"/>
      <c r="D529" s="253"/>
      <c r="E529" s="116" t="s">
        <v>43</v>
      </c>
      <c r="F529" s="255"/>
      <c r="G529" s="255"/>
      <c r="H529" s="255"/>
      <c r="I529" s="256"/>
    </row>
    <row r="530" spans="1:9" ht="18">
      <c r="A530" s="217">
        <v>21000000</v>
      </c>
      <c r="B530" s="218"/>
      <c r="C530" s="219"/>
      <c r="D530" s="218"/>
      <c r="E530" s="97" t="s">
        <v>46</v>
      </c>
      <c r="F530" s="208"/>
      <c r="G530" s="208"/>
      <c r="H530" s="208"/>
      <c r="I530" s="220"/>
    </row>
    <row r="531" spans="1:9" ht="18">
      <c r="A531" s="217">
        <v>21010000</v>
      </c>
      <c r="B531" s="218"/>
      <c r="C531" s="219"/>
      <c r="D531" s="218"/>
      <c r="E531" s="97" t="s">
        <v>395</v>
      </c>
      <c r="F531" s="208"/>
      <c r="G531" s="208"/>
      <c r="H531" s="208"/>
      <c r="I531" s="220"/>
    </row>
    <row r="532" spans="1:9" ht="18">
      <c r="A532" s="221">
        <v>21010103</v>
      </c>
      <c r="B532" s="222" t="s">
        <v>17</v>
      </c>
      <c r="C532" s="223"/>
      <c r="D532" s="13"/>
      <c r="E532" s="101" t="s">
        <v>433</v>
      </c>
      <c r="F532" s="231"/>
      <c r="G532" s="231"/>
      <c r="H532" s="231"/>
      <c r="I532" s="209"/>
    </row>
    <row r="533" spans="1:9" ht="18">
      <c r="A533" s="221">
        <v>21010104</v>
      </c>
      <c r="B533" s="222" t="s">
        <v>17</v>
      </c>
      <c r="C533" s="223"/>
      <c r="D533" s="20">
        <v>31933700</v>
      </c>
      <c r="E533" s="101" t="s">
        <v>434</v>
      </c>
      <c r="F533" s="231">
        <v>2233445</v>
      </c>
      <c r="G533" s="231">
        <v>7818338.6000000006</v>
      </c>
      <c r="H533" s="231">
        <v>2345998</v>
      </c>
      <c r="I533" s="231"/>
    </row>
    <row r="534" spans="1:9" ht="18">
      <c r="A534" s="221">
        <v>21010105</v>
      </c>
      <c r="B534" s="222" t="s">
        <v>17</v>
      </c>
      <c r="C534" s="223"/>
      <c r="D534" s="20">
        <v>31933700</v>
      </c>
      <c r="E534" s="101" t="s">
        <v>435</v>
      </c>
      <c r="F534" s="231"/>
      <c r="G534" s="231"/>
      <c r="H534" s="231"/>
      <c r="I534" s="209"/>
    </row>
    <row r="535" spans="1:9" ht="18">
      <c r="A535" s="221">
        <v>21010106</v>
      </c>
      <c r="B535" s="222" t="s">
        <v>17</v>
      </c>
      <c r="C535" s="223"/>
      <c r="D535" s="13"/>
      <c r="E535" s="101" t="s">
        <v>501</v>
      </c>
      <c r="F535" s="231"/>
      <c r="G535" s="231"/>
      <c r="H535" s="231"/>
      <c r="I535" s="231"/>
    </row>
    <row r="536" spans="1:9" ht="36">
      <c r="A536" s="257"/>
      <c r="B536" s="222" t="s">
        <v>17</v>
      </c>
      <c r="C536" s="223"/>
      <c r="D536" s="13"/>
      <c r="E536" s="101" t="s">
        <v>576</v>
      </c>
      <c r="F536" s="231"/>
      <c r="G536" s="231"/>
      <c r="H536" s="231"/>
      <c r="I536" s="209"/>
    </row>
    <row r="537" spans="1:9" ht="36">
      <c r="A537" s="217">
        <v>21020300</v>
      </c>
      <c r="B537" s="218"/>
      <c r="C537" s="219"/>
      <c r="D537" s="218"/>
      <c r="E537" s="97" t="s">
        <v>437</v>
      </c>
      <c r="F537" s="231"/>
      <c r="G537" s="231"/>
      <c r="H537" s="231"/>
      <c r="I537" s="209"/>
    </row>
    <row r="538" spans="1:9" ht="18">
      <c r="A538" s="221">
        <v>21020301</v>
      </c>
      <c r="B538" s="222" t="s">
        <v>17</v>
      </c>
      <c r="C538" s="223"/>
      <c r="D538" s="13"/>
      <c r="E538" s="130" t="s">
        <v>438</v>
      </c>
      <c r="F538" s="231"/>
      <c r="G538" s="231"/>
      <c r="H538" s="231"/>
      <c r="I538" s="209"/>
    </row>
    <row r="539" spans="1:9" ht="18">
      <c r="A539" s="221">
        <v>21020302</v>
      </c>
      <c r="B539" s="222" t="s">
        <v>17</v>
      </c>
      <c r="C539" s="223"/>
      <c r="D539" s="13"/>
      <c r="E539" s="130" t="s">
        <v>439</v>
      </c>
      <c r="F539" s="231"/>
      <c r="G539" s="231"/>
      <c r="H539" s="231"/>
      <c r="I539" s="209"/>
    </row>
    <row r="540" spans="1:9" ht="18">
      <c r="A540" s="221">
        <v>21020303</v>
      </c>
      <c r="B540" s="222" t="s">
        <v>17</v>
      </c>
      <c r="C540" s="223"/>
      <c r="D540" s="13"/>
      <c r="E540" s="130" t="s">
        <v>440</v>
      </c>
      <c r="F540" s="231"/>
      <c r="G540" s="231"/>
      <c r="H540" s="231"/>
      <c r="I540" s="209"/>
    </row>
    <row r="541" spans="1:9" ht="18">
      <c r="A541" s="221">
        <v>21020304</v>
      </c>
      <c r="B541" s="222" t="s">
        <v>17</v>
      </c>
      <c r="C541" s="223"/>
      <c r="D541" s="13"/>
      <c r="E541" s="130" t="s">
        <v>401</v>
      </c>
      <c r="F541" s="231"/>
      <c r="G541" s="231"/>
      <c r="H541" s="231"/>
      <c r="I541" s="209"/>
    </row>
    <row r="542" spans="1:9" ht="18">
      <c r="A542" s="221">
        <v>21020312</v>
      </c>
      <c r="B542" s="222" t="s">
        <v>17</v>
      </c>
      <c r="C542" s="223"/>
      <c r="D542" s="13"/>
      <c r="E542" s="130" t="s">
        <v>441</v>
      </c>
      <c r="F542" s="231"/>
      <c r="G542" s="231"/>
      <c r="H542" s="231"/>
      <c r="I542" s="209"/>
    </row>
    <row r="543" spans="1:9" ht="18">
      <c r="A543" s="221">
        <v>21020315</v>
      </c>
      <c r="B543" s="222" t="s">
        <v>17</v>
      </c>
      <c r="C543" s="223"/>
      <c r="D543" s="13"/>
      <c r="E543" s="130" t="s">
        <v>442</v>
      </c>
      <c r="F543" s="231"/>
      <c r="G543" s="231"/>
      <c r="H543" s="231"/>
      <c r="I543" s="209"/>
    </row>
    <row r="544" spans="1:9" ht="18">
      <c r="A544" s="221">
        <v>21020314</v>
      </c>
      <c r="B544" s="222" t="s">
        <v>17</v>
      </c>
      <c r="C544" s="223"/>
      <c r="D544" s="13"/>
      <c r="E544" s="130" t="s">
        <v>523</v>
      </c>
      <c r="F544" s="231"/>
      <c r="G544" s="231"/>
      <c r="H544" s="231"/>
      <c r="I544" s="209"/>
    </row>
    <row r="545" spans="1:9" ht="18">
      <c r="A545" s="221">
        <v>21020305</v>
      </c>
      <c r="B545" s="222" t="s">
        <v>17</v>
      </c>
      <c r="C545" s="223"/>
      <c r="D545" s="13"/>
      <c r="E545" s="130" t="s">
        <v>524</v>
      </c>
      <c r="F545" s="231"/>
      <c r="G545" s="231"/>
      <c r="H545" s="231"/>
      <c r="I545" s="209"/>
    </row>
    <row r="546" spans="1:9" ht="18">
      <c r="A546" s="221">
        <v>21020306</v>
      </c>
      <c r="B546" s="222" t="s">
        <v>17</v>
      </c>
      <c r="C546" s="223"/>
      <c r="D546" s="13"/>
      <c r="E546" s="130" t="s">
        <v>525</v>
      </c>
      <c r="F546" s="231"/>
      <c r="G546" s="231"/>
      <c r="H546" s="231"/>
      <c r="I546" s="209"/>
    </row>
    <row r="547" spans="1:9" ht="23.25" customHeight="1">
      <c r="A547" s="217">
        <v>21020400</v>
      </c>
      <c r="B547" s="218"/>
      <c r="C547" s="219"/>
      <c r="D547" s="218"/>
      <c r="E547" s="97" t="s">
        <v>452</v>
      </c>
      <c r="F547" s="231"/>
      <c r="G547" s="231"/>
      <c r="H547" s="231"/>
      <c r="I547" s="209"/>
    </row>
    <row r="548" spans="1:9" ht="18">
      <c r="A548" s="221">
        <v>21020401</v>
      </c>
      <c r="B548" s="222" t="s">
        <v>17</v>
      </c>
      <c r="C548" s="223"/>
      <c r="D548" s="20">
        <v>31933700</v>
      </c>
      <c r="E548" s="130" t="s">
        <v>438</v>
      </c>
      <c r="F548" s="231"/>
      <c r="G548" s="231"/>
      <c r="H548" s="231"/>
      <c r="I548" s="209"/>
    </row>
    <row r="549" spans="1:9" ht="18">
      <c r="A549" s="221">
        <v>21020402</v>
      </c>
      <c r="B549" s="222" t="s">
        <v>17</v>
      </c>
      <c r="C549" s="223"/>
      <c r="D549" s="20">
        <v>31933700</v>
      </c>
      <c r="E549" s="130" t="s">
        <v>439</v>
      </c>
      <c r="F549" s="231"/>
      <c r="G549" s="231"/>
      <c r="H549" s="231"/>
      <c r="I549" s="209"/>
    </row>
    <row r="550" spans="1:9" ht="18">
      <c r="A550" s="221">
        <v>21020403</v>
      </c>
      <c r="B550" s="222" t="s">
        <v>17</v>
      </c>
      <c r="C550" s="223"/>
      <c r="D550" s="20">
        <v>31933700</v>
      </c>
      <c r="E550" s="130" t="s">
        <v>440</v>
      </c>
      <c r="F550" s="231"/>
      <c r="G550" s="231"/>
      <c r="H550" s="14"/>
      <c r="I550" s="209"/>
    </row>
    <row r="551" spans="1:9" ht="18">
      <c r="A551" s="221">
        <v>21020404</v>
      </c>
      <c r="B551" s="222" t="s">
        <v>17</v>
      </c>
      <c r="C551" s="223"/>
      <c r="D551" s="20">
        <v>31933700</v>
      </c>
      <c r="E551" s="130" t="s">
        <v>401</v>
      </c>
      <c r="F551" s="231"/>
      <c r="G551" s="231"/>
      <c r="H551" s="231"/>
      <c r="I551" s="209"/>
    </row>
    <row r="552" spans="1:9" ht="18">
      <c r="A552" s="221">
        <v>21020412</v>
      </c>
      <c r="B552" s="222" t="s">
        <v>17</v>
      </c>
      <c r="C552" s="223"/>
      <c r="D552" s="13"/>
      <c r="E552" s="130" t="s">
        <v>441</v>
      </c>
      <c r="F552" s="231"/>
      <c r="G552" s="231"/>
      <c r="H552" s="231"/>
      <c r="I552" s="209"/>
    </row>
    <row r="553" spans="1:9" ht="18">
      <c r="A553" s="221">
        <v>21020415</v>
      </c>
      <c r="B553" s="222" t="s">
        <v>17</v>
      </c>
      <c r="C553" s="223"/>
      <c r="D553" s="20">
        <v>31933700</v>
      </c>
      <c r="E553" s="130" t="s">
        <v>442</v>
      </c>
      <c r="F553" s="231"/>
      <c r="G553" s="231"/>
      <c r="H553" s="231"/>
      <c r="I553" s="209"/>
    </row>
    <row r="554" spans="1:9" ht="25.5" customHeight="1">
      <c r="A554" s="217">
        <v>21020500</v>
      </c>
      <c r="B554" s="218"/>
      <c r="C554" s="219"/>
      <c r="D554" s="218"/>
      <c r="E554" s="97" t="s">
        <v>453</v>
      </c>
      <c r="F554" s="231"/>
      <c r="G554" s="231"/>
      <c r="H554" s="231"/>
      <c r="I554" s="209"/>
    </row>
    <row r="555" spans="1:9" ht="18">
      <c r="A555" s="221">
        <v>21020501</v>
      </c>
      <c r="B555" s="222" t="s">
        <v>17</v>
      </c>
      <c r="C555" s="223"/>
      <c r="D555" s="20">
        <v>31933700</v>
      </c>
      <c r="E555" s="130" t="s">
        <v>438</v>
      </c>
      <c r="F555" s="231"/>
      <c r="G555" s="231"/>
      <c r="H555" s="231"/>
      <c r="I555" s="209"/>
    </row>
    <row r="556" spans="1:9" ht="18">
      <c r="A556" s="322">
        <v>21020502</v>
      </c>
      <c r="B556" s="222" t="s">
        <v>17</v>
      </c>
      <c r="C556" s="230"/>
      <c r="D556" s="20">
        <v>31933700</v>
      </c>
      <c r="E556" s="130" t="s">
        <v>439</v>
      </c>
      <c r="F556" s="231"/>
      <c r="G556" s="231"/>
      <c r="H556" s="231"/>
      <c r="I556" s="209"/>
    </row>
    <row r="557" spans="1:9" ht="18">
      <c r="A557" s="322">
        <v>21020503</v>
      </c>
      <c r="B557" s="222" t="s">
        <v>17</v>
      </c>
      <c r="C557" s="230"/>
      <c r="D557" s="20">
        <v>31933700</v>
      </c>
      <c r="E557" s="130" t="s">
        <v>440</v>
      </c>
      <c r="F557" s="231"/>
      <c r="G557" s="231"/>
      <c r="H557" s="231"/>
      <c r="I557" s="209"/>
    </row>
    <row r="558" spans="1:9" ht="18">
      <c r="A558" s="322">
        <v>21020504</v>
      </c>
      <c r="B558" s="222" t="s">
        <v>17</v>
      </c>
      <c r="C558" s="230"/>
      <c r="D558" s="20">
        <v>31933700</v>
      </c>
      <c r="E558" s="130" t="s">
        <v>401</v>
      </c>
      <c r="F558" s="231"/>
      <c r="G558" s="231"/>
      <c r="H558" s="231"/>
      <c r="I558" s="209"/>
    </row>
    <row r="559" spans="1:9" ht="18">
      <c r="A559" s="322">
        <v>21020512</v>
      </c>
      <c r="B559" s="222" t="s">
        <v>17</v>
      </c>
      <c r="C559" s="230"/>
      <c r="D559" s="13"/>
      <c r="E559" s="130" t="s">
        <v>441</v>
      </c>
      <c r="F559" s="231"/>
      <c r="G559" s="231"/>
      <c r="H559" s="231"/>
      <c r="I559" s="209"/>
    </row>
    <row r="560" spans="1:9" ht="18">
      <c r="A560" s="322">
        <v>21020515</v>
      </c>
      <c r="B560" s="222" t="s">
        <v>17</v>
      </c>
      <c r="C560" s="230"/>
      <c r="D560" s="20">
        <v>31933700</v>
      </c>
      <c r="E560" s="130" t="s">
        <v>442</v>
      </c>
      <c r="F560" s="231"/>
      <c r="G560" s="231"/>
      <c r="H560" s="231"/>
      <c r="I560" s="209"/>
    </row>
    <row r="561" spans="1:9" ht="24" customHeight="1">
      <c r="A561" s="227">
        <v>21020600</v>
      </c>
      <c r="B561" s="228"/>
      <c r="C561" s="229"/>
      <c r="D561" s="228"/>
      <c r="E561" s="97" t="s">
        <v>410</v>
      </c>
      <c r="F561" s="231"/>
      <c r="G561" s="231"/>
      <c r="H561" s="231"/>
      <c r="I561" s="209"/>
    </row>
    <row r="562" spans="1:9" ht="18">
      <c r="A562" s="322">
        <v>21020605</v>
      </c>
      <c r="B562" s="222" t="s">
        <v>17</v>
      </c>
      <c r="C562" s="230"/>
      <c r="D562" s="13"/>
      <c r="E562" s="101" t="s">
        <v>503</v>
      </c>
      <c r="F562" s="231"/>
      <c r="G562" s="231"/>
      <c r="H562" s="231"/>
      <c r="I562" s="209"/>
    </row>
    <row r="563" spans="1:9" ht="18">
      <c r="A563" s="232">
        <v>22020000</v>
      </c>
      <c r="B563" s="233"/>
      <c r="C563" s="234"/>
      <c r="D563" s="233"/>
      <c r="E563" s="161" t="s">
        <v>412</v>
      </c>
      <c r="F563" s="231"/>
      <c r="G563" s="231"/>
      <c r="H563" s="231"/>
      <c r="I563" s="209"/>
    </row>
    <row r="564" spans="1:9" ht="24" customHeight="1">
      <c r="A564" s="232">
        <v>22020100</v>
      </c>
      <c r="B564" s="233"/>
      <c r="C564" s="234"/>
      <c r="D564" s="233"/>
      <c r="E564" s="161" t="s">
        <v>467</v>
      </c>
      <c r="F564" s="231"/>
      <c r="G564" s="231"/>
      <c r="H564" s="231"/>
      <c r="I564" s="209"/>
    </row>
    <row r="565" spans="1:9" ht="18">
      <c r="A565" s="182">
        <v>22020102</v>
      </c>
      <c r="B565" s="222" t="s">
        <v>13</v>
      </c>
      <c r="C565" s="183"/>
      <c r="D565" s="20">
        <v>31933700</v>
      </c>
      <c r="E565" s="226" t="s">
        <v>414</v>
      </c>
      <c r="F565" s="231"/>
      <c r="G565" s="231"/>
      <c r="H565" s="231"/>
      <c r="I565" s="209"/>
    </row>
    <row r="566" spans="1:9" ht="24" customHeight="1">
      <c r="A566" s="232">
        <v>22020300</v>
      </c>
      <c r="B566" s="233"/>
      <c r="C566" s="234"/>
      <c r="D566" s="233"/>
      <c r="E566" s="161" t="s">
        <v>455</v>
      </c>
      <c r="F566" s="231"/>
      <c r="G566" s="231"/>
      <c r="H566" s="231"/>
      <c r="I566" s="209"/>
    </row>
    <row r="567" spans="1:9" ht="36">
      <c r="A567" s="182">
        <v>22020301</v>
      </c>
      <c r="B567" s="222" t="s">
        <v>17</v>
      </c>
      <c r="C567" s="183"/>
      <c r="D567" s="20">
        <v>31933700</v>
      </c>
      <c r="E567" s="226" t="s">
        <v>535</v>
      </c>
      <c r="F567" s="231">
        <v>3250000</v>
      </c>
      <c r="G567" s="231">
        <v>7210000</v>
      </c>
      <c r="H567" s="231"/>
      <c r="I567" s="209">
        <v>10000000</v>
      </c>
    </row>
    <row r="568" spans="1:9" ht="18">
      <c r="A568" s="182">
        <v>22020305</v>
      </c>
      <c r="B568" s="599" t="s">
        <v>17</v>
      </c>
      <c r="C568" s="183"/>
      <c r="D568" s="168"/>
      <c r="E568" s="329" t="s">
        <v>536</v>
      </c>
      <c r="F568" s="231"/>
      <c r="G568" s="231"/>
      <c r="H568" s="231"/>
      <c r="I568" s="209"/>
    </row>
    <row r="569" spans="1:9" ht="36">
      <c r="A569" s="232">
        <v>22021000</v>
      </c>
      <c r="B569" s="233"/>
      <c r="C569" s="234"/>
      <c r="D569" s="233"/>
      <c r="E569" s="161" t="s">
        <v>426</v>
      </c>
      <c r="F569" s="231"/>
      <c r="G569" s="231"/>
      <c r="H569" s="231"/>
      <c r="I569" s="209"/>
    </row>
    <row r="570" spans="1:9" thickBot="1">
      <c r="A570" s="572">
        <v>22021017</v>
      </c>
      <c r="B570" s="573" t="s">
        <v>17</v>
      </c>
      <c r="C570" s="574"/>
      <c r="D570" s="25">
        <v>31933700</v>
      </c>
      <c r="E570" s="576" t="s">
        <v>537</v>
      </c>
      <c r="F570" s="577">
        <v>890000</v>
      </c>
      <c r="G570" s="577">
        <v>3090000</v>
      </c>
      <c r="H570" s="577">
        <v>250000</v>
      </c>
      <c r="I570" s="578">
        <v>5000000</v>
      </c>
    </row>
    <row r="571" spans="1:9" thickBot="1">
      <c r="A571" s="568"/>
      <c r="B571" s="448"/>
      <c r="C571" s="449"/>
      <c r="D571" s="448"/>
      <c r="E571" s="559" t="s">
        <v>521</v>
      </c>
      <c r="F571" s="446">
        <f>SUM(F532:F562)</f>
        <v>2233445</v>
      </c>
      <c r="G571" s="446">
        <f>SUM(G532:G562)</f>
        <v>7818338.6000000006</v>
      </c>
      <c r="H571" s="446">
        <f>SUM(H532:H562)</f>
        <v>2345998</v>
      </c>
      <c r="I571" s="446">
        <f>SUM(I532:I562)</f>
        <v>0</v>
      </c>
    </row>
    <row r="572" spans="1:9" thickBot="1">
      <c r="A572" s="242"/>
      <c r="B572" s="212"/>
      <c r="C572" s="243"/>
      <c r="D572" s="212"/>
      <c r="E572" s="269" t="s">
        <v>412</v>
      </c>
      <c r="F572" s="320">
        <f>SUM(F565:F570)</f>
        <v>4140000</v>
      </c>
      <c r="G572" s="320">
        <f>SUM(G565:G570)</f>
        <v>10300000</v>
      </c>
      <c r="H572" s="320">
        <f>SUM(H565:H570)</f>
        <v>250000</v>
      </c>
      <c r="I572" s="320">
        <f>SUM(I565:I570)</f>
        <v>15000000</v>
      </c>
    </row>
    <row r="573" spans="1:9" thickBot="1">
      <c r="A573" s="330"/>
      <c r="B573" s="331"/>
      <c r="C573" s="332"/>
      <c r="D573" s="331"/>
      <c r="E573" s="333" t="s">
        <v>50</v>
      </c>
      <c r="F573" s="320">
        <f>F571+F572</f>
        <v>6373445</v>
      </c>
      <c r="G573" s="320">
        <f>G571+G572</f>
        <v>18118338.600000001</v>
      </c>
      <c r="H573" s="320">
        <f>H571+H572</f>
        <v>2595998</v>
      </c>
      <c r="I573" s="320">
        <f>I571+I572</f>
        <v>15000000</v>
      </c>
    </row>
    <row r="574" spans="1:9" ht="22.5">
      <c r="A574" s="985" t="s">
        <v>804</v>
      </c>
      <c r="B574" s="986"/>
      <c r="C574" s="986"/>
      <c r="D574" s="986"/>
      <c r="E574" s="986"/>
      <c r="F574" s="986"/>
      <c r="G574" s="986"/>
      <c r="H574" s="986"/>
      <c r="I574" s="987"/>
    </row>
    <row r="575" spans="1:9" ht="22.5">
      <c r="A575" s="988" t="s">
        <v>0</v>
      </c>
      <c r="B575" s="989"/>
      <c r="C575" s="989"/>
      <c r="D575" s="989"/>
      <c r="E575" s="989"/>
      <c r="F575" s="989"/>
      <c r="G575" s="989"/>
      <c r="H575" s="989"/>
      <c r="I575" s="990"/>
    </row>
    <row r="576" spans="1:9" ht="22.5">
      <c r="A576" s="988" t="s">
        <v>1734</v>
      </c>
      <c r="B576" s="989"/>
      <c r="C576" s="989"/>
      <c r="D576" s="989"/>
      <c r="E576" s="989"/>
      <c r="F576" s="989"/>
      <c r="G576" s="989"/>
      <c r="H576" s="989"/>
      <c r="I576" s="990"/>
    </row>
    <row r="577" spans="1:9" ht="30.75" customHeight="1" thickBot="1">
      <c r="A577" s="1003" t="s">
        <v>497</v>
      </c>
      <c r="B577" s="1004"/>
      <c r="C577" s="1004"/>
      <c r="D577" s="1004"/>
      <c r="E577" s="1004"/>
      <c r="F577" s="1004"/>
      <c r="G577" s="1004"/>
      <c r="H577" s="1004"/>
      <c r="I577" s="1005"/>
    </row>
    <row r="578" spans="1:9" ht="30" customHeight="1" thickBot="1">
      <c r="A578" s="995" t="s">
        <v>538</v>
      </c>
      <c r="B578" s="996"/>
      <c r="C578" s="996"/>
      <c r="D578" s="996"/>
      <c r="E578" s="996"/>
      <c r="F578" s="996"/>
      <c r="G578" s="996"/>
      <c r="H578" s="996"/>
      <c r="I578" s="997"/>
    </row>
    <row r="579" spans="1:9" s="204" customFormat="1" ht="53.25" customHeight="1" thickBot="1">
      <c r="A579" s="175" t="s">
        <v>539</v>
      </c>
      <c r="B579" s="3" t="s">
        <v>78</v>
      </c>
      <c r="C579" s="176" t="s">
        <v>374</v>
      </c>
      <c r="D579" s="3" t="s">
        <v>3</v>
      </c>
      <c r="E579" s="177" t="s">
        <v>79</v>
      </c>
      <c r="F579" s="3" t="s">
        <v>375</v>
      </c>
      <c r="G579" s="563" t="s">
        <v>6</v>
      </c>
      <c r="H579" s="3" t="s">
        <v>738</v>
      </c>
      <c r="I579" s="3" t="s">
        <v>1735</v>
      </c>
    </row>
    <row r="580" spans="1:9" ht="30" customHeight="1">
      <c r="A580" s="334">
        <v>51702500000</v>
      </c>
      <c r="B580" s="307" t="s">
        <v>17</v>
      </c>
      <c r="C580" s="335"/>
      <c r="D580" s="336"/>
      <c r="E580" s="180" t="s">
        <v>540</v>
      </c>
      <c r="F580" s="337">
        <f>F652</f>
        <v>594899400.88999999</v>
      </c>
      <c r="G580" s="337">
        <f>G652</f>
        <v>697322496.84000003</v>
      </c>
      <c r="H580" s="337">
        <f>H652</f>
        <v>447086772.63</v>
      </c>
      <c r="I580" s="337">
        <f>I652</f>
        <v>990765443</v>
      </c>
    </row>
    <row r="581" spans="1:9" ht="30" customHeight="1">
      <c r="A581" s="232">
        <v>505100300101</v>
      </c>
      <c r="B581" s="307" t="s">
        <v>17</v>
      </c>
      <c r="C581" s="338"/>
      <c r="D581" s="233"/>
      <c r="E581" s="130" t="s">
        <v>381</v>
      </c>
      <c r="F581" s="339">
        <f>F711</f>
        <v>58622648.796000004</v>
      </c>
      <c r="G581" s="339">
        <f>G711</f>
        <v>89411428.360000014</v>
      </c>
      <c r="H581" s="339">
        <f>H711</f>
        <v>38404302.649999999</v>
      </c>
      <c r="I581" s="339">
        <f>I711</f>
        <v>91572683.980000004</v>
      </c>
    </row>
    <row r="582" spans="1:9" ht="30" customHeight="1">
      <c r="A582" s="232">
        <v>505100300102</v>
      </c>
      <c r="B582" s="307" t="s">
        <v>17</v>
      </c>
      <c r="C582" s="338"/>
      <c r="D582" s="233"/>
      <c r="E582" s="130" t="s">
        <v>541</v>
      </c>
      <c r="F582" s="339">
        <f>F775</f>
        <v>74555189.058077991</v>
      </c>
      <c r="G582" s="339">
        <f>G775</f>
        <v>109919084.83310001</v>
      </c>
      <c r="H582" s="339">
        <f>H775</f>
        <v>115321022.238325</v>
      </c>
      <c r="I582" s="339">
        <f>I775</f>
        <v>213715616.13999999</v>
      </c>
    </row>
    <row r="583" spans="1:9" ht="30" customHeight="1">
      <c r="A583" s="232">
        <v>505100300103</v>
      </c>
      <c r="B583" s="307" t="s">
        <v>17</v>
      </c>
      <c r="C583" s="338"/>
      <c r="D583" s="233"/>
      <c r="E583" s="130" t="s">
        <v>542</v>
      </c>
      <c r="F583" s="339">
        <f>F836</f>
        <v>17839541.63792</v>
      </c>
      <c r="G583" s="339">
        <f>G836</f>
        <v>19090147.539500002</v>
      </c>
      <c r="H583" s="339">
        <f>H836</f>
        <v>6070110.6546250004</v>
      </c>
      <c r="I583" s="339">
        <f>I836</f>
        <v>39855363.700000003</v>
      </c>
    </row>
    <row r="584" spans="1:9" ht="30" customHeight="1">
      <c r="A584" s="232">
        <v>505100300104</v>
      </c>
      <c r="B584" s="307" t="s">
        <v>17</v>
      </c>
      <c r="C584" s="338"/>
      <c r="D584" s="233"/>
      <c r="E584" s="130" t="s">
        <v>543</v>
      </c>
      <c r="F584" s="339">
        <f>F876</f>
        <v>1734000</v>
      </c>
      <c r="G584" s="339">
        <f>G876</f>
        <v>10959000</v>
      </c>
      <c r="H584" s="339">
        <f>H876</f>
        <v>830000</v>
      </c>
      <c r="I584" s="339">
        <f>I876</f>
        <v>12000000</v>
      </c>
    </row>
    <row r="585" spans="1:9" ht="30" customHeight="1">
      <c r="A585" s="232">
        <v>505100300105</v>
      </c>
      <c r="B585" s="307" t="s">
        <v>17</v>
      </c>
      <c r="C585" s="338"/>
      <c r="D585" s="233"/>
      <c r="E585" s="130" t="s">
        <v>544</v>
      </c>
      <c r="F585" s="339">
        <f>F927</f>
        <v>7883759.2708000001</v>
      </c>
      <c r="G585" s="339">
        <f>G927</f>
        <v>12098759.2708</v>
      </c>
      <c r="H585" s="339">
        <f>H927</f>
        <v>5174069.4530999996</v>
      </c>
      <c r="I585" s="339">
        <f>I927</f>
        <v>16860361.306000002</v>
      </c>
    </row>
    <row r="586" spans="1:9" ht="30" customHeight="1">
      <c r="A586" s="232">
        <v>505100300106</v>
      </c>
      <c r="B586" s="307" t="s">
        <v>17</v>
      </c>
      <c r="C586" s="338"/>
      <c r="D586" s="233"/>
      <c r="E586" s="130" t="s">
        <v>545</v>
      </c>
      <c r="F586" s="339">
        <f>F980</f>
        <v>3623480.75</v>
      </c>
      <c r="G586" s="339">
        <f>G980</f>
        <v>13800480.75</v>
      </c>
      <c r="H586" s="339">
        <f>H980</f>
        <v>2875360.5625000005</v>
      </c>
      <c r="I586" s="339">
        <f>I980</f>
        <v>10100000</v>
      </c>
    </row>
    <row r="587" spans="1:9" ht="30" customHeight="1" thickBot="1">
      <c r="A587" s="199">
        <v>505100300107</v>
      </c>
      <c r="B587" s="307" t="s">
        <v>17</v>
      </c>
      <c r="C587" s="340"/>
      <c r="D587" s="200"/>
      <c r="E587" s="140" t="s">
        <v>546</v>
      </c>
      <c r="F587" s="341">
        <f>F1038</f>
        <v>8997206.3213369995</v>
      </c>
      <c r="G587" s="341">
        <f>G1038</f>
        <v>11266555.763700001</v>
      </c>
      <c r="H587" s="341">
        <f>H1038</f>
        <v>3161291.8227750002</v>
      </c>
      <c r="I587" s="341">
        <f>I1038</f>
        <v>16128389.896</v>
      </c>
    </row>
    <row r="588" spans="1:9" ht="30" customHeight="1" thickBot="1">
      <c r="A588" s="242"/>
      <c r="B588" s="212"/>
      <c r="C588" s="243"/>
      <c r="D588" s="212"/>
      <c r="E588" s="269" t="s">
        <v>50</v>
      </c>
      <c r="F588" s="283">
        <f>SUM(F580:F587)</f>
        <v>768155226.72413492</v>
      </c>
      <c r="G588" s="283">
        <f>SUM(G580:G587)</f>
        <v>963867953.35710001</v>
      </c>
      <c r="H588" s="283">
        <f>SUM(H580:H587)</f>
        <v>618922930.011325</v>
      </c>
      <c r="I588" s="283">
        <f>SUM(I580:I587)</f>
        <v>1390997858.0219998</v>
      </c>
    </row>
    <row r="589" spans="1:9" ht="30" customHeight="1" thickBot="1">
      <c r="A589" s="1002" t="s">
        <v>388</v>
      </c>
      <c r="B589" s="1002"/>
      <c r="C589" s="1002"/>
      <c r="D589" s="1002"/>
      <c r="E589" s="1002"/>
      <c r="F589" s="1002"/>
      <c r="G589" s="1002"/>
      <c r="H589" s="1002"/>
      <c r="I589" s="1002"/>
    </row>
    <row r="590" spans="1:9" ht="30" customHeight="1" thickBot="1">
      <c r="A590" s="242"/>
      <c r="B590" s="212"/>
      <c r="C590" s="243"/>
      <c r="D590" s="212"/>
      <c r="E590" s="269" t="s">
        <v>46</v>
      </c>
      <c r="F590" s="283">
        <f t="shared" ref="F590:I591" si="7">F650+F709+F773+F834+F874+F925+F978+F1036</f>
        <v>595724626.72413504</v>
      </c>
      <c r="G590" s="283">
        <f t="shared" si="7"/>
        <v>626063033.35710001</v>
      </c>
      <c r="H590" s="283">
        <f t="shared" si="7"/>
        <v>460500030.011325</v>
      </c>
      <c r="I590" s="283">
        <f t="shared" si="7"/>
        <v>901597858.02200007</v>
      </c>
    </row>
    <row r="591" spans="1:9" ht="30" customHeight="1" thickBot="1">
      <c r="A591" s="242"/>
      <c r="B591" s="212"/>
      <c r="C591" s="243"/>
      <c r="D591" s="212"/>
      <c r="E591" s="269" t="s">
        <v>48</v>
      </c>
      <c r="F591" s="283">
        <f t="shared" si="7"/>
        <v>172430600</v>
      </c>
      <c r="G591" s="283">
        <f t="shared" si="7"/>
        <v>337804920</v>
      </c>
      <c r="H591" s="283">
        <f t="shared" si="7"/>
        <v>158422900</v>
      </c>
      <c r="I591" s="283">
        <f t="shared" si="7"/>
        <v>489400000</v>
      </c>
    </row>
    <row r="592" spans="1:9" ht="30" customHeight="1" thickBot="1">
      <c r="A592" s="242"/>
      <c r="B592" s="212"/>
      <c r="C592" s="243"/>
      <c r="D592" s="212"/>
      <c r="E592" s="269" t="s">
        <v>50</v>
      </c>
      <c r="F592" s="283">
        <f>F590+F591</f>
        <v>768155226.72413504</v>
      </c>
      <c r="G592" s="283">
        <f>G590+G591</f>
        <v>963867953.35710001</v>
      </c>
      <c r="H592" s="283">
        <f>H590+H591</f>
        <v>618922930.011325</v>
      </c>
      <c r="I592" s="283">
        <f>I590+I591</f>
        <v>1390997858.0220001</v>
      </c>
    </row>
    <row r="593" spans="1:9" ht="22.5">
      <c r="A593" s="985" t="s">
        <v>804</v>
      </c>
      <c r="B593" s="986"/>
      <c r="C593" s="986"/>
      <c r="D593" s="986"/>
      <c r="E593" s="986"/>
      <c r="F593" s="986"/>
      <c r="G593" s="986"/>
      <c r="H593" s="986"/>
      <c r="I593" s="987"/>
    </row>
    <row r="594" spans="1:9" ht="22.5">
      <c r="A594" s="988" t="s">
        <v>0</v>
      </c>
      <c r="B594" s="989"/>
      <c r="C594" s="989"/>
      <c r="D594" s="989"/>
      <c r="E594" s="989"/>
      <c r="F594" s="989"/>
      <c r="G594" s="989"/>
      <c r="H594" s="989"/>
      <c r="I594" s="990"/>
    </row>
    <row r="595" spans="1:9" ht="22.5">
      <c r="A595" s="988" t="s">
        <v>1734</v>
      </c>
      <c r="B595" s="989"/>
      <c r="C595" s="989"/>
      <c r="D595" s="989"/>
      <c r="E595" s="989"/>
      <c r="F595" s="989"/>
      <c r="G595" s="989"/>
      <c r="H595" s="989"/>
      <c r="I595" s="990"/>
    </row>
    <row r="596" spans="1:9" ht="18.75" customHeight="1" thickBot="1">
      <c r="A596" s="1003" t="s">
        <v>371</v>
      </c>
      <c r="B596" s="1004"/>
      <c r="C596" s="1004"/>
      <c r="D596" s="1004"/>
      <c r="E596" s="1004"/>
      <c r="F596" s="1004"/>
      <c r="G596" s="1004"/>
      <c r="H596" s="1004"/>
      <c r="I596" s="1005"/>
    </row>
    <row r="597" spans="1:9" thickBot="1">
      <c r="A597" s="999" t="s">
        <v>547</v>
      </c>
      <c r="B597" s="1000"/>
      <c r="C597" s="1000"/>
      <c r="D597" s="1000"/>
      <c r="E597" s="1000"/>
      <c r="F597" s="1000"/>
      <c r="G597" s="1000"/>
      <c r="H597" s="1000"/>
      <c r="I597" s="1001"/>
    </row>
    <row r="598" spans="1:9" ht="54.75" thickBot="1">
      <c r="A598" s="564" t="s">
        <v>373</v>
      </c>
      <c r="B598" s="496" t="s">
        <v>78</v>
      </c>
      <c r="C598" s="565" t="s">
        <v>374</v>
      </c>
      <c r="D598" s="496" t="s">
        <v>3</v>
      </c>
      <c r="E598" s="566" t="s">
        <v>79</v>
      </c>
      <c r="F598" s="387" t="s">
        <v>375</v>
      </c>
      <c r="G598" s="567" t="s">
        <v>6</v>
      </c>
      <c r="H598" s="387" t="s">
        <v>738</v>
      </c>
      <c r="I598" s="387" t="s">
        <v>1735</v>
      </c>
    </row>
    <row r="599" spans="1:9" ht="20.100000000000001" customHeight="1">
      <c r="A599" s="252">
        <v>20000000</v>
      </c>
      <c r="B599" s="253"/>
      <c r="C599" s="254"/>
      <c r="D599" s="253"/>
      <c r="E599" s="116" t="s">
        <v>43</v>
      </c>
      <c r="F599" s="255"/>
      <c r="G599" s="255"/>
      <c r="H599" s="255"/>
      <c r="I599" s="256"/>
    </row>
    <row r="600" spans="1:9" ht="20.100000000000001" customHeight="1">
      <c r="A600" s="217">
        <v>21000000</v>
      </c>
      <c r="B600" s="218"/>
      <c r="C600" s="219"/>
      <c r="D600" s="218"/>
      <c r="E600" s="97" t="s">
        <v>46</v>
      </c>
      <c r="F600" s="208"/>
      <c r="G600" s="208"/>
      <c r="H600" s="208"/>
      <c r="I600" s="220"/>
    </row>
    <row r="601" spans="1:9" ht="20.100000000000001" customHeight="1">
      <c r="A601" s="217">
        <v>21010000</v>
      </c>
      <c r="B601" s="218"/>
      <c r="C601" s="219"/>
      <c r="D601" s="218"/>
      <c r="E601" s="97" t="s">
        <v>395</v>
      </c>
      <c r="F601" s="208"/>
      <c r="G601" s="208"/>
      <c r="H601" s="208"/>
      <c r="I601" s="220"/>
    </row>
    <row r="602" spans="1:9" ht="20.100000000000001" customHeight="1">
      <c r="A602" s="221">
        <v>21010103</v>
      </c>
      <c r="B602" s="222" t="s">
        <v>17</v>
      </c>
      <c r="C602" s="223"/>
      <c r="D602" s="20">
        <v>31933700</v>
      </c>
      <c r="E602" s="101" t="s">
        <v>433</v>
      </c>
      <c r="F602" s="231">
        <v>558999400.88999999</v>
      </c>
      <c r="G602" s="231">
        <v>576602496.84000003</v>
      </c>
      <c r="H602" s="231">
        <f>G602/12*9</f>
        <v>432451872.63</v>
      </c>
      <c r="I602" s="209">
        <v>598765443</v>
      </c>
    </row>
    <row r="603" spans="1:9" ht="20.100000000000001" customHeight="1">
      <c r="A603" s="221">
        <v>21010104</v>
      </c>
      <c r="B603" s="222" t="s">
        <v>17</v>
      </c>
      <c r="C603" s="223"/>
      <c r="D603" s="82"/>
      <c r="E603" s="101" t="s">
        <v>434</v>
      </c>
      <c r="F603" s="231"/>
      <c r="G603" s="231"/>
      <c r="H603" s="231"/>
      <c r="I603" s="209"/>
    </row>
    <row r="604" spans="1:9" ht="20.100000000000001" customHeight="1">
      <c r="A604" s="221">
        <v>21010105</v>
      </c>
      <c r="B604" s="222" t="s">
        <v>17</v>
      </c>
      <c r="C604" s="223"/>
      <c r="D604" s="82"/>
      <c r="E604" s="101" t="s">
        <v>435</v>
      </c>
      <c r="F604" s="231"/>
      <c r="G604" s="231"/>
      <c r="H604" s="231"/>
      <c r="I604" s="209"/>
    </row>
    <row r="605" spans="1:9" ht="20.100000000000001" customHeight="1">
      <c r="A605" s="221">
        <v>21010106</v>
      </c>
      <c r="B605" s="222" t="s">
        <v>17</v>
      </c>
      <c r="C605" s="223"/>
      <c r="D605" s="13"/>
      <c r="E605" s="101" t="s">
        <v>501</v>
      </c>
      <c r="F605" s="231"/>
      <c r="G605" s="231"/>
      <c r="H605" s="231"/>
      <c r="I605" s="209"/>
    </row>
    <row r="606" spans="1:9" ht="20.100000000000001" customHeight="1">
      <c r="A606" s="257"/>
      <c r="B606" s="222" t="s">
        <v>17</v>
      </c>
      <c r="C606" s="223"/>
      <c r="D606" s="13"/>
      <c r="E606" s="101" t="s">
        <v>576</v>
      </c>
      <c r="F606" s="231"/>
      <c r="G606" s="231"/>
      <c r="H606" s="231"/>
      <c r="I606" s="209">
        <v>256000000</v>
      </c>
    </row>
    <row r="607" spans="1:9" ht="20.100000000000001" customHeight="1">
      <c r="A607" s="217">
        <v>21020300</v>
      </c>
      <c r="B607" s="218"/>
      <c r="C607" s="219"/>
      <c r="D607" s="218"/>
      <c r="E607" s="97" t="s">
        <v>437</v>
      </c>
      <c r="F607" s="231"/>
      <c r="G607" s="231"/>
      <c r="H607" s="231"/>
      <c r="I607" s="209"/>
    </row>
    <row r="608" spans="1:9" ht="20.100000000000001" customHeight="1">
      <c r="A608" s="221">
        <v>21020301</v>
      </c>
      <c r="B608" s="222" t="s">
        <v>17</v>
      </c>
      <c r="C608" s="223"/>
      <c r="D608" s="13"/>
      <c r="E608" s="130" t="s">
        <v>438</v>
      </c>
      <c r="F608" s="231"/>
      <c r="G608" s="231"/>
      <c r="H608" s="231"/>
      <c r="I608" s="209"/>
    </row>
    <row r="609" spans="1:9" ht="20.100000000000001" customHeight="1">
      <c r="A609" s="221">
        <v>21020302</v>
      </c>
      <c r="B609" s="222" t="s">
        <v>17</v>
      </c>
      <c r="C609" s="223"/>
      <c r="D609" s="13"/>
      <c r="E609" s="130" t="s">
        <v>439</v>
      </c>
      <c r="F609" s="231"/>
      <c r="G609" s="231"/>
      <c r="H609" s="231"/>
      <c r="I609" s="209"/>
    </row>
    <row r="610" spans="1:9" ht="20.100000000000001" customHeight="1">
      <c r="A610" s="221">
        <v>21020303</v>
      </c>
      <c r="B610" s="222" t="s">
        <v>17</v>
      </c>
      <c r="C610" s="223"/>
      <c r="D610" s="13"/>
      <c r="E610" s="130" t="s">
        <v>440</v>
      </c>
      <c r="F610" s="231"/>
      <c r="G610" s="231"/>
      <c r="H610" s="231"/>
      <c r="I610" s="209"/>
    </row>
    <row r="611" spans="1:9" ht="20.100000000000001" customHeight="1">
      <c r="A611" s="221">
        <v>21020304</v>
      </c>
      <c r="B611" s="222" t="s">
        <v>17</v>
      </c>
      <c r="C611" s="223"/>
      <c r="D611" s="13"/>
      <c r="E611" s="130" t="s">
        <v>401</v>
      </c>
      <c r="F611" s="231"/>
      <c r="G611" s="231"/>
      <c r="H611" s="231"/>
      <c r="I611" s="209"/>
    </row>
    <row r="612" spans="1:9" ht="20.100000000000001" customHeight="1">
      <c r="A612" s="221">
        <v>21020312</v>
      </c>
      <c r="B612" s="222" t="s">
        <v>17</v>
      </c>
      <c r="C612" s="223"/>
      <c r="D612" s="13"/>
      <c r="E612" s="130" t="s">
        <v>441</v>
      </c>
      <c r="F612" s="231"/>
      <c r="G612" s="231"/>
      <c r="H612" s="231"/>
      <c r="I612" s="209"/>
    </row>
    <row r="613" spans="1:9" ht="20.100000000000001" customHeight="1">
      <c r="A613" s="221">
        <v>21020315</v>
      </c>
      <c r="B613" s="222" t="s">
        <v>17</v>
      </c>
      <c r="C613" s="223"/>
      <c r="D613" s="13"/>
      <c r="E613" s="130" t="s">
        <v>442</v>
      </c>
      <c r="F613" s="231"/>
      <c r="G613" s="231"/>
      <c r="H613" s="231"/>
      <c r="I613" s="209"/>
    </row>
    <row r="614" spans="1:9" ht="20.100000000000001" customHeight="1">
      <c r="A614" s="221">
        <v>21020314</v>
      </c>
      <c r="B614" s="222" t="s">
        <v>17</v>
      </c>
      <c r="C614" s="223"/>
      <c r="D614" s="13"/>
      <c r="E614" s="130" t="s">
        <v>523</v>
      </c>
      <c r="F614" s="231"/>
      <c r="G614" s="231"/>
      <c r="H614" s="231"/>
      <c r="I614" s="209"/>
    </row>
    <row r="615" spans="1:9" ht="20.100000000000001" customHeight="1">
      <c r="A615" s="221">
        <v>21020305</v>
      </c>
      <c r="B615" s="222" t="s">
        <v>17</v>
      </c>
      <c r="C615" s="223"/>
      <c r="D615" s="13"/>
      <c r="E615" s="130" t="s">
        <v>524</v>
      </c>
      <c r="F615" s="231"/>
      <c r="G615" s="231"/>
      <c r="H615" s="231"/>
      <c r="I615" s="209"/>
    </row>
    <row r="616" spans="1:9" ht="20.100000000000001" customHeight="1">
      <c r="A616" s="221">
        <v>21020306</v>
      </c>
      <c r="B616" s="222" t="s">
        <v>17</v>
      </c>
      <c r="C616" s="223"/>
      <c r="D616" s="13"/>
      <c r="E616" s="130" t="s">
        <v>525</v>
      </c>
      <c r="F616" s="231"/>
      <c r="G616" s="231"/>
      <c r="H616" s="231"/>
      <c r="I616" s="209"/>
    </row>
    <row r="617" spans="1:9" ht="20.100000000000001" customHeight="1">
      <c r="A617" s="217">
        <v>21020400</v>
      </c>
      <c r="B617" s="218"/>
      <c r="C617" s="219"/>
      <c r="D617" s="218"/>
      <c r="E617" s="97" t="s">
        <v>452</v>
      </c>
      <c r="F617" s="231"/>
      <c r="G617" s="231"/>
      <c r="H617" s="231"/>
      <c r="I617" s="209"/>
    </row>
    <row r="618" spans="1:9" ht="20.100000000000001" customHeight="1">
      <c r="A618" s="221">
        <v>21020401</v>
      </c>
      <c r="B618" s="222" t="s">
        <v>17</v>
      </c>
      <c r="C618" s="223"/>
      <c r="D618" s="13"/>
      <c r="E618" s="130" t="s">
        <v>438</v>
      </c>
      <c r="F618" s="231"/>
      <c r="G618" s="231"/>
      <c r="H618" s="231"/>
      <c r="I618" s="209"/>
    </row>
    <row r="619" spans="1:9" ht="20.100000000000001" customHeight="1">
      <c r="A619" s="221">
        <v>21020402</v>
      </c>
      <c r="B619" s="222" t="s">
        <v>17</v>
      </c>
      <c r="C619" s="223"/>
      <c r="D619" s="13"/>
      <c r="E619" s="130" t="s">
        <v>439</v>
      </c>
      <c r="F619" s="231"/>
      <c r="G619" s="231"/>
      <c r="H619" s="231"/>
      <c r="I619" s="209"/>
    </row>
    <row r="620" spans="1:9" ht="20.100000000000001" customHeight="1">
      <c r="A620" s="221">
        <v>21020403</v>
      </c>
      <c r="B620" s="222" t="s">
        <v>17</v>
      </c>
      <c r="C620" s="223"/>
      <c r="D620" s="13"/>
      <c r="E620" s="130" t="s">
        <v>440</v>
      </c>
      <c r="F620" s="231"/>
      <c r="G620" s="231"/>
      <c r="H620" s="231"/>
      <c r="I620" s="209"/>
    </row>
    <row r="621" spans="1:9" ht="20.100000000000001" customHeight="1">
      <c r="A621" s="221">
        <v>21020404</v>
      </c>
      <c r="B621" s="222" t="s">
        <v>17</v>
      </c>
      <c r="C621" s="223"/>
      <c r="D621" s="13"/>
      <c r="E621" s="130" t="s">
        <v>401</v>
      </c>
      <c r="F621" s="231"/>
      <c r="G621" s="231"/>
      <c r="H621" s="231"/>
      <c r="I621" s="209"/>
    </row>
    <row r="622" spans="1:9" ht="20.100000000000001" customHeight="1">
      <c r="A622" s="221">
        <v>21020412</v>
      </c>
      <c r="B622" s="222" t="s">
        <v>17</v>
      </c>
      <c r="C622" s="223"/>
      <c r="D622" s="13"/>
      <c r="E622" s="130" t="s">
        <v>441</v>
      </c>
      <c r="F622" s="231"/>
      <c r="G622" s="231"/>
      <c r="H622" s="231"/>
      <c r="I622" s="209"/>
    </row>
    <row r="623" spans="1:9" ht="20.100000000000001" customHeight="1">
      <c r="A623" s="221">
        <v>21020415</v>
      </c>
      <c r="B623" s="222" t="s">
        <v>17</v>
      </c>
      <c r="C623" s="223"/>
      <c r="D623" s="13"/>
      <c r="E623" s="130" t="s">
        <v>442</v>
      </c>
      <c r="F623" s="231"/>
      <c r="G623" s="231"/>
      <c r="H623" s="231"/>
      <c r="I623" s="209"/>
    </row>
    <row r="624" spans="1:9" ht="20.100000000000001" customHeight="1">
      <c r="A624" s="217">
        <v>21020500</v>
      </c>
      <c r="B624" s="218"/>
      <c r="C624" s="219"/>
      <c r="D624" s="218"/>
      <c r="E624" s="97" t="s">
        <v>453</v>
      </c>
      <c r="F624" s="231"/>
      <c r="G624" s="231"/>
      <c r="H624" s="231"/>
      <c r="I624" s="209"/>
    </row>
    <row r="625" spans="1:9" ht="20.100000000000001" customHeight="1">
      <c r="A625" s="221">
        <v>21020501</v>
      </c>
      <c r="B625" s="222" t="s">
        <v>17</v>
      </c>
      <c r="C625" s="223"/>
      <c r="D625" s="13"/>
      <c r="E625" s="130" t="s">
        <v>438</v>
      </c>
      <c r="F625" s="231"/>
      <c r="G625" s="231"/>
      <c r="H625" s="231"/>
      <c r="I625" s="209"/>
    </row>
    <row r="626" spans="1:9" ht="20.100000000000001" customHeight="1">
      <c r="A626" s="322">
        <v>21020502</v>
      </c>
      <c r="B626" s="222" t="s">
        <v>17</v>
      </c>
      <c r="C626" s="230"/>
      <c r="D626" s="13"/>
      <c r="E626" s="130" t="s">
        <v>439</v>
      </c>
      <c r="F626" s="231"/>
      <c r="G626" s="231"/>
      <c r="H626" s="231"/>
      <c r="I626" s="209"/>
    </row>
    <row r="627" spans="1:9" ht="20.100000000000001" customHeight="1">
      <c r="A627" s="322">
        <v>21020503</v>
      </c>
      <c r="B627" s="222" t="s">
        <v>17</v>
      </c>
      <c r="C627" s="230"/>
      <c r="D627" s="13"/>
      <c r="E627" s="130" t="s">
        <v>440</v>
      </c>
      <c r="F627" s="231"/>
      <c r="G627" s="231"/>
      <c r="H627" s="231"/>
      <c r="I627" s="209"/>
    </row>
    <row r="628" spans="1:9" ht="20.100000000000001" customHeight="1">
      <c r="A628" s="322">
        <v>21020504</v>
      </c>
      <c r="B628" s="222" t="s">
        <v>17</v>
      </c>
      <c r="C628" s="230"/>
      <c r="D628" s="13"/>
      <c r="E628" s="130" t="s">
        <v>401</v>
      </c>
      <c r="F628" s="231"/>
      <c r="G628" s="231"/>
      <c r="H628" s="231"/>
      <c r="I628" s="209"/>
    </row>
    <row r="629" spans="1:9" ht="20.100000000000001" customHeight="1">
      <c r="A629" s="322">
        <v>21020512</v>
      </c>
      <c r="B629" s="222" t="s">
        <v>17</v>
      </c>
      <c r="C629" s="230"/>
      <c r="D629" s="13"/>
      <c r="E629" s="130" t="s">
        <v>441</v>
      </c>
      <c r="F629" s="231"/>
      <c r="G629" s="231"/>
      <c r="H629" s="231"/>
      <c r="I629" s="209"/>
    </row>
    <row r="630" spans="1:9" ht="20.100000000000001" customHeight="1">
      <c r="A630" s="322">
        <v>21020515</v>
      </c>
      <c r="B630" s="222" t="s">
        <v>17</v>
      </c>
      <c r="C630" s="230"/>
      <c r="D630" s="13"/>
      <c r="E630" s="130" t="s">
        <v>442</v>
      </c>
      <c r="F630" s="231"/>
      <c r="G630" s="231"/>
      <c r="H630" s="231"/>
      <c r="I630" s="209"/>
    </row>
    <row r="631" spans="1:9" ht="20.100000000000001" customHeight="1">
      <c r="A631" s="227">
        <v>21020600</v>
      </c>
      <c r="B631" s="228"/>
      <c r="C631" s="229"/>
      <c r="D631" s="228"/>
      <c r="E631" s="97" t="s">
        <v>410</v>
      </c>
      <c r="F631" s="231"/>
      <c r="G631" s="231"/>
      <c r="H631" s="231"/>
      <c r="I631" s="209"/>
    </row>
    <row r="632" spans="1:9" ht="20.100000000000001" customHeight="1">
      <c r="A632" s="322">
        <v>21020605</v>
      </c>
      <c r="B632" s="222" t="s">
        <v>17</v>
      </c>
      <c r="C632" s="230"/>
      <c r="D632" s="20">
        <v>31933700</v>
      </c>
      <c r="E632" s="101" t="s">
        <v>503</v>
      </c>
      <c r="F632" s="231"/>
      <c r="G632" s="231"/>
      <c r="H632" s="231"/>
      <c r="I632" s="209">
        <v>2000000</v>
      </c>
    </row>
    <row r="633" spans="1:9" ht="20.100000000000001" customHeight="1">
      <c r="A633" s="232">
        <v>22020000</v>
      </c>
      <c r="B633" s="233"/>
      <c r="C633" s="234"/>
      <c r="D633" s="233"/>
      <c r="E633" s="161" t="s">
        <v>412</v>
      </c>
      <c r="F633" s="231"/>
      <c r="G633" s="231"/>
      <c r="H633" s="231"/>
      <c r="I633" s="209"/>
    </row>
    <row r="634" spans="1:9" ht="20.100000000000001" customHeight="1">
      <c r="A634" s="232">
        <v>22020300</v>
      </c>
      <c r="B634" s="233"/>
      <c r="C634" s="234"/>
      <c r="D634" s="233"/>
      <c r="E634" s="161" t="s">
        <v>455</v>
      </c>
      <c r="F634" s="231"/>
      <c r="G634" s="231"/>
      <c r="H634" s="231"/>
      <c r="I634" s="209"/>
    </row>
    <row r="635" spans="1:9" ht="20.100000000000001" customHeight="1">
      <c r="A635" s="182">
        <v>22020302</v>
      </c>
      <c r="B635" s="222" t="s">
        <v>17</v>
      </c>
      <c r="C635" s="183"/>
      <c r="D635" s="20">
        <v>31933700</v>
      </c>
      <c r="E635" s="226" t="s">
        <v>548</v>
      </c>
      <c r="F635" s="231">
        <v>1200000</v>
      </c>
      <c r="G635" s="231">
        <v>2000000</v>
      </c>
      <c r="H635" s="231">
        <v>1901000</v>
      </c>
      <c r="I635" s="209">
        <v>5000000</v>
      </c>
    </row>
    <row r="636" spans="1:9" ht="20.100000000000001" customHeight="1">
      <c r="A636" s="346">
        <v>22020309</v>
      </c>
      <c r="B636" s="222" t="s">
        <v>17</v>
      </c>
      <c r="C636" s="183"/>
      <c r="D636" s="13"/>
      <c r="E636" s="310" t="s">
        <v>508</v>
      </c>
      <c r="F636" s="231"/>
      <c r="G636" s="231"/>
      <c r="H636" s="231"/>
      <c r="I636" s="209"/>
    </row>
    <row r="637" spans="1:9" s="204" customFormat="1" ht="24" customHeight="1">
      <c r="A637" s="918">
        <v>22020311</v>
      </c>
      <c r="B637" s="919" t="s">
        <v>17</v>
      </c>
      <c r="C637" s="920"/>
      <c r="D637" s="912">
        <v>31933700</v>
      </c>
      <c r="E637" s="921" t="s">
        <v>790</v>
      </c>
      <c r="F637" s="922"/>
      <c r="G637" s="922">
        <v>6000000</v>
      </c>
      <c r="H637" s="922"/>
      <c r="I637" s="923">
        <v>20000000</v>
      </c>
    </row>
    <row r="638" spans="1:9" s="204" customFormat="1" ht="24" customHeight="1">
      <c r="A638" s="918">
        <v>22020311</v>
      </c>
      <c r="B638" s="919" t="s">
        <v>17</v>
      </c>
      <c r="C638" s="920"/>
      <c r="D638" s="912">
        <v>31933700</v>
      </c>
      <c r="E638" s="921" t="s">
        <v>549</v>
      </c>
      <c r="F638" s="922"/>
      <c r="G638" s="922">
        <v>10300000</v>
      </c>
      <c r="H638" s="922"/>
      <c r="I638" s="923">
        <v>2000000</v>
      </c>
    </row>
    <row r="639" spans="1:9" ht="19.5" customHeight="1">
      <c r="A639" s="182">
        <v>22020310</v>
      </c>
      <c r="B639" s="222" t="s">
        <v>17</v>
      </c>
      <c r="C639" s="183"/>
      <c r="D639" s="13"/>
      <c r="E639" s="226" t="s">
        <v>550</v>
      </c>
      <c r="F639" s="231"/>
      <c r="G639" s="231">
        <v>8000000</v>
      </c>
      <c r="H639" s="231"/>
      <c r="I639" s="209">
        <v>5000000</v>
      </c>
    </row>
    <row r="640" spans="1:9" ht="20.100000000000001" customHeight="1">
      <c r="A640" s="232">
        <v>22020500</v>
      </c>
      <c r="B640" s="233"/>
      <c r="C640" s="234"/>
      <c r="D640" s="233"/>
      <c r="E640" s="225" t="s">
        <v>551</v>
      </c>
      <c r="F640" s="231"/>
      <c r="G640" s="231"/>
      <c r="H640" s="231"/>
      <c r="I640" s="209"/>
    </row>
    <row r="641" spans="1:9" ht="20.100000000000001" customHeight="1">
      <c r="A641" s="182">
        <v>22020503</v>
      </c>
      <c r="B641" s="222" t="s">
        <v>17</v>
      </c>
      <c r="C641" s="183"/>
      <c r="D641" s="343">
        <v>31933700</v>
      </c>
      <c r="E641" s="226" t="s">
        <v>552</v>
      </c>
      <c r="F641" s="231"/>
      <c r="G641" s="231">
        <v>6000000</v>
      </c>
      <c r="H641" s="231"/>
      <c r="I641" s="209">
        <v>10000000</v>
      </c>
    </row>
    <row r="642" spans="1:9" ht="20.100000000000001" customHeight="1">
      <c r="A642" s="182"/>
      <c r="B642" s="584" t="s">
        <v>17</v>
      </c>
      <c r="C642" s="183"/>
      <c r="D642" s="342">
        <v>31933700</v>
      </c>
      <c r="E642" s="225" t="s">
        <v>553</v>
      </c>
      <c r="F642" s="327"/>
      <c r="G642" s="327"/>
      <c r="H642" s="327"/>
      <c r="I642" s="235"/>
    </row>
    <row r="643" spans="1:9" ht="20.100000000000001" customHeight="1">
      <c r="A643" s="232">
        <v>22021000</v>
      </c>
      <c r="B643" s="233"/>
      <c r="C643" s="234"/>
      <c r="D643" s="343">
        <v>31933700</v>
      </c>
      <c r="E643" s="161" t="s">
        <v>426</v>
      </c>
      <c r="F643" s="231"/>
      <c r="G643" s="231"/>
      <c r="H643" s="231"/>
      <c r="I643" s="209"/>
    </row>
    <row r="644" spans="1:9" ht="20.100000000000001" customHeight="1">
      <c r="A644" s="182">
        <v>22021003</v>
      </c>
      <c r="B644" s="222" t="s">
        <v>17</v>
      </c>
      <c r="C644" s="183"/>
      <c r="D644" s="20">
        <v>31933700</v>
      </c>
      <c r="E644" s="130" t="s">
        <v>429</v>
      </c>
      <c r="F644" s="231"/>
      <c r="G644" s="231">
        <v>1000000</v>
      </c>
      <c r="H644" s="231"/>
      <c r="I644" s="209">
        <v>2000000</v>
      </c>
    </row>
    <row r="645" spans="1:9" ht="20.100000000000001" customHeight="1">
      <c r="A645" s="182">
        <v>22021010</v>
      </c>
      <c r="B645" s="222" t="s">
        <v>17</v>
      </c>
      <c r="C645" s="183"/>
      <c r="D645" s="20">
        <v>31933700</v>
      </c>
      <c r="E645" s="130" t="s">
        <v>554</v>
      </c>
      <c r="F645" s="231"/>
      <c r="G645" s="231">
        <v>4120000</v>
      </c>
      <c r="H645" s="231">
        <v>1230000</v>
      </c>
      <c r="I645" s="209">
        <v>20000000</v>
      </c>
    </row>
    <row r="646" spans="1:9" ht="20.100000000000001" customHeight="1">
      <c r="A646" s="182">
        <v>22021011</v>
      </c>
      <c r="B646" s="222" t="s">
        <v>17</v>
      </c>
      <c r="C646" s="183"/>
      <c r="D646" s="20">
        <v>31933700</v>
      </c>
      <c r="E646" s="130" t="s">
        <v>555</v>
      </c>
      <c r="F646" s="231">
        <v>23500000</v>
      </c>
      <c r="G646" s="231">
        <v>40000000</v>
      </c>
      <c r="H646" s="231">
        <v>11503900</v>
      </c>
      <c r="I646" s="209">
        <v>30000000</v>
      </c>
    </row>
    <row r="647" spans="1:9" ht="20.100000000000001" customHeight="1">
      <c r="A647" s="182">
        <v>22021017</v>
      </c>
      <c r="B647" s="222" t="s">
        <v>17</v>
      </c>
      <c r="C647" s="183"/>
      <c r="D647" s="20">
        <v>31933700</v>
      </c>
      <c r="E647" s="130" t="s">
        <v>520</v>
      </c>
      <c r="F647" s="231">
        <v>11200000</v>
      </c>
      <c r="G647" s="231">
        <v>30000000</v>
      </c>
      <c r="H647" s="231"/>
      <c r="I647" s="209">
        <v>10000000</v>
      </c>
    </row>
    <row r="648" spans="1:9" ht="35.25" customHeight="1">
      <c r="A648" s="232">
        <v>22040100</v>
      </c>
      <c r="B648" s="233"/>
      <c r="C648" s="234"/>
      <c r="D648" s="233"/>
      <c r="E648" s="161" t="s">
        <v>430</v>
      </c>
      <c r="F648" s="231"/>
      <c r="G648" s="231"/>
      <c r="H648" s="231"/>
      <c r="I648" s="209"/>
    </row>
    <row r="649" spans="1:9" ht="36.75" customHeight="1" thickBot="1">
      <c r="A649" s="572">
        <v>22040109</v>
      </c>
      <c r="B649" s="573" t="s">
        <v>17</v>
      </c>
      <c r="C649" s="574"/>
      <c r="D649" s="575"/>
      <c r="E649" s="601" t="s">
        <v>556</v>
      </c>
      <c r="F649" s="577"/>
      <c r="G649" s="577">
        <v>13300000</v>
      </c>
      <c r="H649" s="577"/>
      <c r="I649" s="578">
        <v>30000000</v>
      </c>
    </row>
    <row r="650" spans="1:9" thickBot="1">
      <c r="A650" s="568"/>
      <c r="B650" s="448"/>
      <c r="C650" s="449"/>
      <c r="D650" s="448"/>
      <c r="E650" s="559" t="s">
        <v>46</v>
      </c>
      <c r="F650" s="446">
        <f>SUM(F602:F632)</f>
        <v>558999400.88999999</v>
      </c>
      <c r="G650" s="446">
        <f>SUM(G602:G632)</f>
        <v>576602496.84000003</v>
      </c>
      <c r="H650" s="446">
        <f>SUM(H602:H632)</f>
        <v>432451872.63</v>
      </c>
      <c r="I650" s="446">
        <f>SUM(I602:I632)</f>
        <v>856765443</v>
      </c>
    </row>
    <row r="651" spans="1:9" ht="20.25" customHeight="1" thickBot="1">
      <c r="A651" s="242"/>
      <c r="B651" s="212"/>
      <c r="C651" s="243"/>
      <c r="D651" s="212"/>
      <c r="E651" s="269" t="s">
        <v>412</v>
      </c>
      <c r="F651" s="320">
        <f>SUM(F635:F649)</f>
        <v>35900000</v>
      </c>
      <c r="G651" s="320">
        <f>SUM(G635:G649)</f>
        <v>120720000</v>
      </c>
      <c r="H651" s="320">
        <f>SUM(H635:H649)</f>
        <v>14634900</v>
      </c>
      <c r="I651" s="320">
        <f>SUM(I635:I649)</f>
        <v>134000000</v>
      </c>
    </row>
    <row r="652" spans="1:9" ht="19.5" customHeight="1" thickBot="1">
      <c r="A652" s="246"/>
      <c r="B652" s="247"/>
      <c r="C652" s="248"/>
      <c r="D652" s="249"/>
      <c r="E652" s="269" t="s">
        <v>50</v>
      </c>
      <c r="F652" s="326">
        <f>F650+F651</f>
        <v>594899400.88999999</v>
      </c>
      <c r="G652" s="326">
        <f>G650+G651</f>
        <v>697322496.84000003</v>
      </c>
      <c r="H652" s="326">
        <f>H650+H651</f>
        <v>447086772.63</v>
      </c>
      <c r="I652" s="326">
        <f>I650+I651</f>
        <v>990765443</v>
      </c>
    </row>
    <row r="653" spans="1:9" ht="22.5">
      <c r="A653" s="985" t="s">
        <v>805</v>
      </c>
      <c r="B653" s="986"/>
      <c r="C653" s="986"/>
      <c r="D653" s="986"/>
      <c r="E653" s="986"/>
      <c r="F653" s="986"/>
      <c r="G653" s="986"/>
      <c r="H653" s="986"/>
      <c r="I653" s="987"/>
    </row>
    <row r="654" spans="1:9" ht="22.5">
      <c r="A654" s="988" t="s">
        <v>0</v>
      </c>
      <c r="B654" s="989"/>
      <c r="C654" s="989"/>
      <c r="D654" s="989"/>
      <c r="E654" s="989"/>
      <c r="F654" s="989"/>
      <c r="G654" s="989"/>
      <c r="H654" s="989"/>
      <c r="I654" s="990"/>
    </row>
    <row r="655" spans="1:9" ht="22.5">
      <c r="A655" s="988" t="s">
        <v>1734</v>
      </c>
      <c r="B655" s="989"/>
      <c r="C655" s="989"/>
      <c r="D655" s="989"/>
      <c r="E655" s="989"/>
      <c r="F655" s="989"/>
      <c r="G655" s="989"/>
      <c r="H655" s="989"/>
      <c r="I655" s="990"/>
    </row>
    <row r="656" spans="1:9" ht="27.75" customHeight="1" thickBot="1">
      <c r="A656" s="1003" t="s">
        <v>371</v>
      </c>
      <c r="B656" s="1004"/>
      <c r="C656" s="1004"/>
      <c r="D656" s="1004"/>
      <c r="E656" s="1004"/>
      <c r="F656" s="1004"/>
      <c r="G656" s="1004"/>
      <c r="H656" s="1004"/>
      <c r="I656" s="1005"/>
    </row>
    <row r="657" spans="1:9" thickBot="1">
      <c r="A657" s="999" t="s">
        <v>557</v>
      </c>
      <c r="B657" s="1000"/>
      <c r="C657" s="1000"/>
      <c r="D657" s="1000"/>
      <c r="E657" s="1000"/>
      <c r="F657" s="1000"/>
      <c r="G657" s="1000"/>
      <c r="H657" s="1000"/>
      <c r="I657" s="1001"/>
    </row>
    <row r="658" spans="1:9" s="204" customFormat="1" ht="54.75" thickBot="1">
      <c r="A658" s="564" t="s">
        <v>373</v>
      </c>
      <c r="B658" s="387" t="s">
        <v>78</v>
      </c>
      <c r="C658" s="565" t="s">
        <v>374</v>
      </c>
      <c r="D658" s="387" t="s">
        <v>3</v>
      </c>
      <c r="E658" s="566" t="s">
        <v>79</v>
      </c>
      <c r="F658" s="387" t="s">
        <v>375</v>
      </c>
      <c r="G658" s="567" t="s">
        <v>6</v>
      </c>
      <c r="H658" s="387" t="s">
        <v>738</v>
      </c>
      <c r="I658" s="387" t="s">
        <v>1735</v>
      </c>
    </row>
    <row r="659" spans="1:9" ht="18">
      <c r="A659" s="252">
        <v>20000000</v>
      </c>
      <c r="B659" s="253"/>
      <c r="C659" s="254"/>
      <c r="D659" s="253"/>
      <c r="E659" s="116" t="s">
        <v>43</v>
      </c>
      <c r="F659" s="255"/>
      <c r="G659" s="255"/>
      <c r="H659" s="255"/>
      <c r="I659" s="256"/>
    </row>
    <row r="660" spans="1:9" ht="18">
      <c r="A660" s="217">
        <v>21000000</v>
      </c>
      <c r="B660" s="218"/>
      <c r="C660" s="219"/>
      <c r="D660" s="218"/>
      <c r="E660" s="97" t="s">
        <v>46</v>
      </c>
      <c r="F660" s="208"/>
      <c r="G660" s="208"/>
      <c r="H660" s="208"/>
      <c r="I660" s="220"/>
    </row>
    <row r="661" spans="1:9" ht="18">
      <c r="A661" s="217">
        <v>21010000</v>
      </c>
      <c r="B661" s="218"/>
      <c r="C661" s="219"/>
      <c r="D661" s="218"/>
      <c r="E661" s="97" t="s">
        <v>395</v>
      </c>
      <c r="F661" s="208"/>
      <c r="G661" s="208"/>
      <c r="H661" s="208"/>
      <c r="I661" s="220"/>
    </row>
    <row r="662" spans="1:9" ht="18">
      <c r="A662" s="221">
        <v>21010103</v>
      </c>
      <c r="B662" s="222" t="s">
        <v>17</v>
      </c>
      <c r="C662" s="223"/>
      <c r="D662" s="20">
        <v>31933700</v>
      </c>
      <c r="E662" s="101" t="s">
        <v>433</v>
      </c>
      <c r="F662" s="231">
        <v>5162441.0404000003</v>
      </c>
      <c r="G662" s="231">
        <v>5267796.9800000004</v>
      </c>
      <c r="H662" s="231">
        <v>3950847.7350000003</v>
      </c>
      <c r="I662" s="209">
        <f>NROLL!E292</f>
        <v>3558344</v>
      </c>
    </row>
    <row r="663" spans="1:9" ht="18">
      <c r="A663" s="221">
        <v>21010104</v>
      </c>
      <c r="B663" s="222" t="s">
        <v>17</v>
      </c>
      <c r="C663" s="223"/>
      <c r="D663" s="20">
        <v>31933700</v>
      </c>
      <c r="E663" s="101" t="s">
        <v>434</v>
      </c>
      <c r="F663" s="231">
        <v>4405858.3925999999</v>
      </c>
      <c r="G663" s="231">
        <v>4495773.87</v>
      </c>
      <c r="H663" s="231">
        <v>3371830.4024999999</v>
      </c>
      <c r="I663" s="209">
        <f>NROLL!E286</f>
        <v>5910438.2000000002</v>
      </c>
    </row>
    <row r="664" spans="1:9" ht="18">
      <c r="A664" s="221">
        <v>21010105</v>
      </c>
      <c r="B664" s="222" t="s">
        <v>17</v>
      </c>
      <c r="C664" s="223"/>
      <c r="D664" s="20">
        <v>31933700</v>
      </c>
      <c r="E664" s="101" t="s">
        <v>435</v>
      </c>
      <c r="F664" s="231">
        <v>1210649.125</v>
      </c>
      <c r="G664" s="231">
        <v>1235356.25</v>
      </c>
      <c r="H664" s="231">
        <v>926517.1875</v>
      </c>
      <c r="I664" s="209">
        <f>NROLL!E272</f>
        <v>2235137.88</v>
      </c>
    </row>
    <row r="665" spans="1:9" ht="18">
      <c r="A665" s="221">
        <v>21010106</v>
      </c>
      <c r="B665" s="222" t="s">
        <v>17</v>
      </c>
      <c r="C665" s="223"/>
      <c r="D665" s="13"/>
      <c r="E665" s="101" t="s">
        <v>501</v>
      </c>
      <c r="F665" s="231"/>
      <c r="G665" s="231"/>
      <c r="H665" s="231"/>
      <c r="I665" s="209"/>
    </row>
    <row r="666" spans="1:9" ht="36">
      <c r="A666" s="257"/>
      <c r="B666" s="222" t="s">
        <v>17</v>
      </c>
      <c r="C666" s="223"/>
      <c r="D666" s="13"/>
      <c r="E666" s="101" t="s">
        <v>576</v>
      </c>
      <c r="F666" s="231"/>
      <c r="G666" s="231">
        <v>4190938.16</v>
      </c>
      <c r="H666" s="231"/>
      <c r="I666" s="209">
        <f>NROLL!S272+NROLL!S286+NROLL!S292</f>
        <v>1170392.0079999999</v>
      </c>
    </row>
    <row r="667" spans="1:9" ht="36">
      <c r="A667" s="217">
        <v>21020200</v>
      </c>
      <c r="B667" s="218"/>
      <c r="C667" s="219"/>
      <c r="D667" s="218"/>
      <c r="E667" s="97" t="s">
        <v>399</v>
      </c>
      <c r="F667" s="231"/>
      <c r="G667" s="231"/>
      <c r="H667" s="231"/>
      <c r="I667" s="209"/>
    </row>
    <row r="668" spans="1:9" ht="36">
      <c r="A668" s="217">
        <v>21020300</v>
      </c>
      <c r="B668" s="218"/>
      <c r="C668" s="219"/>
      <c r="D668" s="218"/>
      <c r="E668" s="97" t="s">
        <v>437</v>
      </c>
      <c r="F668" s="231"/>
      <c r="G668" s="231"/>
      <c r="H668" s="231"/>
      <c r="I668" s="209"/>
    </row>
    <row r="669" spans="1:9" s="203" customFormat="1" ht="18">
      <c r="A669" s="221">
        <v>21020301</v>
      </c>
      <c r="B669" s="222" t="s">
        <v>17</v>
      </c>
      <c r="C669" s="223"/>
      <c r="D669" s="20">
        <v>31933700</v>
      </c>
      <c r="E669" s="130" t="s">
        <v>438</v>
      </c>
      <c r="F669" s="231">
        <v>1796759.2538000001</v>
      </c>
      <c r="G669" s="231">
        <v>1833427.81</v>
      </c>
      <c r="H669" s="231">
        <v>1375070.8575000002</v>
      </c>
      <c r="I669" s="209">
        <f>NROLL!F292</f>
        <v>1245420.3999999999</v>
      </c>
    </row>
    <row r="670" spans="1:9" s="203" customFormat="1" ht="18">
      <c r="A670" s="221">
        <v>21020302</v>
      </c>
      <c r="B670" s="222" t="s">
        <v>17</v>
      </c>
      <c r="C670" s="223"/>
      <c r="D670" s="20">
        <v>31933700</v>
      </c>
      <c r="E670" s="130" t="s">
        <v>439</v>
      </c>
      <c r="F670" s="231">
        <v>1032484.9780000001</v>
      </c>
      <c r="G670" s="231">
        <v>1053556.1000000001</v>
      </c>
      <c r="H670" s="231">
        <v>790167.07500000007</v>
      </c>
      <c r="I670" s="209">
        <f>NROLL!G292</f>
        <v>711668.80000000016</v>
      </c>
    </row>
    <row r="671" spans="1:9" s="203" customFormat="1" ht="18">
      <c r="A671" s="221">
        <v>21020303</v>
      </c>
      <c r="B671" s="222" t="s">
        <v>17</v>
      </c>
      <c r="C671" s="223"/>
      <c r="D671" s="20">
        <v>31933700</v>
      </c>
      <c r="E671" s="130" t="s">
        <v>440</v>
      </c>
      <c r="F671" s="231">
        <v>69769.728000000003</v>
      </c>
      <c r="G671" s="231">
        <v>71193.600000000006</v>
      </c>
      <c r="H671" s="231">
        <v>53395.200000000004</v>
      </c>
      <c r="I671" s="209">
        <f>NROLL!I292</f>
        <v>43200</v>
      </c>
    </row>
    <row r="672" spans="1:9" s="203" customFormat="1" ht="18">
      <c r="A672" s="221">
        <v>21020304</v>
      </c>
      <c r="B672" s="222" t="s">
        <v>17</v>
      </c>
      <c r="C672" s="223"/>
      <c r="D672" s="20">
        <v>31933700</v>
      </c>
      <c r="E672" s="130" t="s">
        <v>401</v>
      </c>
      <c r="F672" s="231">
        <v>266207.04320000001</v>
      </c>
      <c r="G672" s="231">
        <v>271639.84000000003</v>
      </c>
      <c r="H672" s="231">
        <v>203729.88</v>
      </c>
      <c r="I672" s="209">
        <f>NROLL!H292</f>
        <v>177917.20000000004</v>
      </c>
    </row>
    <row r="673" spans="1:9" ht="18">
      <c r="A673" s="221">
        <v>21020312</v>
      </c>
      <c r="B673" s="222" t="s">
        <v>17</v>
      </c>
      <c r="C673" s="223"/>
      <c r="D673" s="13"/>
      <c r="E673" s="130" t="s">
        <v>441</v>
      </c>
      <c r="F673" s="231"/>
      <c r="G673" s="231"/>
      <c r="H673" s="231"/>
      <c r="I673" s="209"/>
    </row>
    <row r="674" spans="1:9" ht="18">
      <c r="A674" s="221">
        <v>21020315</v>
      </c>
      <c r="B674" s="222" t="s">
        <v>17</v>
      </c>
      <c r="C674" s="223"/>
      <c r="D674" s="20">
        <v>31933700</v>
      </c>
      <c r="E674" s="130" t="s">
        <v>442</v>
      </c>
      <c r="F674" s="231">
        <v>451933.61499999999</v>
      </c>
      <c r="G674" s="231">
        <v>461156.75</v>
      </c>
      <c r="H674" s="231">
        <v>345867.5625</v>
      </c>
      <c r="I674" s="209">
        <f>NROLL!J292</f>
        <v>297917.2</v>
      </c>
    </row>
    <row r="675" spans="1:9" ht="18">
      <c r="A675" s="221">
        <v>21020314</v>
      </c>
      <c r="B675" s="222" t="s">
        <v>17</v>
      </c>
      <c r="C675" s="223"/>
      <c r="D675" s="13"/>
      <c r="E675" s="130" t="s">
        <v>523</v>
      </c>
      <c r="F675" s="231"/>
      <c r="G675" s="231"/>
      <c r="H675" s="231"/>
      <c r="I675" s="209"/>
    </row>
    <row r="676" spans="1:9" ht="18">
      <c r="A676" s="221">
        <v>21020305</v>
      </c>
      <c r="B676" s="222" t="s">
        <v>17</v>
      </c>
      <c r="C676" s="223"/>
      <c r="D676" s="13"/>
      <c r="E676" s="130" t="s">
        <v>524</v>
      </c>
      <c r="F676" s="231"/>
      <c r="G676" s="231"/>
      <c r="H676" s="231"/>
      <c r="I676" s="209"/>
    </row>
    <row r="677" spans="1:9" ht="18">
      <c r="A677" s="221">
        <v>21020306</v>
      </c>
      <c r="B677" s="222" t="s">
        <v>17</v>
      </c>
      <c r="C677" s="223"/>
      <c r="D677" s="13"/>
      <c r="E677" s="130" t="s">
        <v>525</v>
      </c>
      <c r="F677" s="231"/>
      <c r="G677" s="231"/>
      <c r="H677" s="231"/>
      <c r="I677" s="209"/>
    </row>
    <row r="678" spans="1:9" ht="23.25" customHeight="1">
      <c r="A678" s="217">
        <v>21020400</v>
      </c>
      <c r="B678" s="218"/>
      <c r="C678" s="219"/>
      <c r="D678" s="218"/>
      <c r="E678" s="97" t="s">
        <v>558</v>
      </c>
      <c r="F678" s="231"/>
      <c r="G678" s="231"/>
      <c r="H678" s="231"/>
      <c r="I678" s="209"/>
    </row>
    <row r="679" spans="1:9" ht="18">
      <c r="A679" s="221">
        <v>21020401</v>
      </c>
      <c r="B679" s="222" t="s">
        <v>17</v>
      </c>
      <c r="C679" s="223"/>
      <c r="D679" s="20">
        <v>31933700</v>
      </c>
      <c r="E679" s="130" t="s">
        <v>438</v>
      </c>
      <c r="F679" s="231">
        <v>1542048.2672000001</v>
      </c>
      <c r="G679" s="231">
        <v>1573518.6400000001</v>
      </c>
      <c r="H679" s="231">
        <v>1180138.98</v>
      </c>
      <c r="I679" s="209">
        <f>NROLL!F286</f>
        <v>2068653.3699999996</v>
      </c>
    </row>
    <row r="680" spans="1:9" ht="18">
      <c r="A680" s="322">
        <v>21020402</v>
      </c>
      <c r="B680" s="222" t="s">
        <v>17</v>
      </c>
      <c r="C680" s="230"/>
      <c r="D680" s="20">
        <v>31933700</v>
      </c>
      <c r="E680" s="130" t="s">
        <v>439</v>
      </c>
      <c r="F680" s="231">
        <v>881172.8898</v>
      </c>
      <c r="G680" s="231">
        <v>899156.01</v>
      </c>
      <c r="H680" s="231">
        <v>674367.00749999995</v>
      </c>
      <c r="I680" s="209">
        <f>NROLL!G286</f>
        <v>1182087.6399999999</v>
      </c>
    </row>
    <row r="681" spans="1:9" ht="18">
      <c r="A681" s="322">
        <v>21020403</v>
      </c>
      <c r="B681" s="222" t="s">
        <v>17</v>
      </c>
      <c r="C681" s="230"/>
      <c r="D681" s="20">
        <v>31933700</v>
      </c>
      <c r="E681" s="130" t="s">
        <v>440</v>
      </c>
      <c r="F681" s="231">
        <v>76310.64</v>
      </c>
      <c r="G681" s="231">
        <v>77868</v>
      </c>
      <c r="H681" s="231">
        <v>58401</v>
      </c>
      <c r="I681" s="209">
        <f>NROLL!I286</f>
        <v>101520</v>
      </c>
    </row>
    <row r="682" spans="1:9" ht="18">
      <c r="A682" s="322">
        <v>21020404</v>
      </c>
      <c r="B682" s="222" t="s">
        <v>17</v>
      </c>
      <c r="C682" s="230"/>
      <c r="D682" s="20">
        <v>31933700</v>
      </c>
      <c r="E682" s="130" t="s">
        <v>401</v>
      </c>
      <c r="F682" s="231">
        <v>220294.48420000001</v>
      </c>
      <c r="G682" s="231">
        <v>224790.29</v>
      </c>
      <c r="H682" s="231">
        <v>168592.7175</v>
      </c>
      <c r="I682" s="209">
        <f>NROLL!H286</f>
        <v>295521.90999999997</v>
      </c>
    </row>
    <row r="683" spans="1:9" ht="18">
      <c r="A683" s="322">
        <v>21020412</v>
      </c>
      <c r="B683" s="222" t="s">
        <v>17</v>
      </c>
      <c r="C683" s="230"/>
      <c r="D683" s="13"/>
      <c r="E683" s="130" t="s">
        <v>441</v>
      </c>
      <c r="F683" s="231"/>
      <c r="G683" s="231"/>
      <c r="H683" s="231"/>
      <c r="I683" s="209"/>
    </row>
    <row r="684" spans="1:9" ht="18">
      <c r="A684" s="322">
        <v>21020415</v>
      </c>
      <c r="B684" s="222" t="s">
        <v>17</v>
      </c>
      <c r="C684" s="230"/>
      <c r="D684" s="20">
        <v>31933700</v>
      </c>
      <c r="E684" s="130" t="s">
        <v>442</v>
      </c>
      <c r="F684" s="231"/>
      <c r="G684" s="231"/>
      <c r="H684" s="231"/>
      <c r="I684" s="209">
        <f>NROLL!J286</f>
        <v>607521.91</v>
      </c>
    </row>
    <row r="685" spans="1:9" ht="21.75" customHeight="1">
      <c r="A685" s="227">
        <v>21020501</v>
      </c>
      <c r="B685" s="228"/>
      <c r="C685" s="229"/>
      <c r="D685" s="228"/>
      <c r="E685" s="169" t="s">
        <v>559</v>
      </c>
      <c r="F685" s="231"/>
      <c r="G685" s="231"/>
      <c r="H685" s="231"/>
      <c r="I685" s="209"/>
    </row>
    <row r="686" spans="1:9" ht="18">
      <c r="A686" s="221">
        <v>21020501</v>
      </c>
      <c r="B686" s="222" t="s">
        <v>17</v>
      </c>
      <c r="C686" s="223"/>
      <c r="D686" s="20">
        <v>31933700</v>
      </c>
      <c r="E686" s="130" t="s">
        <v>438</v>
      </c>
      <c r="F686" s="231">
        <v>423726.94140000001</v>
      </c>
      <c r="G686" s="231">
        <v>432374.43</v>
      </c>
      <c r="H686" s="231">
        <v>324280.82250000001</v>
      </c>
      <c r="I686" s="209">
        <f>NROLL!F272</f>
        <v>782298.25799999968</v>
      </c>
    </row>
    <row r="687" spans="1:9" ht="18">
      <c r="A687" s="322">
        <v>21020502</v>
      </c>
      <c r="B687" s="222" t="s">
        <v>17</v>
      </c>
      <c r="C687" s="230"/>
      <c r="D687" s="20">
        <v>31933700</v>
      </c>
      <c r="E687" s="130" t="s">
        <v>439</v>
      </c>
      <c r="F687" s="231">
        <v>242129.82500000001</v>
      </c>
      <c r="G687" s="231">
        <v>247071.25</v>
      </c>
      <c r="H687" s="231">
        <v>185303.4375</v>
      </c>
      <c r="I687" s="209">
        <f>NROLL!G272</f>
        <v>447027.57599999994</v>
      </c>
    </row>
    <row r="688" spans="1:9" ht="18">
      <c r="A688" s="322">
        <v>21020503</v>
      </c>
      <c r="B688" s="222" t="s">
        <v>17</v>
      </c>
      <c r="C688" s="230"/>
      <c r="D688" s="20">
        <v>31933700</v>
      </c>
      <c r="E688" s="130" t="s">
        <v>440</v>
      </c>
      <c r="F688" s="231">
        <v>38155.32</v>
      </c>
      <c r="G688" s="231">
        <v>38934</v>
      </c>
      <c r="H688" s="231">
        <v>29200.5</v>
      </c>
      <c r="I688" s="209">
        <f>NROLL!I272</f>
        <v>70200</v>
      </c>
    </row>
    <row r="689" spans="1:9" ht="18">
      <c r="A689" s="322">
        <v>21020504</v>
      </c>
      <c r="B689" s="222" t="s">
        <v>17</v>
      </c>
      <c r="C689" s="230"/>
      <c r="D689" s="20">
        <v>31933700</v>
      </c>
      <c r="E689" s="130" t="s">
        <v>401</v>
      </c>
      <c r="F689" s="231">
        <v>56493.089800000002</v>
      </c>
      <c r="G689" s="231">
        <v>57646.01</v>
      </c>
      <c r="H689" s="231">
        <v>43234.5075</v>
      </c>
      <c r="I689" s="209">
        <f>NROLL!H272</f>
        <v>111756.89399999999</v>
      </c>
    </row>
    <row r="690" spans="1:9" ht="18">
      <c r="A690" s="322">
        <v>21020512</v>
      </c>
      <c r="B690" s="222" t="s">
        <v>17</v>
      </c>
      <c r="C690" s="230"/>
      <c r="D690" s="13"/>
      <c r="E690" s="130" t="s">
        <v>441</v>
      </c>
      <c r="F690" s="231">
        <v>519214.16259999998</v>
      </c>
      <c r="G690" s="231">
        <v>529810.37</v>
      </c>
      <c r="H690" s="231">
        <v>397357.77749999997</v>
      </c>
      <c r="I690" s="209"/>
    </row>
    <row r="691" spans="1:9" ht="18">
      <c r="A691" s="322">
        <v>21020515</v>
      </c>
      <c r="B691" s="222" t="s">
        <v>17</v>
      </c>
      <c r="C691" s="230"/>
      <c r="D691" s="20">
        <v>31933700</v>
      </c>
      <c r="E691" s="130" t="s">
        <v>442</v>
      </c>
      <c r="F691" s="231"/>
      <c r="G691" s="231"/>
      <c r="H691" s="231"/>
      <c r="I691" s="209">
        <f>NROLL!J272</f>
        <v>955660.73400000029</v>
      </c>
    </row>
    <row r="692" spans="1:9" ht="36">
      <c r="A692" s="227">
        <v>21020600</v>
      </c>
      <c r="B692" s="228"/>
      <c r="C692" s="229"/>
      <c r="D692" s="228"/>
      <c r="E692" s="97" t="s">
        <v>410</v>
      </c>
      <c r="F692" s="231"/>
      <c r="G692" s="231"/>
      <c r="H692" s="231"/>
      <c r="I692" s="209"/>
    </row>
    <row r="693" spans="1:9" ht="18">
      <c r="A693" s="322">
        <v>21020605</v>
      </c>
      <c r="B693" s="222" t="s">
        <v>17</v>
      </c>
      <c r="C693" s="230"/>
      <c r="D693" s="20">
        <v>31933700</v>
      </c>
      <c r="E693" s="101" t="s">
        <v>503</v>
      </c>
      <c r="F693" s="231"/>
      <c r="G693" s="231">
        <v>106000</v>
      </c>
      <c r="H693" s="231"/>
      <c r="I693" s="209">
        <v>500000</v>
      </c>
    </row>
    <row r="694" spans="1:9" ht="18">
      <c r="A694" s="232">
        <v>22020000</v>
      </c>
      <c r="B694" s="233"/>
      <c r="C694" s="234"/>
      <c r="D694" s="233"/>
      <c r="E694" s="161" t="s">
        <v>412</v>
      </c>
      <c r="F694" s="231"/>
      <c r="G694" s="231"/>
      <c r="H694" s="231"/>
      <c r="I694" s="209"/>
    </row>
    <row r="695" spans="1:9" ht="36">
      <c r="A695" s="232">
        <v>22020100</v>
      </c>
      <c r="B695" s="233"/>
      <c r="C695" s="234"/>
      <c r="D695" s="233"/>
      <c r="E695" s="161" t="s">
        <v>467</v>
      </c>
      <c r="F695" s="231"/>
      <c r="G695" s="231"/>
      <c r="H695" s="231"/>
      <c r="I695" s="209"/>
    </row>
    <row r="696" spans="1:9" ht="18">
      <c r="A696" s="182">
        <v>22020102</v>
      </c>
      <c r="B696" s="222" t="s">
        <v>13</v>
      </c>
      <c r="C696" s="183"/>
      <c r="D696" s="20">
        <v>31933700</v>
      </c>
      <c r="E696" s="226" t="s">
        <v>414</v>
      </c>
      <c r="F696" s="231"/>
      <c r="G696" s="231">
        <v>100000</v>
      </c>
      <c r="H696" s="231"/>
      <c r="I696" s="209">
        <v>100000</v>
      </c>
    </row>
    <row r="697" spans="1:9" ht="36">
      <c r="A697" s="232">
        <v>22020300</v>
      </c>
      <c r="B697" s="233"/>
      <c r="C697" s="234"/>
      <c r="D697" s="233"/>
      <c r="E697" s="161" t="s">
        <v>455</v>
      </c>
      <c r="F697" s="231"/>
      <c r="G697" s="231">
        <v>0</v>
      </c>
      <c r="H697" s="231"/>
      <c r="I697" s="209"/>
    </row>
    <row r="698" spans="1:9" ht="36">
      <c r="A698" s="182">
        <v>22020311</v>
      </c>
      <c r="B698" s="222" t="s">
        <v>17</v>
      </c>
      <c r="C698" s="183"/>
      <c r="D698" s="13"/>
      <c r="E698" s="172" t="s">
        <v>560</v>
      </c>
      <c r="F698" s="231">
        <v>18450000</v>
      </c>
      <c r="G698" s="231">
        <v>25750000</v>
      </c>
      <c r="H698" s="231">
        <v>15300000</v>
      </c>
      <c r="I698" s="209">
        <v>30000000</v>
      </c>
    </row>
    <row r="699" spans="1:9" ht="18">
      <c r="A699" s="182">
        <v>22020313</v>
      </c>
      <c r="B699" s="222" t="s">
        <v>17</v>
      </c>
      <c r="C699" s="183"/>
      <c r="D699" s="13"/>
      <c r="E699" s="172" t="s">
        <v>448</v>
      </c>
      <c r="F699" s="231"/>
      <c r="G699" s="231">
        <v>0</v>
      </c>
      <c r="H699" s="231"/>
      <c r="I699" s="209"/>
    </row>
    <row r="700" spans="1:9" ht="18">
      <c r="A700" s="232">
        <v>22020600</v>
      </c>
      <c r="B700" s="233"/>
      <c r="C700" s="234"/>
      <c r="D700" s="233"/>
      <c r="E700" s="169" t="s">
        <v>561</v>
      </c>
      <c r="F700" s="231"/>
      <c r="G700" s="231">
        <v>0</v>
      </c>
      <c r="H700" s="231"/>
      <c r="I700" s="209"/>
    </row>
    <row r="701" spans="1:9" ht="18">
      <c r="A701" s="182">
        <v>22020601</v>
      </c>
      <c r="B701" s="222" t="s">
        <v>17</v>
      </c>
      <c r="C701" s="183"/>
      <c r="D701" s="13"/>
      <c r="E701" s="226" t="s">
        <v>562</v>
      </c>
      <c r="F701" s="231">
        <v>3897000</v>
      </c>
      <c r="G701" s="231">
        <v>4958420</v>
      </c>
      <c r="H701" s="231">
        <v>2732000</v>
      </c>
      <c r="I701" s="209">
        <v>5000000</v>
      </c>
    </row>
    <row r="702" spans="1:9" ht="36">
      <c r="A702" s="232">
        <v>22021000</v>
      </c>
      <c r="B702" s="233"/>
      <c r="C702" s="234"/>
      <c r="D702" s="233"/>
      <c r="E702" s="161" t="s">
        <v>426</v>
      </c>
      <c r="F702" s="231"/>
      <c r="G702" s="231">
        <v>0</v>
      </c>
      <c r="H702" s="231"/>
      <c r="I702" s="209"/>
    </row>
    <row r="703" spans="1:9" ht="36">
      <c r="A703" s="182">
        <v>22021003</v>
      </c>
      <c r="B703" s="222" t="s">
        <v>17</v>
      </c>
      <c r="C703" s="183"/>
      <c r="D703" s="13"/>
      <c r="E703" s="130" t="s">
        <v>429</v>
      </c>
      <c r="F703" s="231"/>
      <c r="G703" s="231">
        <v>0</v>
      </c>
      <c r="H703" s="231"/>
      <c r="I703" s="209"/>
    </row>
    <row r="704" spans="1:9" ht="18">
      <c r="A704" s="182">
        <v>22021016</v>
      </c>
      <c r="B704" s="222" t="s">
        <v>17</v>
      </c>
      <c r="C704" s="183"/>
      <c r="D704" s="13"/>
      <c r="E704" s="130" t="s">
        <v>563</v>
      </c>
      <c r="F704" s="231"/>
      <c r="G704" s="231">
        <v>1545000</v>
      </c>
      <c r="H704" s="231"/>
      <c r="I704" s="209">
        <v>2000000</v>
      </c>
    </row>
    <row r="705" spans="1:9" ht="18">
      <c r="A705" s="182">
        <v>22021017</v>
      </c>
      <c r="B705" s="222" t="s">
        <v>17</v>
      </c>
      <c r="C705" s="183"/>
      <c r="D705" s="20">
        <v>31933700</v>
      </c>
      <c r="E705" s="172" t="s">
        <v>537</v>
      </c>
      <c r="F705" s="231">
        <v>980000</v>
      </c>
      <c r="G705" s="231">
        <v>3090000</v>
      </c>
      <c r="H705" s="231">
        <v>829000</v>
      </c>
      <c r="I705" s="209">
        <v>2000000</v>
      </c>
    </row>
    <row r="706" spans="1:9" ht="36">
      <c r="A706" s="232">
        <v>22040000</v>
      </c>
      <c r="B706" s="233"/>
      <c r="C706" s="234"/>
      <c r="D706" s="233"/>
      <c r="E706" s="161" t="s">
        <v>564</v>
      </c>
      <c r="F706" s="231"/>
      <c r="G706" s="231">
        <v>0</v>
      </c>
      <c r="H706" s="231"/>
      <c r="I706" s="209"/>
    </row>
    <row r="707" spans="1:9" ht="36">
      <c r="A707" s="232">
        <v>22040100</v>
      </c>
      <c r="B707" s="233"/>
      <c r="C707" s="234"/>
      <c r="D707" s="233"/>
      <c r="E707" s="161" t="s">
        <v>430</v>
      </c>
      <c r="F707" s="231"/>
      <c r="G707" s="231"/>
      <c r="H707" s="231"/>
      <c r="I707" s="209"/>
    </row>
    <row r="708" spans="1:9" s="204" customFormat="1" ht="36.75" thickBot="1">
      <c r="A708" s="572">
        <v>22040109</v>
      </c>
      <c r="B708" s="602" t="s">
        <v>17</v>
      </c>
      <c r="C708" s="574"/>
      <c r="D708" s="25">
        <v>31933700</v>
      </c>
      <c r="E708" s="576" t="s">
        <v>565</v>
      </c>
      <c r="F708" s="577">
        <v>16900000</v>
      </c>
      <c r="G708" s="577">
        <v>30900000</v>
      </c>
      <c r="H708" s="577">
        <v>5465000</v>
      </c>
      <c r="I708" s="578">
        <v>30000000</v>
      </c>
    </row>
    <row r="709" spans="1:9" thickBot="1">
      <c r="A709" s="568"/>
      <c r="B709" s="448"/>
      <c r="C709" s="449"/>
      <c r="D709" s="448"/>
      <c r="E709" s="559" t="s">
        <v>46</v>
      </c>
      <c r="F709" s="446">
        <f>SUM(F662:F693)</f>
        <v>18395648.796</v>
      </c>
      <c r="G709" s="446">
        <f>SUM(G662:G693)</f>
        <v>23068008.360000007</v>
      </c>
      <c r="H709" s="446">
        <f>SUM(H662:H693)</f>
        <v>14078302.65</v>
      </c>
      <c r="I709" s="446">
        <f>SUM(I662:I693)</f>
        <v>22472683.980000004</v>
      </c>
    </row>
    <row r="710" spans="1:9" thickBot="1">
      <c r="A710" s="242"/>
      <c r="B710" s="212"/>
      <c r="C710" s="243"/>
      <c r="D710" s="212"/>
      <c r="E710" s="269" t="s">
        <v>412</v>
      </c>
      <c r="F710" s="320">
        <f>SUM(F696:F708)</f>
        <v>40227000</v>
      </c>
      <c r="G710" s="320">
        <f>SUM(G696:G708)</f>
        <v>66343420</v>
      </c>
      <c r="H710" s="320">
        <f>SUM(H696:H708)</f>
        <v>24326000</v>
      </c>
      <c r="I710" s="320">
        <f>SUM(I696:I708)</f>
        <v>69100000</v>
      </c>
    </row>
    <row r="711" spans="1:9" thickBot="1">
      <c r="A711" s="246"/>
      <c r="B711" s="247"/>
      <c r="C711" s="248"/>
      <c r="D711" s="249"/>
      <c r="E711" s="269" t="s">
        <v>50</v>
      </c>
      <c r="F711" s="326">
        <f>F709+F710</f>
        <v>58622648.796000004</v>
      </c>
      <c r="G711" s="326">
        <f>G709+G710</f>
        <v>89411428.360000014</v>
      </c>
      <c r="H711" s="326">
        <f>H709+H710</f>
        <v>38404302.649999999</v>
      </c>
      <c r="I711" s="326">
        <f>I709+I710</f>
        <v>91572683.980000004</v>
      </c>
    </row>
    <row r="712" spans="1:9" ht="22.5">
      <c r="A712" s="985" t="s">
        <v>802</v>
      </c>
      <c r="B712" s="986"/>
      <c r="C712" s="986"/>
      <c r="D712" s="986"/>
      <c r="E712" s="986"/>
      <c r="F712" s="986"/>
      <c r="G712" s="986"/>
      <c r="H712" s="986"/>
      <c r="I712" s="987"/>
    </row>
    <row r="713" spans="1:9" ht="22.5">
      <c r="A713" s="988" t="s">
        <v>0</v>
      </c>
      <c r="B713" s="989"/>
      <c r="C713" s="989"/>
      <c r="D713" s="989"/>
      <c r="E713" s="989"/>
      <c r="F713" s="989"/>
      <c r="G713" s="989"/>
      <c r="H713" s="989"/>
      <c r="I713" s="990"/>
    </row>
    <row r="714" spans="1:9" ht="30" customHeight="1" thickBot="1">
      <c r="A714" s="988" t="s">
        <v>1734</v>
      </c>
      <c r="B714" s="989"/>
      <c r="C714" s="989"/>
      <c r="D714" s="989"/>
      <c r="E714" s="989"/>
      <c r="F714" s="989"/>
      <c r="G714" s="989"/>
      <c r="H714" s="989"/>
      <c r="I714" s="990"/>
    </row>
    <row r="715" spans="1:9" thickBot="1">
      <c r="A715" s="999" t="s">
        <v>566</v>
      </c>
      <c r="B715" s="1000"/>
      <c r="C715" s="1000"/>
      <c r="D715" s="1000"/>
      <c r="E715" s="1000"/>
      <c r="F715" s="1000"/>
      <c r="G715" s="1000"/>
      <c r="H715" s="1000"/>
      <c r="I715" s="1001"/>
    </row>
    <row r="716" spans="1:9" s="204" customFormat="1" ht="54.75" thickBot="1">
      <c r="A716" s="564" t="s">
        <v>373</v>
      </c>
      <c r="B716" s="387" t="s">
        <v>78</v>
      </c>
      <c r="C716" s="565" t="s">
        <v>374</v>
      </c>
      <c r="D716" s="387" t="s">
        <v>3</v>
      </c>
      <c r="E716" s="566" t="s">
        <v>79</v>
      </c>
      <c r="F716" s="387" t="s">
        <v>375</v>
      </c>
      <c r="G716" s="567" t="s">
        <v>6</v>
      </c>
      <c r="H716" s="387" t="s">
        <v>738</v>
      </c>
      <c r="I716" s="387" t="s">
        <v>1735</v>
      </c>
    </row>
    <row r="717" spans="1:9" ht="18">
      <c r="A717" s="252">
        <v>20000000</v>
      </c>
      <c r="B717" s="253"/>
      <c r="C717" s="254"/>
      <c r="D717" s="253"/>
      <c r="E717" s="116" t="s">
        <v>43</v>
      </c>
      <c r="F717" s="255"/>
      <c r="G717" s="255"/>
      <c r="H717" s="255"/>
      <c r="I717" s="256"/>
    </row>
    <row r="718" spans="1:9" ht="18">
      <c r="A718" s="217">
        <v>21000000</v>
      </c>
      <c r="B718" s="218"/>
      <c r="C718" s="219"/>
      <c r="D718" s="218"/>
      <c r="E718" s="97" t="s">
        <v>46</v>
      </c>
      <c r="F718" s="208"/>
      <c r="G718" s="208"/>
      <c r="H718" s="208"/>
      <c r="I718" s="220"/>
    </row>
    <row r="719" spans="1:9" ht="18">
      <c r="A719" s="217">
        <v>21010000</v>
      </c>
      <c r="B719" s="218"/>
      <c r="C719" s="219"/>
      <c r="D719" s="218"/>
      <c r="E719" s="97" t="s">
        <v>395</v>
      </c>
      <c r="F719" s="208"/>
      <c r="G719" s="208"/>
      <c r="H719" s="208"/>
      <c r="I719" s="220"/>
    </row>
    <row r="720" spans="1:9" ht="18">
      <c r="A720" s="221">
        <v>21010103</v>
      </c>
      <c r="B720" s="222" t="s">
        <v>17</v>
      </c>
      <c r="C720" s="223"/>
      <c r="D720" s="76"/>
      <c r="E720" s="101" t="s">
        <v>433</v>
      </c>
      <c r="F720" s="208">
        <v>2260914.0783600002</v>
      </c>
      <c r="G720" s="208">
        <v>2307055.182</v>
      </c>
      <c r="H720" s="208">
        <v>1730291.3865</v>
      </c>
      <c r="I720" s="220"/>
    </row>
    <row r="721" spans="1:9" ht="18">
      <c r="A721" s="221">
        <v>21010104</v>
      </c>
      <c r="B721" s="222" t="s">
        <v>17</v>
      </c>
      <c r="C721" s="223"/>
      <c r="D721" s="20">
        <v>31933700</v>
      </c>
      <c r="E721" s="101" t="s">
        <v>434</v>
      </c>
      <c r="F721" s="208">
        <v>2285892.8421700001</v>
      </c>
      <c r="G721" s="231">
        <v>2332543.7165000001</v>
      </c>
      <c r="H721" s="208">
        <v>1749407.7873750001</v>
      </c>
      <c r="I721" s="220"/>
    </row>
    <row r="722" spans="1:9" ht="18">
      <c r="A722" s="221">
        <v>21010105</v>
      </c>
      <c r="B722" s="222" t="s">
        <v>17</v>
      </c>
      <c r="C722" s="223"/>
      <c r="D722" s="20">
        <v>31933700</v>
      </c>
      <c r="E722" s="101" t="s">
        <v>435</v>
      </c>
      <c r="F722" s="208">
        <v>905389.10237999994</v>
      </c>
      <c r="G722" s="231">
        <v>923866.43099999998</v>
      </c>
      <c r="H722" s="208">
        <v>692899.82325000002</v>
      </c>
      <c r="I722" s="220">
        <f>NROLL!E305</f>
        <v>1613420.4000000004</v>
      </c>
    </row>
    <row r="723" spans="1:9" ht="18">
      <c r="A723" s="221">
        <v>21010106</v>
      </c>
      <c r="B723" s="222" t="s">
        <v>17</v>
      </c>
      <c r="C723" s="223"/>
      <c r="D723" s="20">
        <v>31933700</v>
      </c>
      <c r="E723" s="101" t="s">
        <v>501</v>
      </c>
      <c r="F723" s="208"/>
      <c r="G723" s="231"/>
      <c r="H723" s="208"/>
      <c r="I723" s="220"/>
    </row>
    <row r="724" spans="1:9" ht="36">
      <c r="A724" s="257"/>
      <c r="B724" s="222" t="s">
        <v>17</v>
      </c>
      <c r="C724" s="223"/>
      <c r="D724" s="344">
        <v>31933700</v>
      </c>
      <c r="E724" s="101" t="s">
        <v>576</v>
      </c>
      <c r="F724" s="208"/>
      <c r="G724" s="231"/>
      <c r="H724" s="208"/>
      <c r="I724" s="220">
        <f>NROLL!T305</f>
        <v>5280000</v>
      </c>
    </row>
    <row r="725" spans="1:9" ht="18">
      <c r="A725" s="217">
        <v>21020000</v>
      </c>
      <c r="B725" s="218"/>
      <c r="C725" s="219"/>
      <c r="D725" s="96"/>
      <c r="E725" s="97" t="s">
        <v>398</v>
      </c>
      <c r="F725" s="208"/>
      <c r="G725" s="231"/>
      <c r="H725" s="208"/>
      <c r="I725" s="220"/>
    </row>
    <row r="726" spans="1:9" ht="36">
      <c r="A726" s="217">
        <v>21020300</v>
      </c>
      <c r="B726" s="218"/>
      <c r="C726" s="219"/>
      <c r="D726" s="96"/>
      <c r="E726" s="97" t="s">
        <v>437</v>
      </c>
      <c r="F726" s="208"/>
      <c r="G726" s="231"/>
      <c r="H726" s="208"/>
      <c r="I726" s="220"/>
    </row>
    <row r="727" spans="1:9" ht="18">
      <c r="A727" s="221">
        <v>21020301</v>
      </c>
      <c r="B727" s="222" t="s">
        <v>17</v>
      </c>
      <c r="C727" s="223"/>
      <c r="D727" s="168"/>
      <c r="E727" s="130" t="s">
        <v>438</v>
      </c>
      <c r="F727" s="208">
        <v>611694.88589999999</v>
      </c>
      <c r="G727" s="231">
        <v>624178.45499999996</v>
      </c>
      <c r="H727" s="208">
        <v>468133.84124999994</v>
      </c>
      <c r="I727" s="220"/>
    </row>
    <row r="728" spans="1:9" ht="18">
      <c r="A728" s="221">
        <v>21020302</v>
      </c>
      <c r="B728" s="222" t="s">
        <v>17</v>
      </c>
      <c r="C728" s="223"/>
      <c r="D728" s="168"/>
      <c r="E728" s="130" t="s">
        <v>439</v>
      </c>
      <c r="F728" s="208">
        <v>316365.23953999998</v>
      </c>
      <c r="G728" s="231">
        <v>322821.67300000001</v>
      </c>
      <c r="H728" s="208">
        <v>242116.25474999999</v>
      </c>
      <c r="I728" s="220"/>
    </row>
    <row r="729" spans="1:9" ht="18">
      <c r="A729" s="221">
        <v>21020303</v>
      </c>
      <c r="B729" s="222" t="s">
        <v>17</v>
      </c>
      <c r="C729" s="223"/>
      <c r="D729" s="168"/>
      <c r="E729" s="130" t="s">
        <v>440</v>
      </c>
      <c r="F729" s="208">
        <v>21637.4984</v>
      </c>
      <c r="G729" s="231">
        <v>22079.08</v>
      </c>
      <c r="H729" s="208">
        <v>16559.310000000001</v>
      </c>
      <c r="I729" s="220"/>
    </row>
    <row r="730" spans="1:9" ht="18">
      <c r="A730" s="221">
        <v>21020304</v>
      </c>
      <c r="B730" s="222" t="s">
        <v>17</v>
      </c>
      <c r="C730" s="223"/>
      <c r="D730" s="168"/>
      <c r="E730" s="130" t="s">
        <v>401</v>
      </c>
      <c r="F730" s="208">
        <v>95187.126580000011</v>
      </c>
      <c r="G730" s="231">
        <v>97129.721000000005</v>
      </c>
      <c r="H730" s="208">
        <v>72847.29075</v>
      </c>
      <c r="I730" s="220"/>
    </row>
    <row r="731" spans="1:9" ht="18">
      <c r="A731" s="221">
        <v>21020312</v>
      </c>
      <c r="B731" s="222" t="s">
        <v>17</v>
      </c>
      <c r="C731" s="223"/>
      <c r="D731" s="168"/>
      <c r="E731" s="130" t="s">
        <v>441</v>
      </c>
      <c r="F731" s="208"/>
      <c r="G731" s="231"/>
      <c r="H731" s="208"/>
      <c r="I731" s="220"/>
    </row>
    <row r="732" spans="1:9" ht="18">
      <c r="A732" s="221">
        <v>21020315</v>
      </c>
      <c r="B732" s="222" t="s">
        <v>17</v>
      </c>
      <c r="C732" s="223"/>
      <c r="D732" s="168"/>
      <c r="E732" s="130" t="s">
        <v>442</v>
      </c>
      <c r="F732" s="208">
        <v>147766.77257999999</v>
      </c>
      <c r="G732" s="231">
        <v>150782.421</v>
      </c>
      <c r="H732" s="208">
        <v>113086.81575000001</v>
      </c>
      <c r="I732" s="220"/>
    </row>
    <row r="733" spans="1:9" ht="18">
      <c r="A733" s="221">
        <v>21020314</v>
      </c>
      <c r="B733" s="222" t="s">
        <v>17</v>
      </c>
      <c r="C733" s="223"/>
      <c r="D733" s="168"/>
      <c r="E733" s="130" t="s">
        <v>523</v>
      </c>
      <c r="F733" s="208">
        <v>563335.13754000003</v>
      </c>
      <c r="G733" s="231">
        <v>574831.77300000004</v>
      </c>
      <c r="H733" s="208">
        <v>431123.82975000003</v>
      </c>
      <c r="I733" s="220"/>
    </row>
    <row r="734" spans="1:9" ht="18">
      <c r="A734" s="221">
        <v>21020305</v>
      </c>
      <c r="B734" s="222" t="s">
        <v>17</v>
      </c>
      <c r="C734" s="223"/>
      <c r="D734" s="168"/>
      <c r="E734" s="130" t="s">
        <v>524</v>
      </c>
      <c r="F734" s="208">
        <v>856056.89806000004</v>
      </c>
      <c r="G734" s="231">
        <v>873527.44700000004</v>
      </c>
      <c r="H734" s="208">
        <v>655145.58525</v>
      </c>
      <c r="I734" s="220"/>
    </row>
    <row r="735" spans="1:9" ht="18">
      <c r="A735" s="221">
        <v>21020306</v>
      </c>
      <c r="B735" s="222" t="s">
        <v>17</v>
      </c>
      <c r="C735" s="223"/>
      <c r="D735" s="168"/>
      <c r="E735" s="130" t="s">
        <v>525</v>
      </c>
      <c r="F735" s="208">
        <v>16259.415200000001</v>
      </c>
      <c r="G735" s="231">
        <v>16591.240000000002</v>
      </c>
      <c r="H735" s="208">
        <v>12443.43</v>
      </c>
      <c r="I735" s="220"/>
    </row>
    <row r="736" spans="1:9" ht="21.75" customHeight="1">
      <c r="A736" s="217">
        <v>21020400</v>
      </c>
      <c r="B736" s="218"/>
      <c r="C736" s="219"/>
      <c r="D736" s="96"/>
      <c r="E736" s="97" t="s">
        <v>452</v>
      </c>
      <c r="F736" s="208"/>
      <c r="G736" s="231"/>
      <c r="H736" s="208"/>
      <c r="I736" s="220"/>
    </row>
    <row r="737" spans="1:9" ht="18">
      <c r="A737" s="221">
        <v>21020401</v>
      </c>
      <c r="B737" s="222" t="s">
        <v>17</v>
      </c>
      <c r="C737" s="223"/>
      <c r="D737" s="20">
        <v>31933700</v>
      </c>
      <c r="E737" s="130" t="s">
        <v>438</v>
      </c>
      <c r="F737" s="208">
        <v>736609.85187999997</v>
      </c>
      <c r="G737" s="231">
        <v>751642.70600000001</v>
      </c>
      <c r="H737" s="208">
        <v>563732.02949999995</v>
      </c>
      <c r="I737" s="220"/>
    </row>
    <row r="738" spans="1:9" ht="18">
      <c r="A738" s="221">
        <v>21020402</v>
      </c>
      <c r="B738" s="222" t="s">
        <v>17</v>
      </c>
      <c r="C738" s="223"/>
      <c r="D738" s="20">
        <v>31933700</v>
      </c>
      <c r="E738" s="130" t="s">
        <v>439</v>
      </c>
      <c r="F738" s="208">
        <v>498556.89253999997</v>
      </c>
      <c r="G738" s="231">
        <v>508731.52299999999</v>
      </c>
      <c r="H738" s="208">
        <v>381548.64224999998</v>
      </c>
      <c r="I738" s="220"/>
    </row>
    <row r="739" spans="1:9" ht="18">
      <c r="A739" s="221">
        <v>21020403</v>
      </c>
      <c r="B739" s="222" t="s">
        <v>17</v>
      </c>
      <c r="C739" s="223"/>
      <c r="D739" s="20">
        <v>31933700</v>
      </c>
      <c r="E739" s="130" t="s">
        <v>440</v>
      </c>
      <c r="F739" s="208">
        <v>50151.029600000002</v>
      </c>
      <c r="G739" s="231">
        <v>51174.520000000004</v>
      </c>
      <c r="H739" s="208">
        <v>38380.890000000007</v>
      </c>
      <c r="I739" s="220"/>
    </row>
    <row r="740" spans="1:9" ht="18">
      <c r="A740" s="221">
        <v>21020404</v>
      </c>
      <c r="B740" s="222" t="s">
        <v>17</v>
      </c>
      <c r="C740" s="223"/>
      <c r="D740" s="20">
        <v>31933700</v>
      </c>
      <c r="E740" s="130" t="s">
        <v>401</v>
      </c>
      <c r="F740" s="208">
        <v>121656.52184</v>
      </c>
      <c r="G740" s="231">
        <v>124139.308</v>
      </c>
      <c r="H740" s="208">
        <v>93104.481000000014</v>
      </c>
      <c r="I740" s="220"/>
    </row>
    <row r="741" spans="1:9" ht="18">
      <c r="A741" s="221">
        <v>21020412</v>
      </c>
      <c r="B741" s="222" t="s">
        <v>17</v>
      </c>
      <c r="C741" s="223"/>
      <c r="D741" s="168"/>
      <c r="E741" s="130" t="s">
        <v>441</v>
      </c>
      <c r="F741" s="208"/>
      <c r="G741" s="231"/>
      <c r="H741" s="208"/>
      <c r="I741" s="220"/>
    </row>
    <row r="742" spans="1:9" ht="18">
      <c r="A742" s="221">
        <v>21020415</v>
      </c>
      <c r="B742" s="222" t="s">
        <v>17</v>
      </c>
      <c r="C742" s="223"/>
      <c r="D742" s="168"/>
      <c r="E742" s="130" t="s">
        <v>442</v>
      </c>
      <c r="F742" s="208">
        <v>258086.01644000004</v>
      </c>
      <c r="G742" s="231">
        <v>263353.07800000004</v>
      </c>
      <c r="H742" s="208">
        <v>197514.80850000001</v>
      </c>
      <c r="I742" s="220"/>
    </row>
    <row r="743" spans="1:9" ht="24" customHeight="1">
      <c r="A743" s="217">
        <v>21020500</v>
      </c>
      <c r="B743" s="218"/>
      <c r="C743" s="219"/>
      <c r="D743" s="96"/>
      <c r="E743" s="97" t="s">
        <v>453</v>
      </c>
      <c r="F743" s="208"/>
      <c r="G743" s="231"/>
      <c r="H743" s="208"/>
      <c r="I743" s="220"/>
    </row>
    <row r="744" spans="1:9" ht="18">
      <c r="A744" s="221">
        <v>21020501</v>
      </c>
      <c r="B744" s="222" t="s">
        <v>17</v>
      </c>
      <c r="C744" s="223"/>
      <c r="D744" s="20">
        <v>31933700</v>
      </c>
      <c r="E744" s="130" t="s">
        <v>438</v>
      </c>
      <c r="F744" s="208">
        <v>194446.334264</v>
      </c>
      <c r="G744" s="231">
        <v>198414.6268</v>
      </c>
      <c r="H744" s="208">
        <v>148810.97009999998</v>
      </c>
      <c r="I744" s="220">
        <f>NROLL!F305</f>
        <v>564697.1399999999</v>
      </c>
    </row>
    <row r="745" spans="1:9" ht="18">
      <c r="A745" s="322">
        <v>21020502</v>
      </c>
      <c r="B745" s="222" t="s">
        <v>17</v>
      </c>
      <c r="C745" s="230"/>
      <c r="D745" s="20">
        <v>31933700</v>
      </c>
      <c r="E745" s="130" t="s">
        <v>439</v>
      </c>
      <c r="F745" s="208">
        <v>99833.34431</v>
      </c>
      <c r="G745" s="231">
        <v>101870.7595</v>
      </c>
      <c r="H745" s="208">
        <v>76403.069625000004</v>
      </c>
      <c r="I745" s="220">
        <f>NROLL!G305</f>
        <v>322684.07999999996</v>
      </c>
    </row>
    <row r="746" spans="1:9" ht="18">
      <c r="A746" s="322">
        <v>21020503</v>
      </c>
      <c r="B746" s="222" t="s">
        <v>17</v>
      </c>
      <c r="C746" s="230"/>
      <c r="D746" s="20">
        <v>31933700</v>
      </c>
      <c r="E746" s="130" t="s">
        <v>440</v>
      </c>
      <c r="F746" s="208">
        <v>17462.62</v>
      </c>
      <c r="G746" s="231">
        <v>17819</v>
      </c>
      <c r="H746" s="208">
        <v>13364.25</v>
      </c>
      <c r="I746" s="220">
        <f>NROLL!I305</f>
        <v>59400</v>
      </c>
    </row>
    <row r="747" spans="1:9" ht="18">
      <c r="A747" s="322">
        <v>21020504</v>
      </c>
      <c r="B747" s="222" t="s">
        <v>17</v>
      </c>
      <c r="C747" s="230"/>
      <c r="D747" s="20">
        <v>31933700</v>
      </c>
      <c r="E747" s="130" t="s">
        <v>401</v>
      </c>
      <c r="F747" s="208">
        <v>27399.153600000001</v>
      </c>
      <c r="G747" s="231">
        <v>27958.32</v>
      </c>
      <c r="H747" s="208">
        <v>20968.740000000002</v>
      </c>
      <c r="I747" s="220">
        <f>NROLL!H305</f>
        <v>80671.01999999999</v>
      </c>
    </row>
    <row r="748" spans="1:9" ht="18">
      <c r="A748" s="322">
        <v>21020512</v>
      </c>
      <c r="B748" s="222" t="s">
        <v>17</v>
      </c>
      <c r="C748" s="230"/>
      <c r="D748" s="168"/>
      <c r="E748" s="130" t="s">
        <v>441</v>
      </c>
      <c r="F748" s="208"/>
      <c r="G748" s="231"/>
      <c r="H748" s="208"/>
      <c r="I748" s="220"/>
    </row>
    <row r="749" spans="1:9" ht="18">
      <c r="A749" s="322">
        <v>21020515</v>
      </c>
      <c r="B749" s="222" t="s">
        <v>17</v>
      </c>
      <c r="C749" s="230"/>
      <c r="D749" s="20">
        <v>31933700</v>
      </c>
      <c r="E749" s="130" t="s">
        <v>442</v>
      </c>
      <c r="F749" s="208">
        <v>184802.37525400001</v>
      </c>
      <c r="G749" s="231">
        <v>188573.8523</v>
      </c>
      <c r="H749" s="208">
        <v>141430.38922499999</v>
      </c>
      <c r="I749" s="220">
        <f>NROLL!J305</f>
        <v>794743.5</v>
      </c>
    </row>
    <row r="750" spans="1:9" ht="24" customHeight="1">
      <c r="A750" s="227">
        <v>21020600</v>
      </c>
      <c r="B750" s="228"/>
      <c r="C750" s="229"/>
      <c r="D750" s="345"/>
      <c r="E750" s="97" t="s">
        <v>410</v>
      </c>
      <c r="F750" s="231"/>
      <c r="G750" s="231"/>
      <c r="H750" s="231"/>
      <c r="I750" s="209"/>
    </row>
    <row r="751" spans="1:9" ht="18">
      <c r="A751" s="346">
        <v>21020307</v>
      </c>
      <c r="B751" s="222" t="s">
        <v>17</v>
      </c>
      <c r="C751" s="230"/>
      <c r="D751" s="168"/>
      <c r="E751" s="347" t="s">
        <v>567</v>
      </c>
      <c r="F751" s="231"/>
      <c r="G751" s="231"/>
      <c r="H751" s="231"/>
      <c r="I751" s="209"/>
    </row>
    <row r="752" spans="1:9" ht="18">
      <c r="A752" s="322">
        <v>21020605</v>
      </c>
      <c r="B752" s="222" t="s">
        <v>17</v>
      </c>
      <c r="C752" s="230"/>
      <c r="D752" s="168"/>
      <c r="E752" s="101" t="s">
        <v>503</v>
      </c>
      <c r="F752" s="231"/>
      <c r="G752" s="231"/>
      <c r="H752" s="231"/>
      <c r="I752" s="209"/>
    </row>
    <row r="753" spans="1:9" ht="18">
      <c r="A753" s="232">
        <v>22020000</v>
      </c>
      <c r="B753" s="233"/>
      <c r="C753" s="234"/>
      <c r="D753" s="159"/>
      <c r="E753" s="161" t="s">
        <v>412</v>
      </c>
      <c r="F753" s="231"/>
      <c r="G753" s="231"/>
      <c r="H753" s="231"/>
      <c r="I753" s="209"/>
    </row>
    <row r="754" spans="1:9" ht="18.75" customHeight="1">
      <c r="A754" s="232">
        <v>22020100</v>
      </c>
      <c r="B754" s="233"/>
      <c r="C754" s="234"/>
      <c r="D754" s="159"/>
      <c r="E754" s="161" t="s">
        <v>467</v>
      </c>
      <c r="F754" s="231"/>
      <c r="G754" s="231"/>
      <c r="H754" s="231"/>
      <c r="I754" s="209"/>
    </row>
    <row r="755" spans="1:9" ht="18">
      <c r="A755" s="588">
        <v>22020101</v>
      </c>
      <c r="B755" s="222" t="s">
        <v>13</v>
      </c>
      <c r="C755" s="183"/>
      <c r="D755" s="168"/>
      <c r="E755" s="348" t="s">
        <v>468</v>
      </c>
      <c r="F755" s="231"/>
      <c r="G755" s="231"/>
      <c r="H755" s="231"/>
      <c r="I755" s="209"/>
    </row>
    <row r="756" spans="1:9" ht="18">
      <c r="A756" s="588">
        <v>22020102</v>
      </c>
      <c r="B756" s="222" t="s">
        <v>13</v>
      </c>
      <c r="C756" s="183"/>
      <c r="D756" s="20">
        <v>31933700</v>
      </c>
      <c r="E756" s="348" t="s">
        <v>414</v>
      </c>
      <c r="F756" s="231"/>
      <c r="G756" s="231"/>
      <c r="H756" s="231"/>
      <c r="I756" s="209"/>
    </row>
    <row r="757" spans="1:9" ht="18">
      <c r="A757" s="588">
        <v>22020103</v>
      </c>
      <c r="B757" s="222" t="s">
        <v>13</v>
      </c>
      <c r="C757" s="183"/>
      <c r="D757" s="168"/>
      <c r="E757" s="348" t="s">
        <v>469</v>
      </c>
      <c r="F757" s="231"/>
      <c r="G757" s="231"/>
      <c r="H757" s="231"/>
      <c r="I757" s="209"/>
    </row>
    <row r="758" spans="1:9" ht="18">
      <c r="A758" s="588">
        <v>22020104</v>
      </c>
      <c r="B758" s="222" t="s">
        <v>13</v>
      </c>
      <c r="C758" s="183"/>
      <c r="D758" s="168"/>
      <c r="E758" s="348" t="s">
        <v>415</v>
      </c>
      <c r="F758" s="231"/>
      <c r="G758" s="231"/>
      <c r="H758" s="231"/>
      <c r="I758" s="209"/>
    </row>
    <row r="759" spans="1:9" ht="23.25" customHeight="1">
      <c r="A759" s="232">
        <v>22020300</v>
      </c>
      <c r="B759" s="233"/>
      <c r="C759" s="234"/>
      <c r="D759" s="159"/>
      <c r="E759" s="161" t="s">
        <v>455</v>
      </c>
      <c r="F759" s="231"/>
      <c r="G759" s="231"/>
      <c r="H759" s="231"/>
      <c r="I759" s="209"/>
    </row>
    <row r="760" spans="1:9" s="204" customFormat="1" ht="21" customHeight="1">
      <c r="A760" s="182">
        <v>22020311</v>
      </c>
      <c r="B760" s="599" t="s">
        <v>17</v>
      </c>
      <c r="C760" s="183"/>
      <c r="D760" s="20">
        <v>31933700</v>
      </c>
      <c r="E760" s="226" t="s">
        <v>568</v>
      </c>
      <c r="F760" s="231">
        <v>30330000</v>
      </c>
      <c r="G760" s="231">
        <v>28840000</v>
      </c>
      <c r="H760" s="231">
        <v>25469000</v>
      </c>
      <c r="I760" s="209">
        <v>50000000</v>
      </c>
    </row>
    <row r="761" spans="1:9" ht="18">
      <c r="A761" s="182">
        <v>22020313</v>
      </c>
      <c r="B761" s="222" t="s">
        <v>17</v>
      </c>
      <c r="C761" s="183"/>
      <c r="D761" s="168"/>
      <c r="E761" s="226" t="s">
        <v>448</v>
      </c>
      <c r="F761" s="231"/>
      <c r="G761" s="231"/>
      <c r="H761" s="231"/>
      <c r="I761" s="209">
        <v>5000000</v>
      </c>
    </row>
    <row r="762" spans="1:9" ht="36">
      <c r="A762" s="232">
        <v>22021000</v>
      </c>
      <c r="B762" s="233"/>
      <c r="C762" s="234"/>
      <c r="D762" s="159"/>
      <c r="E762" s="225" t="s">
        <v>569</v>
      </c>
      <c r="F762" s="231"/>
      <c r="G762" s="231"/>
      <c r="H762" s="231"/>
      <c r="I762" s="209"/>
    </row>
    <row r="763" spans="1:9" ht="36">
      <c r="A763" s="182">
        <v>22021003</v>
      </c>
      <c r="B763" s="222" t="s">
        <v>17</v>
      </c>
      <c r="C763" s="183"/>
      <c r="D763" s="20">
        <v>31933700</v>
      </c>
      <c r="E763" s="130" t="s">
        <v>429</v>
      </c>
      <c r="F763" s="231"/>
      <c r="G763" s="231">
        <v>5000000</v>
      </c>
      <c r="H763" s="231"/>
      <c r="I763" s="209">
        <v>5000000</v>
      </c>
    </row>
    <row r="764" spans="1:9" ht="18">
      <c r="A764" s="182">
        <v>22021005</v>
      </c>
      <c r="B764" s="222" t="s">
        <v>17</v>
      </c>
      <c r="C764" s="183"/>
      <c r="D764" s="20">
        <v>31933700</v>
      </c>
      <c r="E764" s="130" t="s">
        <v>570</v>
      </c>
      <c r="F764" s="231">
        <v>2340000</v>
      </c>
      <c r="G764" s="231">
        <v>3605000</v>
      </c>
      <c r="H764" s="231">
        <v>1934000</v>
      </c>
      <c r="I764" s="209">
        <v>10000000</v>
      </c>
    </row>
    <row r="765" spans="1:9" ht="18">
      <c r="A765" s="182">
        <v>22021007</v>
      </c>
      <c r="B765" s="222" t="s">
        <v>17</v>
      </c>
      <c r="C765" s="183"/>
      <c r="D765" s="20">
        <v>31933700</v>
      </c>
      <c r="E765" s="130" t="s">
        <v>496</v>
      </c>
      <c r="F765" s="231">
        <v>1876600</v>
      </c>
      <c r="G765" s="231">
        <v>3605000</v>
      </c>
      <c r="H765" s="231">
        <v>1009000</v>
      </c>
      <c r="I765" s="209">
        <v>5000000</v>
      </c>
    </row>
    <row r="766" spans="1:9" ht="18">
      <c r="A766" s="182">
        <v>22021015</v>
      </c>
      <c r="B766" s="222" t="s">
        <v>17</v>
      </c>
      <c r="C766" s="183"/>
      <c r="D766" s="20">
        <v>31933700</v>
      </c>
      <c r="E766" s="130" t="s">
        <v>571</v>
      </c>
      <c r="F766" s="231"/>
      <c r="G766" s="231"/>
      <c r="H766" s="231"/>
      <c r="I766" s="209"/>
    </row>
    <row r="767" spans="1:9" ht="18">
      <c r="A767" s="182">
        <v>22021017</v>
      </c>
      <c r="B767" s="222" t="s">
        <v>17</v>
      </c>
      <c r="C767" s="183"/>
      <c r="D767" s="168"/>
      <c r="E767" s="130" t="s">
        <v>537</v>
      </c>
      <c r="F767" s="231"/>
      <c r="G767" s="231"/>
      <c r="H767" s="231"/>
      <c r="I767" s="209"/>
    </row>
    <row r="768" spans="1:9" ht="18">
      <c r="A768" s="587">
        <v>220206</v>
      </c>
      <c r="B768" s="222"/>
      <c r="C768" s="183"/>
      <c r="D768" s="168"/>
      <c r="E768" s="289" t="s">
        <v>572</v>
      </c>
      <c r="F768" s="231"/>
      <c r="G768" s="231"/>
      <c r="H768" s="231"/>
      <c r="I768" s="209"/>
    </row>
    <row r="769" spans="1:9" ht="21" customHeight="1">
      <c r="A769" s="924">
        <v>22020606</v>
      </c>
      <c r="B769" s="919" t="s">
        <v>17</v>
      </c>
      <c r="C769" s="920"/>
      <c r="D769" s="912">
        <v>31933700</v>
      </c>
      <c r="E769" s="925" t="s">
        <v>573</v>
      </c>
      <c r="F769" s="922">
        <v>32000000</v>
      </c>
      <c r="G769" s="922">
        <v>45000000</v>
      </c>
      <c r="H769" s="922">
        <v>65780000</v>
      </c>
      <c r="I769" s="923">
        <v>110000000</v>
      </c>
    </row>
    <row r="770" spans="1:9" ht="36">
      <c r="A770" s="232">
        <v>22040000</v>
      </c>
      <c r="B770" s="233"/>
      <c r="C770" s="234"/>
      <c r="D770" s="159"/>
      <c r="E770" s="161" t="s">
        <v>564</v>
      </c>
      <c r="F770" s="231"/>
      <c r="G770" s="231"/>
      <c r="H770" s="231"/>
      <c r="I770" s="209"/>
    </row>
    <row r="771" spans="1:9" ht="36">
      <c r="A771" s="232">
        <v>22040100</v>
      </c>
      <c r="B771" s="233"/>
      <c r="C771" s="234"/>
      <c r="D771" s="159"/>
      <c r="E771" s="161" t="s">
        <v>430</v>
      </c>
      <c r="F771" s="231"/>
      <c r="G771" s="231"/>
      <c r="H771" s="231"/>
      <c r="I771" s="209"/>
    </row>
    <row r="772" spans="1:9" ht="54.75" thickBot="1">
      <c r="A772" s="572">
        <v>22040109</v>
      </c>
      <c r="B772" s="573" t="s">
        <v>17</v>
      </c>
      <c r="C772" s="574"/>
      <c r="D772" s="25">
        <v>31933700</v>
      </c>
      <c r="E772" s="576" t="s">
        <v>574</v>
      </c>
      <c r="F772" s="577"/>
      <c r="G772" s="603">
        <v>13390000</v>
      </c>
      <c r="H772" s="577">
        <v>15000000</v>
      </c>
      <c r="I772" s="604">
        <v>20000000</v>
      </c>
    </row>
    <row r="773" spans="1:9" thickBot="1">
      <c r="A773" s="568"/>
      <c r="B773" s="448"/>
      <c r="C773" s="449"/>
      <c r="D773" s="448"/>
      <c r="E773" s="559" t="s">
        <v>46</v>
      </c>
      <c r="F773" s="446">
        <f>SUM(F721:F752)</f>
        <v>8008589.0580779985</v>
      </c>
      <c r="G773" s="446">
        <f>SUM(G720:G752)</f>
        <v>10479084.8331</v>
      </c>
      <c r="H773" s="446">
        <f>SUM(H721:H752)</f>
        <v>6129022.2383249989</v>
      </c>
      <c r="I773" s="446">
        <f>SUM(I721:I752)</f>
        <v>8715616.1400000006</v>
      </c>
    </row>
    <row r="774" spans="1:9" thickBot="1">
      <c r="A774" s="242"/>
      <c r="B774" s="212"/>
      <c r="C774" s="243"/>
      <c r="D774" s="212"/>
      <c r="E774" s="269" t="s">
        <v>412</v>
      </c>
      <c r="F774" s="320">
        <f>SUM(F755:F772)</f>
        <v>66546600</v>
      </c>
      <c r="G774" s="320">
        <f>SUM(G755:G772)</f>
        <v>99440000</v>
      </c>
      <c r="H774" s="320">
        <f>SUM(H755:H772)</f>
        <v>109192000</v>
      </c>
      <c r="I774" s="320">
        <f>SUM(I755:I772)</f>
        <v>205000000</v>
      </c>
    </row>
    <row r="775" spans="1:9" ht="20.25" customHeight="1" thickBot="1">
      <c r="A775" s="246"/>
      <c r="B775" s="247"/>
      <c r="C775" s="248"/>
      <c r="D775" s="249"/>
      <c r="E775" s="269" t="s">
        <v>50</v>
      </c>
      <c r="F775" s="326">
        <f>F773+F774</f>
        <v>74555189.058077991</v>
      </c>
      <c r="G775" s="326">
        <f>G773+G774</f>
        <v>109919084.83310001</v>
      </c>
      <c r="H775" s="326">
        <f>H773+H774</f>
        <v>115321022.238325</v>
      </c>
      <c r="I775" s="326">
        <f>I773+I774</f>
        <v>213715616.13999999</v>
      </c>
    </row>
    <row r="776" spans="1:9" ht="22.5">
      <c r="A776" s="985" t="s">
        <v>802</v>
      </c>
      <c r="B776" s="986"/>
      <c r="C776" s="986"/>
      <c r="D776" s="986"/>
      <c r="E776" s="986"/>
      <c r="F776" s="986"/>
      <c r="G776" s="986"/>
      <c r="H776" s="986"/>
      <c r="I776" s="987"/>
    </row>
    <row r="777" spans="1:9" ht="22.5">
      <c r="A777" s="988" t="s">
        <v>0</v>
      </c>
      <c r="B777" s="989"/>
      <c r="C777" s="989"/>
      <c r="D777" s="989"/>
      <c r="E777" s="989"/>
      <c r="F777" s="989"/>
      <c r="G777" s="989"/>
      <c r="H777" s="989"/>
      <c r="I777" s="990"/>
    </row>
    <row r="778" spans="1:9" ht="28.5" customHeight="1">
      <c r="A778" s="988" t="s">
        <v>1734</v>
      </c>
      <c r="B778" s="989"/>
      <c r="C778" s="989"/>
      <c r="D778" s="989"/>
      <c r="E778" s="989"/>
      <c r="F778" s="989"/>
      <c r="G778" s="989"/>
      <c r="H778" s="989"/>
      <c r="I778" s="990"/>
    </row>
    <row r="779" spans="1:9" ht="18.75" customHeight="1" thickBot="1">
      <c r="A779" s="991" t="s">
        <v>371</v>
      </c>
      <c r="B779" s="991"/>
      <c r="C779" s="991"/>
      <c r="D779" s="991"/>
      <c r="E779" s="991"/>
      <c r="F779" s="991"/>
      <c r="G779" s="991"/>
      <c r="H779" s="991"/>
      <c r="I779" s="991"/>
    </row>
    <row r="780" spans="1:9" thickBot="1">
      <c r="A780" s="999" t="s">
        <v>575</v>
      </c>
      <c r="B780" s="1000"/>
      <c r="C780" s="1000"/>
      <c r="D780" s="1000"/>
      <c r="E780" s="1000"/>
      <c r="F780" s="1000"/>
      <c r="G780" s="1000"/>
      <c r="H780" s="1000"/>
      <c r="I780" s="1001"/>
    </row>
    <row r="781" spans="1:9" ht="54.75" thickBot="1">
      <c r="A781" s="564" t="s">
        <v>373</v>
      </c>
      <c r="B781" s="496" t="s">
        <v>78</v>
      </c>
      <c r="C781" s="565" t="s">
        <v>374</v>
      </c>
      <c r="D781" s="496" t="s">
        <v>3</v>
      </c>
      <c r="E781" s="566" t="s">
        <v>79</v>
      </c>
      <c r="F781" s="387" t="s">
        <v>375</v>
      </c>
      <c r="G781" s="567" t="s">
        <v>6</v>
      </c>
      <c r="H781" s="387" t="s">
        <v>738</v>
      </c>
      <c r="I781" s="387" t="s">
        <v>1735</v>
      </c>
    </row>
    <row r="782" spans="1:9" ht="18">
      <c r="A782" s="252">
        <v>20000000</v>
      </c>
      <c r="B782" s="253"/>
      <c r="C782" s="254"/>
      <c r="D782" s="253"/>
      <c r="E782" s="116" t="s">
        <v>43</v>
      </c>
      <c r="F782" s="255"/>
      <c r="G782" s="255"/>
      <c r="H782" s="255"/>
      <c r="I782" s="256"/>
    </row>
    <row r="783" spans="1:9" ht="18">
      <c r="A783" s="217">
        <v>21000000</v>
      </c>
      <c r="B783" s="218"/>
      <c r="C783" s="219"/>
      <c r="D783" s="218"/>
      <c r="E783" s="97" t="s">
        <v>46</v>
      </c>
      <c r="F783" s="208"/>
      <c r="G783" s="208"/>
      <c r="H783" s="208"/>
      <c r="I783" s="220"/>
    </row>
    <row r="784" spans="1:9" ht="18">
      <c r="A784" s="217">
        <v>21010000</v>
      </c>
      <c r="B784" s="218"/>
      <c r="C784" s="219"/>
      <c r="D784" s="218"/>
      <c r="E784" s="97" t="s">
        <v>395</v>
      </c>
      <c r="F784" s="208"/>
      <c r="G784" s="208"/>
      <c r="H784" s="208"/>
      <c r="I784" s="220"/>
    </row>
    <row r="785" spans="1:9" ht="18">
      <c r="A785" s="221">
        <v>21010103</v>
      </c>
      <c r="B785" s="222" t="s">
        <v>17</v>
      </c>
      <c r="C785" s="223"/>
      <c r="D785" s="13"/>
      <c r="E785" s="101" t="s">
        <v>433</v>
      </c>
      <c r="F785" s="231">
        <v>3007731.701568</v>
      </c>
      <c r="G785" s="231">
        <v>3133053.8558</v>
      </c>
      <c r="H785" s="231">
        <v>2349790.3918500002</v>
      </c>
      <c r="I785" s="209">
        <f>NROLL!E313</f>
        <v>212707.08000000002</v>
      </c>
    </row>
    <row r="786" spans="1:9" ht="18">
      <c r="A786" s="221">
        <v>21010104</v>
      </c>
      <c r="B786" s="222" t="s">
        <v>17</v>
      </c>
      <c r="C786" s="223"/>
      <c r="D786" s="20">
        <v>31933700</v>
      </c>
      <c r="E786" s="101" t="s">
        <v>434</v>
      </c>
      <c r="F786" s="231">
        <v>585215.02089600009</v>
      </c>
      <c r="G786" s="231">
        <v>609598.98010000004</v>
      </c>
      <c r="H786" s="231">
        <v>457199.23507500003</v>
      </c>
      <c r="I786" s="209">
        <f>NROLL!E311</f>
        <v>725143.08</v>
      </c>
    </row>
    <row r="787" spans="1:9" ht="18">
      <c r="A787" s="221">
        <v>21010105</v>
      </c>
      <c r="B787" s="222" t="s">
        <v>17</v>
      </c>
      <c r="C787" s="223"/>
      <c r="D787" s="20">
        <v>31933700</v>
      </c>
      <c r="E787" s="101" t="s">
        <v>435</v>
      </c>
      <c r="F787" s="231"/>
      <c r="G787" s="231"/>
      <c r="H787" s="231"/>
      <c r="I787" s="209">
        <f>NROLL!E308</f>
        <v>209763.96000000002</v>
      </c>
    </row>
    <row r="788" spans="1:9" ht="18">
      <c r="A788" s="221">
        <v>21010106</v>
      </c>
      <c r="B788" s="222" t="s">
        <v>17</v>
      </c>
      <c r="C788" s="223"/>
      <c r="D788" s="82"/>
      <c r="E788" s="101" t="s">
        <v>501</v>
      </c>
      <c r="F788" s="231"/>
      <c r="G788" s="231"/>
      <c r="H788" s="231"/>
      <c r="I788" s="209"/>
    </row>
    <row r="789" spans="1:9" s="204" customFormat="1" ht="36">
      <c r="A789" s="257"/>
      <c r="B789" s="599" t="s">
        <v>17</v>
      </c>
      <c r="C789" s="223"/>
      <c r="D789" s="168"/>
      <c r="E789" s="101" t="s">
        <v>576</v>
      </c>
      <c r="F789" s="231"/>
      <c r="G789" s="231"/>
      <c r="H789" s="231"/>
      <c r="I789" s="209">
        <f>NROLL!T313+NROLL!T311+NROLL!T308</f>
        <v>1920000</v>
      </c>
    </row>
    <row r="790" spans="1:9" ht="18">
      <c r="A790" s="217">
        <v>21020000</v>
      </c>
      <c r="B790" s="218"/>
      <c r="C790" s="219"/>
      <c r="D790" s="218"/>
      <c r="E790" s="97" t="s">
        <v>398</v>
      </c>
      <c r="F790" s="231"/>
      <c r="G790" s="231"/>
      <c r="H790" s="231"/>
      <c r="I790" s="209"/>
    </row>
    <row r="791" spans="1:9" ht="36">
      <c r="A791" s="217">
        <v>21020300</v>
      </c>
      <c r="B791" s="218"/>
      <c r="C791" s="219"/>
      <c r="D791" s="218"/>
      <c r="E791" s="97" t="s">
        <v>437</v>
      </c>
      <c r="F791" s="231"/>
      <c r="G791" s="231"/>
      <c r="H791" s="231"/>
      <c r="I791" s="209"/>
    </row>
    <row r="792" spans="1:9" ht="18">
      <c r="A792" s="221">
        <v>21020301</v>
      </c>
      <c r="B792" s="222" t="s">
        <v>17</v>
      </c>
      <c r="C792" s="223"/>
      <c r="D792" s="13"/>
      <c r="E792" s="130" t="s">
        <v>438</v>
      </c>
      <c r="F792" s="231">
        <v>978735.17760000005</v>
      </c>
      <c r="G792" s="231">
        <v>1019515.81</v>
      </c>
      <c r="H792" s="231">
        <v>764636.85750000004</v>
      </c>
      <c r="I792" s="209">
        <f>NROLL!F313</f>
        <v>74447.478000000003</v>
      </c>
    </row>
    <row r="793" spans="1:9" ht="18">
      <c r="A793" s="221">
        <v>21020302</v>
      </c>
      <c r="B793" s="222" t="s">
        <v>17</v>
      </c>
      <c r="C793" s="223"/>
      <c r="D793" s="13"/>
      <c r="E793" s="130" t="s">
        <v>439</v>
      </c>
      <c r="F793" s="231">
        <v>554999.47814400005</v>
      </c>
      <c r="G793" s="231">
        <v>578124.45640000002</v>
      </c>
      <c r="H793" s="231">
        <v>433593.34230000002</v>
      </c>
      <c r="I793" s="209">
        <f>NROLL!G313</f>
        <v>42541.416000000005</v>
      </c>
    </row>
    <row r="794" spans="1:9" ht="18">
      <c r="A794" s="221">
        <v>21020303</v>
      </c>
      <c r="B794" s="222" t="s">
        <v>17</v>
      </c>
      <c r="C794" s="223"/>
      <c r="D794" s="13"/>
      <c r="E794" s="130" t="s">
        <v>440</v>
      </c>
      <c r="F794" s="231">
        <v>53897.114880000001</v>
      </c>
      <c r="G794" s="231">
        <v>56142.828000000001</v>
      </c>
      <c r="H794" s="231">
        <v>42107.121000000006</v>
      </c>
      <c r="I794" s="209">
        <f>NROLL!I313</f>
        <v>7560</v>
      </c>
    </row>
    <row r="795" spans="1:9" ht="18">
      <c r="A795" s="221">
        <v>21020304</v>
      </c>
      <c r="B795" s="222" t="s">
        <v>17</v>
      </c>
      <c r="C795" s="223"/>
      <c r="D795" s="13"/>
      <c r="E795" s="130" t="s">
        <v>401</v>
      </c>
      <c r="F795" s="231">
        <v>642434.36534399993</v>
      </c>
      <c r="G795" s="231">
        <v>669202.46389999997</v>
      </c>
      <c r="H795" s="231">
        <v>501901.84792500001</v>
      </c>
      <c r="I795" s="209">
        <f>NROLL!H313</f>
        <v>10635.354000000001</v>
      </c>
    </row>
    <row r="796" spans="1:9" ht="18">
      <c r="A796" s="221">
        <v>21020312</v>
      </c>
      <c r="B796" s="222" t="s">
        <v>17</v>
      </c>
      <c r="C796" s="223"/>
      <c r="D796" s="13"/>
      <c r="E796" s="130" t="s">
        <v>441</v>
      </c>
      <c r="F796" s="231"/>
      <c r="G796" s="231"/>
      <c r="H796" s="231"/>
      <c r="I796" s="209"/>
    </row>
    <row r="797" spans="1:9" ht="18">
      <c r="A797" s="221">
        <v>21020315</v>
      </c>
      <c r="B797" s="222" t="s">
        <v>17</v>
      </c>
      <c r="C797" s="223"/>
      <c r="D797" s="13"/>
      <c r="E797" s="130" t="s">
        <v>442</v>
      </c>
      <c r="F797" s="231">
        <v>310924.33334400004</v>
      </c>
      <c r="G797" s="231">
        <v>323879.51390000002</v>
      </c>
      <c r="H797" s="231">
        <v>242909.63542500001</v>
      </c>
      <c r="I797" s="209">
        <f>NROLL!J313</f>
        <v>34635.353999999999</v>
      </c>
    </row>
    <row r="798" spans="1:9" ht="18">
      <c r="A798" s="221">
        <v>21020314</v>
      </c>
      <c r="B798" s="222" t="s">
        <v>17</v>
      </c>
      <c r="C798" s="223"/>
      <c r="D798" s="13"/>
      <c r="E798" s="130" t="s">
        <v>523</v>
      </c>
      <c r="F798" s="231"/>
      <c r="G798" s="231"/>
      <c r="H798" s="231"/>
      <c r="I798" s="209"/>
    </row>
    <row r="799" spans="1:9" ht="18">
      <c r="A799" s="221">
        <v>21020305</v>
      </c>
      <c r="B799" s="222" t="s">
        <v>17</v>
      </c>
      <c r="C799" s="223"/>
      <c r="D799" s="13"/>
      <c r="E799" s="130" t="s">
        <v>524</v>
      </c>
      <c r="F799" s="231"/>
      <c r="G799" s="231"/>
      <c r="H799" s="231"/>
      <c r="I799" s="209"/>
    </row>
    <row r="800" spans="1:9" ht="18">
      <c r="A800" s="221">
        <v>21020306</v>
      </c>
      <c r="B800" s="222" t="s">
        <v>17</v>
      </c>
      <c r="C800" s="223"/>
      <c r="D800" s="13"/>
      <c r="E800" s="130" t="s">
        <v>525</v>
      </c>
      <c r="F800" s="231"/>
      <c r="G800" s="231"/>
      <c r="H800" s="231"/>
      <c r="I800" s="209"/>
    </row>
    <row r="801" spans="1:9" ht="24" customHeight="1">
      <c r="A801" s="217">
        <v>21020400</v>
      </c>
      <c r="B801" s="218"/>
      <c r="C801" s="219"/>
      <c r="D801" s="218"/>
      <c r="E801" s="97" t="s">
        <v>452</v>
      </c>
      <c r="F801" s="231"/>
      <c r="G801" s="231"/>
      <c r="H801" s="231"/>
      <c r="I801" s="209"/>
    </row>
    <row r="802" spans="1:9" ht="18">
      <c r="A802" s="221">
        <v>21020401</v>
      </c>
      <c r="B802" s="222" t="s">
        <v>17</v>
      </c>
      <c r="C802" s="223"/>
      <c r="D802" s="20">
        <v>31933700</v>
      </c>
      <c r="E802" s="130" t="s">
        <v>438</v>
      </c>
      <c r="F802" s="231">
        <v>130851.99763200003</v>
      </c>
      <c r="G802" s="231">
        <v>136304.16420000003</v>
      </c>
      <c r="H802" s="231">
        <v>102228.12315000003</v>
      </c>
      <c r="I802" s="209">
        <f>NROLL!F311</f>
        <v>253800.07799999998</v>
      </c>
    </row>
    <row r="803" spans="1:9" ht="18">
      <c r="A803" s="221">
        <v>21020402</v>
      </c>
      <c r="B803" s="222" t="s">
        <v>17</v>
      </c>
      <c r="C803" s="223"/>
      <c r="D803" s="20">
        <v>31933700</v>
      </c>
      <c r="E803" s="130" t="s">
        <v>439</v>
      </c>
      <c r="F803" s="231">
        <v>74773.332863999996</v>
      </c>
      <c r="G803" s="231">
        <v>77888.888399999996</v>
      </c>
      <c r="H803" s="231">
        <v>58416.666299999997</v>
      </c>
      <c r="I803" s="209">
        <f>NROLL!G311</f>
        <v>145028.61600000001</v>
      </c>
    </row>
    <row r="804" spans="1:9" ht="18">
      <c r="A804" s="221">
        <v>21020403</v>
      </c>
      <c r="B804" s="222" t="s">
        <v>17</v>
      </c>
      <c r="C804" s="223"/>
      <c r="D804" s="20">
        <v>31933700</v>
      </c>
      <c r="E804" s="130" t="s">
        <v>440</v>
      </c>
      <c r="F804" s="231">
        <v>9624.4848000000002</v>
      </c>
      <c r="G804" s="231">
        <v>10025.505000000001</v>
      </c>
      <c r="H804" s="231">
        <v>7519.1287500000008</v>
      </c>
      <c r="I804" s="209">
        <f>NROLL!I311</f>
        <v>15120</v>
      </c>
    </row>
    <row r="805" spans="1:9" ht="18">
      <c r="A805" s="221">
        <v>21020404</v>
      </c>
      <c r="B805" s="222" t="s">
        <v>17</v>
      </c>
      <c r="C805" s="223"/>
      <c r="D805" s="20">
        <v>31933700</v>
      </c>
      <c r="E805" s="130" t="s">
        <v>401</v>
      </c>
      <c r="F805" s="231">
        <v>18692.888256000002</v>
      </c>
      <c r="G805" s="231">
        <v>19471.758600000001</v>
      </c>
      <c r="H805" s="231">
        <v>14603.818950000001</v>
      </c>
      <c r="I805" s="209">
        <f>NROLL!H311</f>
        <v>36257.154000000002</v>
      </c>
    </row>
    <row r="806" spans="1:9" ht="18">
      <c r="A806" s="221">
        <v>21020412</v>
      </c>
      <c r="B806" s="222" t="s">
        <v>17</v>
      </c>
      <c r="C806" s="223"/>
      <c r="D806" s="13"/>
      <c r="E806" s="130" t="s">
        <v>441</v>
      </c>
      <c r="F806" s="231"/>
      <c r="G806" s="231"/>
      <c r="H806" s="231"/>
      <c r="I806" s="209"/>
    </row>
    <row r="807" spans="1:9" ht="18">
      <c r="A807" s="221">
        <v>21020415</v>
      </c>
      <c r="B807" s="222" t="s">
        <v>17</v>
      </c>
      <c r="C807" s="223"/>
      <c r="D807" s="20">
        <v>31933700</v>
      </c>
      <c r="E807" s="130" t="s">
        <v>442</v>
      </c>
      <c r="F807" s="231">
        <v>134393.44416000001</v>
      </c>
      <c r="G807" s="231">
        <v>139993.171</v>
      </c>
      <c r="H807" s="231">
        <v>104994.87825000001</v>
      </c>
      <c r="I807" s="209">
        <f>NROLL!J311</f>
        <v>84257.15400000001</v>
      </c>
    </row>
    <row r="808" spans="1:9" ht="23.25" customHeight="1">
      <c r="A808" s="217">
        <v>21020500</v>
      </c>
      <c r="B808" s="218"/>
      <c r="C808" s="219"/>
      <c r="D808" s="218"/>
      <c r="E808" s="97" t="s">
        <v>453</v>
      </c>
      <c r="F808" s="231"/>
      <c r="G808" s="231"/>
      <c r="H808" s="231"/>
      <c r="I808" s="209"/>
    </row>
    <row r="809" spans="1:9" ht="18">
      <c r="A809" s="221">
        <v>21020501</v>
      </c>
      <c r="B809" s="222" t="s">
        <v>17</v>
      </c>
      <c r="C809" s="223"/>
      <c r="D809" s="20">
        <v>31933700</v>
      </c>
      <c r="E809" s="130" t="s">
        <v>438</v>
      </c>
      <c r="F809" s="231"/>
      <c r="G809" s="231"/>
      <c r="H809" s="231"/>
      <c r="I809" s="209">
        <f>NROLL!F308</f>
        <v>73417.385999999999</v>
      </c>
    </row>
    <row r="810" spans="1:9" ht="18">
      <c r="A810" s="322">
        <v>21020502</v>
      </c>
      <c r="B810" s="222" t="s">
        <v>17</v>
      </c>
      <c r="C810" s="230"/>
      <c r="D810" s="20">
        <v>31933700</v>
      </c>
      <c r="E810" s="130" t="s">
        <v>439</v>
      </c>
      <c r="F810" s="231"/>
      <c r="G810" s="231"/>
      <c r="H810" s="231"/>
      <c r="I810" s="209">
        <f>NROLL!G308</f>
        <v>41952.792000000009</v>
      </c>
    </row>
    <row r="811" spans="1:9" ht="18">
      <c r="A811" s="322">
        <v>21020503</v>
      </c>
      <c r="B811" s="222" t="s">
        <v>17</v>
      </c>
      <c r="C811" s="230"/>
      <c r="D811" s="20">
        <v>31933700</v>
      </c>
      <c r="E811" s="130" t="s">
        <v>440</v>
      </c>
      <c r="F811" s="231"/>
      <c r="G811" s="231"/>
      <c r="H811" s="231"/>
      <c r="I811" s="209">
        <f>NROLL!I308</f>
        <v>5400</v>
      </c>
    </row>
    <row r="812" spans="1:9" ht="18">
      <c r="A812" s="322">
        <v>21020504</v>
      </c>
      <c r="B812" s="222" t="s">
        <v>17</v>
      </c>
      <c r="C812" s="230"/>
      <c r="D812" s="20">
        <v>31933700</v>
      </c>
      <c r="E812" s="130" t="s">
        <v>401</v>
      </c>
      <c r="F812" s="231"/>
      <c r="G812" s="231"/>
      <c r="H812" s="231"/>
      <c r="I812" s="209"/>
    </row>
    <row r="813" spans="1:9" ht="18">
      <c r="A813" s="322">
        <v>21020512</v>
      </c>
      <c r="B813" s="222" t="s">
        <v>17</v>
      </c>
      <c r="C813" s="230"/>
      <c r="D813" s="13"/>
      <c r="E813" s="130" t="s">
        <v>441</v>
      </c>
      <c r="F813" s="231"/>
      <c r="G813" s="355"/>
      <c r="H813" s="231"/>
      <c r="I813" s="517"/>
    </row>
    <row r="814" spans="1:9" ht="18">
      <c r="A814" s="322">
        <v>21020515</v>
      </c>
      <c r="B814" s="222" t="s">
        <v>17</v>
      </c>
      <c r="C814" s="230"/>
      <c r="D814" s="20">
        <v>31933700</v>
      </c>
      <c r="E814" s="130" t="s">
        <v>442</v>
      </c>
      <c r="F814" s="231"/>
      <c r="G814" s="231"/>
      <c r="H814" s="231"/>
      <c r="I814" s="209">
        <f>NROLL!J308</f>
        <v>75403.877999999997</v>
      </c>
    </row>
    <row r="815" spans="1:9" ht="36">
      <c r="A815" s="322"/>
      <c r="B815" s="222" t="s">
        <v>17</v>
      </c>
      <c r="C815" s="230"/>
      <c r="D815" s="13"/>
      <c r="E815" s="130" t="s">
        <v>576</v>
      </c>
      <c r="F815" s="231"/>
      <c r="G815" s="231"/>
      <c r="H815" s="231"/>
      <c r="I815" s="209"/>
    </row>
    <row r="816" spans="1:9" ht="36">
      <c r="A816" s="227">
        <v>21020600</v>
      </c>
      <c r="B816" s="228"/>
      <c r="C816" s="229"/>
      <c r="D816" s="228"/>
      <c r="E816" s="97" t="s">
        <v>410</v>
      </c>
      <c r="F816" s="231"/>
      <c r="G816" s="231"/>
      <c r="H816" s="231"/>
      <c r="I816" s="209"/>
    </row>
    <row r="817" spans="1:9" ht="18">
      <c r="A817" s="322">
        <v>21020602</v>
      </c>
      <c r="B817" s="222" t="s">
        <v>17</v>
      </c>
      <c r="C817" s="230"/>
      <c r="D817" s="13"/>
      <c r="E817" s="101" t="s">
        <v>577</v>
      </c>
      <c r="F817" s="231"/>
      <c r="G817" s="231"/>
      <c r="H817" s="231"/>
      <c r="I817" s="209">
        <v>5000000</v>
      </c>
    </row>
    <row r="818" spans="1:9" ht="18">
      <c r="A818" s="322">
        <v>21020605</v>
      </c>
      <c r="B818" s="222" t="s">
        <v>17</v>
      </c>
      <c r="C818" s="230"/>
      <c r="D818" s="20">
        <v>31933700</v>
      </c>
      <c r="E818" s="101" t="s">
        <v>503</v>
      </c>
      <c r="F818" s="231"/>
      <c r="G818" s="231"/>
      <c r="H818" s="231"/>
      <c r="I818" s="209">
        <v>1000000</v>
      </c>
    </row>
    <row r="819" spans="1:9" ht="18">
      <c r="A819" s="232">
        <v>22020000</v>
      </c>
      <c r="B819" s="233"/>
      <c r="C819" s="234"/>
      <c r="D819" s="233"/>
      <c r="E819" s="161" t="s">
        <v>412</v>
      </c>
      <c r="F819" s="231"/>
      <c r="G819" s="231"/>
      <c r="H819" s="231"/>
      <c r="I819" s="209"/>
    </row>
    <row r="820" spans="1:9" ht="36">
      <c r="A820" s="232">
        <v>22020100</v>
      </c>
      <c r="B820" s="233"/>
      <c r="C820" s="234"/>
      <c r="D820" s="233"/>
      <c r="E820" s="161" t="s">
        <v>467</v>
      </c>
      <c r="F820" s="231"/>
      <c r="G820" s="231"/>
      <c r="H820" s="231"/>
      <c r="I820" s="209"/>
    </row>
    <row r="821" spans="1:9" ht="18">
      <c r="A821" s="182">
        <v>22020102</v>
      </c>
      <c r="B821" s="222" t="s">
        <v>13</v>
      </c>
      <c r="C821" s="183"/>
      <c r="D821" s="20">
        <v>31933700</v>
      </c>
      <c r="E821" s="226" t="s">
        <v>414</v>
      </c>
      <c r="F821" s="231"/>
      <c r="G821" s="231"/>
      <c r="H821" s="231"/>
      <c r="I821" s="209">
        <v>100000</v>
      </c>
    </row>
    <row r="822" spans="1:9" ht="36">
      <c r="A822" s="232">
        <v>22020300</v>
      </c>
      <c r="B822" s="233"/>
      <c r="C822" s="234"/>
      <c r="D822" s="233"/>
      <c r="E822" s="161" t="s">
        <v>455</v>
      </c>
      <c r="F822" s="231"/>
      <c r="G822" s="231"/>
      <c r="H822" s="231"/>
      <c r="I822" s="209"/>
    </row>
    <row r="823" spans="1:9" ht="18">
      <c r="A823" s="182">
        <v>22020313</v>
      </c>
      <c r="B823" s="222" t="s">
        <v>17</v>
      </c>
      <c r="C823" s="183"/>
      <c r="D823" s="13"/>
      <c r="E823" s="226" t="s">
        <v>448</v>
      </c>
      <c r="F823" s="231"/>
      <c r="G823" s="231"/>
      <c r="H823" s="231"/>
      <c r="I823" s="209"/>
    </row>
    <row r="824" spans="1:9" ht="20.25" customHeight="1">
      <c r="A824" s="232">
        <v>22020700</v>
      </c>
      <c r="B824" s="233"/>
      <c r="C824" s="234"/>
      <c r="D824" s="233"/>
      <c r="E824" s="161" t="s">
        <v>478</v>
      </c>
      <c r="F824" s="231"/>
      <c r="G824" s="231"/>
      <c r="H824" s="231"/>
      <c r="I824" s="209"/>
    </row>
    <row r="825" spans="1:9" s="204" customFormat="1" ht="18">
      <c r="A825" s="182">
        <v>22020702</v>
      </c>
      <c r="B825" s="599" t="s">
        <v>17</v>
      </c>
      <c r="C825" s="183"/>
      <c r="D825" s="168"/>
      <c r="E825" s="130" t="s">
        <v>578</v>
      </c>
      <c r="F825" s="231"/>
      <c r="G825" s="231"/>
      <c r="H825" s="231"/>
      <c r="I825" s="209"/>
    </row>
    <row r="826" spans="1:9" ht="36">
      <c r="A826" s="232">
        <v>22021000</v>
      </c>
      <c r="B826" s="233"/>
      <c r="C826" s="234"/>
      <c r="D826" s="233"/>
      <c r="E826" s="161" t="s">
        <v>426</v>
      </c>
      <c r="F826" s="231"/>
      <c r="G826" s="231"/>
      <c r="H826" s="231"/>
      <c r="I826" s="209"/>
    </row>
    <row r="827" spans="1:9" ht="36">
      <c r="A827" s="182">
        <v>22021003</v>
      </c>
      <c r="B827" s="222" t="s">
        <v>17</v>
      </c>
      <c r="C827" s="183"/>
      <c r="D827" s="20">
        <v>31933700</v>
      </c>
      <c r="E827" s="130" t="s">
        <v>429</v>
      </c>
      <c r="F827" s="231"/>
      <c r="G827" s="231">
        <v>2575000</v>
      </c>
      <c r="H827" s="231"/>
      <c r="I827" s="209">
        <v>2000000</v>
      </c>
    </row>
    <row r="828" spans="1:9" ht="18">
      <c r="A828" s="182">
        <v>22021004</v>
      </c>
      <c r="B828" s="222" t="s">
        <v>17</v>
      </c>
      <c r="C828" s="183"/>
      <c r="D828" s="13"/>
      <c r="E828" s="130" t="s">
        <v>519</v>
      </c>
      <c r="F828" s="231"/>
      <c r="G828" s="231"/>
      <c r="H828" s="231"/>
      <c r="I828" s="209">
        <v>5000000</v>
      </c>
    </row>
    <row r="829" spans="1:9" ht="18">
      <c r="A829" s="182">
        <v>22021009</v>
      </c>
      <c r="B829" s="222" t="s">
        <v>17</v>
      </c>
      <c r="C829" s="183"/>
      <c r="D829" s="20">
        <v>31933700</v>
      </c>
      <c r="E829" s="130" t="s">
        <v>579</v>
      </c>
      <c r="F829" s="231"/>
      <c r="G829" s="231"/>
      <c r="H829" s="231"/>
      <c r="I829" s="209">
        <v>10000000</v>
      </c>
    </row>
    <row r="830" spans="1:9" ht="18">
      <c r="A830" s="182">
        <v>22021017</v>
      </c>
      <c r="B830" s="222" t="s">
        <v>17</v>
      </c>
      <c r="C830" s="183"/>
      <c r="D830" s="20">
        <v>31933700</v>
      </c>
      <c r="E830" s="130" t="s">
        <v>520</v>
      </c>
      <c r="F830" s="231">
        <v>2345000</v>
      </c>
      <c r="G830" s="231">
        <v>3605000</v>
      </c>
      <c r="H830" s="231">
        <v>1000000</v>
      </c>
      <c r="I830" s="209">
        <v>3000000</v>
      </c>
    </row>
    <row r="831" spans="1:9" ht="36">
      <c r="A831" s="232">
        <v>22040000</v>
      </c>
      <c r="B831" s="233"/>
      <c r="C831" s="234"/>
      <c r="D831" s="233"/>
      <c r="E831" s="161" t="s">
        <v>564</v>
      </c>
      <c r="F831" s="231"/>
      <c r="G831" s="231"/>
      <c r="H831" s="231"/>
      <c r="I831" s="209"/>
    </row>
    <row r="832" spans="1:9" ht="36">
      <c r="A832" s="232">
        <v>22040100</v>
      </c>
      <c r="B832" s="233"/>
      <c r="C832" s="234"/>
      <c r="D832" s="233"/>
      <c r="E832" s="161" t="s">
        <v>430</v>
      </c>
      <c r="F832" s="231"/>
      <c r="G832" s="231"/>
      <c r="H832" s="231"/>
      <c r="I832" s="209"/>
    </row>
    <row r="833" spans="1:9" ht="36.75" thickBot="1">
      <c r="A833" s="572">
        <v>22040109</v>
      </c>
      <c r="B833" s="573" t="s">
        <v>17</v>
      </c>
      <c r="C833" s="574"/>
      <c r="D833" s="25">
        <v>31933700</v>
      </c>
      <c r="E833" s="576" t="s">
        <v>431</v>
      </c>
      <c r="F833" s="577">
        <v>12000000</v>
      </c>
      <c r="G833" s="577">
        <v>9270000</v>
      </c>
      <c r="H833" s="577">
        <v>2340000</v>
      </c>
      <c r="I833" s="578">
        <v>10000000</v>
      </c>
    </row>
    <row r="834" spans="1:9" thickBot="1">
      <c r="A834" s="568"/>
      <c r="B834" s="448"/>
      <c r="C834" s="449"/>
      <c r="D834" s="448"/>
      <c r="E834" s="559" t="s">
        <v>46</v>
      </c>
      <c r="F834" s="446">
        <f>SUM(F786:F818)</f>
        <v>3494541.6379200001</v>
      </c>
      <c r="G834" s="446">
        <f>SUM(G786:G818)</f>
        <v>3640147.5395000004</v>
      </c>
      <c r="H834" s="446">
        <f>SUM(H786:H818)</f>
        <v>2730110.6546250009</v>
      </c>
      <c r="I834" s="446">
        <f>SUM(I786:I818)</f>
        <v>9755363.6999999993</v>
      </c>
    </row>
    <row r="835" spans="1:9" thickBot="1">
      <c r="A835" s="242"/>
      <c r="B835" s="212"/>
      <c r="C835" s="243"/>
      <c r="D835" s="212"/>
      <c r="E835" s="269" t="s">
        <v>412</v>
      </c>
      <c r="F835" s="320">
        <f>SUM(F821:F833)</f>
        <v>14345000</v>
      </c>
      <c r="G835" s="320">
        <f>SUM(G821:G833)</f>
        <v>15450000</v>
      </c>
      <c r="H835" s="320">
        <f>SUM(H821:H833)</f>
        <v>3340000</v>
      </c>
      <c r="I835" s="320">
        <f>SUM(I821:I833)</f>
        <v>30100000</v>
      </c>
    </row>
    <row r="836" spans="1:9" thickBot="1">
      <c r="A836" s="246"/>
      <c r="B836" s="247"/>
      <c r="C836" s="248"/>
      <c r="D836" s="249"/>
      <c r="E836" s="269" t="s">
        <v>50</v>
      </c>
      <c r="F836" s="326">
        <f>F834+F835</f>
        <v>17839541.63792</v>
      </c>
      <c r="G836" s="326">
        <f>G834+G835</f>
        <v>19090147.539500002</v>
      </c>
      <c r="H836" s="326">
        <f>H834+H835</f>
        <v>6070110.6546250004</v>
      </c>
      <c r="I836" s="326">
        <f>I834+I835</f>
        <v>39855363.700000003</v>
      </c>
    </row>
    <row r="837" spans="1:9" ht="22.5">
      <c r="A837" s="985" t="s">
        <v>802</v>
      </c>
      <c r="B837" s="986"/>
      <c r="C837" s="986"/>
      <c r="D837" s="986"/>
      <c r="E837" s="986"/>
      <c r="F837" s="986"/>
      <c r="G837" s="986"/>
      <c r="H837" s="986"/>
      <c r="I837" s="987"/>
    </row>
    <row r="838" spans="1:9" ht="22.5">
      <c r="A838" s="988" t="s">
        <v>0</v>
      </c>
      <c r="B838" s="989"/>
      <c r="C838" s="989"/>
      <c r="D838" s="989"/>
      <c r="E838" s="989"/>
      <c r="F838" s="989"/>
      <c r="G838" s="989"/>
      <c r="H838" s="989"/>
      <c r="I838" s="990"/>
    </row>
    <row r="839" spans="1:9" ht="22.5">
      <c r="A839" s="988" t="s">
        <v>1734</v>
      </c>
      <c r="B839" s="989"/>
      <c r="C839" s="989"/>
      <c r="D839" s="989"/>
      <c r="E839" s="989"/>
      <c r="F839" s="989"/>
      <c r="G839" s="989"/>
      <c r="H839" s="989"/>
      <c r="I839" s="990"/>
    </row>
    <row r="840" spans="1:9" ht="18.75" customHeight="1" thickBot="1">
      <c r="A840" s="991" t="s">
        <v>371</v>
      </c>
      <c r="B840" s="991"/>
      <c r="C840" s="991"/>
      <c r="D840" s="991"/>
      <c r="E840" s="991"/>
      <c r="F840" s="991"/>
      <c r="G840" s="991"/>
      <c r="H840" s="991"/>
      <c r="I840" s="991"/>
    </row>
    <row r="841" spans="1:9" thickBot="1">
      <c r="A841" s="999" t="s">
        <v>580</v>
      </c>
      <c r="B841" s="1000"/>
      <c r="C841" s="1000"/>
      <c r="D841" s="1000"/>
      <c r="E841" s="1000"/>
      <c r="F841" s="1000"/>
      <c r="G841" s="1000"/>
      <c r="H841" s="1000"/>
      <c r="I841" s="1001"/>
    </row>
    <row r="842" spans="1:9" s="204" customFormat="1" ht="54.75" thickBot="1">
      <c r="A842" s="175" t="s">
        <v>373</v>
      </c>
      <c r="B842" s="3" t="s">
        <v>78</v>
      </c>
      <c r="C842" s="176" t="s">
        <v>374</v>
      </c>
      <c r="D842" s="3" t="s">
        <v>3</v>
      </c>
      <c r="E842" s="177" t="s">
        <v>79</v>
      </c>
      <c r="F842" s="3" t="s">
        <v>375</v>
      </c>
      <c r="G842" s="563" t="s">
        <v>6</v>
      </c>
      <c r="H842" s="3" t="s">
        <v>738</v>
      </c>
      <c r="I842" s="3" t="s">
        <v>1735</v>
      </c>
    </row>
    <row r="843" spans="1:9" ht="17.25" customHeight="1">
      <c r="A843" s="252">
        <v>20000000</v>
      </c>
      <c r="B843" s="253"/>
      <c r="C843" s="254"/>
      <c r="D843" s="253"/>
      <c r="E843" s="116" t="s">
        <v>43</v>
      </c>
      <c r="F843" s="255"/>
      <c r="G843" s="255"/>
      <c r="H843" s="255"/>
      <c r="I843" s="256"/>
    </row>
    <row r="844" spans="1:9" ht="18">
      <c r="A844" s="217">
        <v>21000000</v>
      </c>
      <c r="B844" s="218"/>
      <c r="C844" s="219"/>
      <c r="D844" s="218"/>
      <c r="E844" s="97" t="s">
        <v>46</v>
      </c>
      <c r="F844" s="208"/>
      <c r="G844" s="208"/>
      <c r="H844" s="208"/>
      <c r="I844" s="220"/>
    </row>
    <row r="845" spans="1:9" ht="18">
      <c r="A845" s="217">
        <v>21010000</v>
      </c>
      <c r="B845" s="218"/>
      <c r="C845" s="219"/>
      <c r="D845" s="218"/>
      <c r="E845" s="97" t="s">
        <v>395</v>
      </c>
      <c r="F845" s="208"/>
      <c r="G845" s="208"/>
      <c r="H845" s="208"/>
      <c r="I845" s="220"/>
    </row>
    <row r="846" spans="1:9" ht="18">
      <c r="A846" s="221">
        <v>21010103</v>
      </c>
      <c r="B846" s="307" t="s">
        <v>17</v>
      </c>
      <c r="C846" s="223"/>
      <c r="D846" s="82"/>
      <c r="E846" s="101" t="s">
        <v>433</v>
      </c>
      <c r="F846" s="231"/>
      <c r="G846" s="231"/>
      <c r="H846" s="231"/>
      <c r="I846" s="209"/>
    </row>
    <row r="847" spans="1:9" ht="18">
      <c r="A847" s="221">
        <v>21010104</v>
      </c>
      <c r="B847" s="307" t="s">
        <v>17</v>
      </c>
      <c r="C847" s="223"/>
      <c r="D847" s="82"/>
      <c r="E847" s="101" t="s">
        <v>434</v>
      </c>
      <c r="F847" s="231"/>
      <c r="G847" s="231"/>
      <c r="H847" s="231"/>
      <c r="I847" s="209"/>
    </row>
    <row r="848" spans="1:9" ht="18">
      <c r="A848" s="221">
        <v>21010105</v>
      </c>
      <c r="B848" s="307" t="s">
        <v>17</v>
      </c>
      <c r="C848" s="223"/>
      <c r="D848" s="82"/>
      <c r="E848" s="101" t="s">
        <v>435</v>
      </c>
      <c r="F848" s="231"/>
      <c r="G848" s="231"/>
      <c r="H848" s="231"/>
      <c r="I848" s="209"/>
    </row>
    <row r="849" spans="1:9" ht="18">
      <c r="A849" s="221">
        <v>21010106</v>
      </c>
      <c r="B849" s="307" t="s">
        <v>17</v>
      </c>
      <c r="C849" s="223"/>
      <c r="D849" s="13"/>
      <c r="E849" s="101" t="s">
        <v>501</v>
      </c>
      <c r="F849" s="231"/>
      <c r="G849" s="231"/>
      <c r="H849" s="231"/>
      <c r="I849" s="209"/>
    </row>
    <row r="850" spans="1:9" ht="36">
      <c r="A850" s="257"/>
      <c r="B850" s="307" t="s">
        <v>17</v>
      </c>
      <c r="C850" s="223"/>
      <c r="D850" s="13"/>
      <c r="E850" s="101" t="s">
        <v>576</v>
      </c>
      <c r="F850" s="231"/>
      <c r="G850" s="231"/>
      <c r="H850" s="231"/>
      <c r="I850" s="209"/>
    </row>
    <row r="851" spans="1:9" ht="36">
      <c r="A851" s="217">
        <v>21020300</v>
      </c>
      <c r="B851" s="218"/>
      <c r="C851" s="219"/>
      <c r="D851" s="218"/>
      <c r="E851" s="97" t="s">
        <v>437</v>
      </c>
      <c r="F851" s="231"/>
      <c r="G851" s="231"/>
      <c r="H851" s="231"/>
      <c r="I851" s="209"/>
    </row>
    <row r="852" spans="1:9" ht="18">
      <c r="A852" s="221">
        <v>21020301</v>
      </c>
      <c r="B852" s="307" t="s">
        <v>17</v>
      </c>
      <c r="C852" s="223"/>
      <c r="D852" s="13"/>
      <c r="E852" s="130" t="s">
        <v>438</v>
      </c>
      <c r="F852" s="231"/>
      <c r="G852" s="231"/>
      <c r="H852" s="231"/>
      <c r="I852" s="209"/>
    </row>
    <row r="853" spans="1:9" ht="18">
      <c r="A853" s="221">
        <v>21020302</v>
      </c>
      <c r="B853" s="307" t="s">
        <v>17</v>
      </c>
      <c r="C853" s="223"/>
      <c r="D853" s="13"/>
      <c r="E853" s="130" t="s">
        <v>439</v>
      </c>
      <c r="F853" s="231"/>
      <c r="G853" s="231"/>
      <c r="H853" s="231"/>
      <c r="I853" s="209"/>
    </row>
    <row r="854" spans="1:9" ht="18">
      <c r="A854" s="221">
        <v>21020303</v>
      </c>
      <c r="B854" s="307" t="s">
        <v>17</v>
      </c>
      <c r="C854" s="223"/>
      <c r="D854" s="13"/>
      <c r="E854" s="130" t="s">
        <v>440</v>
      </c>
      <c r="F854" s="231"/>
      <c r="G854" s="231"/>
      <c r="H854" s="231"/>
      <c r="I854" s="209"/>
    </row>
    <row r="855" spans="1:9" ht="18">
      <c r="A855" s="221">
        <v>21020304</v>
      </c>
      <c r="B855" s="307" t="s">
        <v>17</v>
      </c>
      <c r="C855" s="223"/>
      <c r="D855" s="13"/>
      <c r="E855" s="130" t="s">
        <v>401</v>
      </c>
      <c r="F855" s="231"/>
      <c r="G855" s="231"/>
      <c r="H855" s="231"/>
      <c r="I855" s="209"/>
    </row>
    <row r="856" spans="1:9" ht="18">
      <c r="A856" s="221">
        <v>21020312</v>
      </c>
      <c r="B856" s="307" t="s">
        <v>17</v>
      </c>
      <c r="C856" s="223"/>
      <c r="D856" s="13"/>
      <c r="E856" s="130" t="s">
        <v>441</v>
      </c>
      <c r="F856" s="231"/>
      <c r="G856" s="231"/>
      <c r="H856" s="231"/>
      <c r="I856" s="209"/>
    </row>
    <row r="857" spans="1:9" ht="18">
      <c r="A857" s="221">
        <v>21020315</v>
      </c>
      <c r="B857" s="307" t="s">
        <v>17</v>
      </c>
      <c r="C857" s="223"/>
      <c r="D857" s="13"/>
      <c r="E857" s="130" t="s">
        <v>442</v>
      </c>
      <c r="F857" s="231"/>
      <c r="G857" s="231"/>
      <c r="H857" s="231"/>
      <c r="I857" s="209"/>
    </row>
    <row r="858" spans="1:9" ht="18">
      <c r="A858" s="221">
        <v>21020314</v>
      </c>
      <c r="B858" s="307" t="s">
        <v>17</v>
      </c>
      <c r="C858" s="223"/>
      <c r="D858" s="13"/>
      <c r="E858" s="130" t="s">
        <v>523</v>
      </c>
      <c r="F858" s="231"/>
      <c r="G858" s="231"/>
      <c r="H858" s="231"/>
      <c r="I858" s="209"/>
    </row>
    <row r="859" spans="1:9" ht="18">
      <c r="A859" s="221">
        <v>21020305</v>
      </c>
      <c r="B859" s="307" t="s">
        <v>17</v>
      </c>
      <c r="C859" s="223"/>
      <c r="D859" s="13"/>
      <c r="E859" s="130" t="s">
        <v>524</v>
      </c>
      <c r="F859" s="231"/>
      <c r="G859" s="231"/>
      <c r="H859" s="231"/>
      <c r="I859" s="209"/>
    </row>
    <row r="860" spans="1:9" ht="18">
      <c r="A860" s="221">
        <v>21020306</v>
      </c>
      <c r="B860" s="307" t="s">
        <v>17</v>
      </c>
      <c r="C860" s="223"/>
      <c r="D860" s="13"/>
      <c r="E860" s="130" t="s">
        <v>525</v>
      </c>
      <c r="F860" s="231"/>
      <c r="G860" s="231"/>
      <c r="H860" s="231"/>
      <c r="I860" s="209"/>
    </row>
    <row r="861" spans="1:9" ht="27.75" customHeight="1">
      <c r="A861" s="227">
        <v>21020600</v>
      </c>
      <c r="B861" s="228"/>
      <c r="C861" s="229"/>
      <c r="D861" s="228"/>
      <c r="E861" s="97" t="s">
        <v>410</v>
      </c>
      <c r="F861" s="231"/>
      <c r="G861" s="231"/>
      <c r="H861" s="231"/>
      <c r="I861" s="209"/>
    </row>
    <row r="862" spans="1:9" ht="18">
      <c r="A862" s="322">
        <v>21020605</v>
      </c>
      <c r="B862" s="307" t="s">
        <v>17</v>
      </c>
      <c r="C862" s="230"/>
      <c r="D862" s="13"/>
      <c r="E862" s="101" t="s">
        <v>503</v>
      </c>
      <c r="F862" s="231"/>
      <c r="G862" s="231">
        <v>5459000</v>
      </c>
      <c r="H862" s="231"/>
      <c r="I862" s="209">
        <v>2000000</v>
      </c>
    </row>
    <row r="863" spans="1:9" ht="18">
      <c r="A863" s="232">
        <v>22020000</v>
      </c>
      <c r="B863" s="233"/>
      <c r="C863" s="234"/>
      <c r="D863" s="233"/>
      <c r="E863" s="161" t="s">
        <v>412</v>
      </c>
      <c r="F863" s="231"/>
      <c r="G863" s="231"/>
      <c r="H863" s="231"/>
      <c r="I863" s="209"/>
    </row>
    <row r="864" spans="1:9" ht="25.5" customHeight="1">
      <c r="A864" s="232">
        <v>22020100</v>
      </c>
      <c r="B864" s="307" t="s">
        <v>17</v>
      </c>
      <c r="C864" s="234"/>
      <c r="D864" s="233"/>
      <c r="E864" s="161" t="s">
        <v>467</v>
      </c>
      <c r="F864" s="231"/>
      <c r="G864" s="231"/>
      <c r="H864" s="231"/>
      <c r="I864" s="209"/>
    </row>
    <row r="865" spans="1:9" ht="18">
      <c r="A865" s="182">
        <v>22020101</v>
      </c>
      <c r="B865" s="307" t="s">
        <v>17</v>
      </c>
      <c r="C865" s="183"/>
      <c r="D865" s="13"/>
      <c r="E865" s="226" t="s">
        <v>468</v>
      </c>
      <c r="F865" s="231"/>
      <c r="G865" s="231"/>
      <c r="H865" s="231"/>
      <c r="I865" s="209"/>
    </row>
    <row r="866" spans="1:9" ht="18">
      <c r="A866" s="182">
        <v>22020102</v>
      </c>
      <c r="B866" s="307" t="s">
        <v>17</v>
      </c>
      <c r="C866" s="183"/>
      <c r="D866" s="13"/>
      <c r="E866" s="226" t="s">
        <v>414</v>
      </c>
      <c r="F866" s="231"/>
      <c r="G866" s="231"/>
      <c r="H866" s="231"/>
      <c r="I866" s="209"/>
    </row>
    <row r="867" spans="1:9" ht="36">
      <c r="A867" s="182">
        <v>22020104</v>
      </c>
      <c r="B867" s="307" t="s">
        <v>17</v>
      </c>
      <c r="C867" s="183"/>
      <c r="D867" s="13"/>
      <c r="E867" s="226" t="s">
        <v>415</v>
      </c>
      <c r="F867" s="231"/>
      <c r="G867" s="231"/>
      <c r="H867" s="231"/>
      <c r="I867" s="209"/>
    </row>
    <row r="868" spans="1:9" ht="28.5" customHeight="1">
      <c r="A868" s="232">
        <v>22020300</v>
      </c>
      <c r="B868" s="233"/>
      <c r="C868" s="234"/>
      <c r="D868" s="233"/>
      <c r="E868" s="161" t="s">
        <v>455</v>
      </c>
      <c r="F868" s="231"/>
      <c r="G868" s="231"/>
      <c r="H868" s="231"/>
      <c r="I868" s="209"/>
    </row>
    <row r="869" spans="1:9" ht="18">
      <c r="A869" s="182">
        <v>22020310</v>
      </c>
      <c r="B869" s="307" t="s">
        <v>17</v>
      </c>
      <c r="C869" s="183"/>
      <c r="D869" s="20">
        <v>31933700</v>
      </c>
      <c r="E869" s="226" t="s">
        <v>581</v>
      </c>
      <c r="F869" s="231">
        <v>1234000</v>
      </c>
      <c r="G869" s="209">
        <v>4000000</v>
      </c>
      <c r="H869" s="231">
        <v>530000</v>
      </c>
      <c r="I869" s="209">
        <v>5000000</v>
      </c>
    </row>
    <row r="870" spans="1:9" ht="18">
      <c r="A870" s="182"/>
      <c r="B870" s="307" t="s">
        <v>17</v>
      </c>
      <c r="C870" s="183"/>
      <c r="D870" s="13"/>
      <c r="E870" s="226" t="s">
        <v>448</v>
      </c>
      <c r="F870" s="231"/>
      <c r="G870" s="209"/>
      <c r="H870" s="231"/>
      <c r="I870" s="209"/>
    </row>
    <row r="871" spans="1:9" ht="36">
      <c r="A871" s="232">
        <v>22040000</v>
      </c>
      <c r="B871" s="233"/>
      <c r="C871" s="234"/>
      <c r="D871" s="233"/>
      <c r="E871" s="161" t="s">
        <v>564</v>
      </c>
      <c r="F871" s="231"/>
      <c r="G871" s="209"/>
      <c r="H871" s="231"/>
      <c r="I871" s="209"/>
    </row>
    <row r="872" spans="1:9" ht="36">
      <c r="A872" s="232">
        <v>22040100</v>
      </c>
      <c r="B872" s="233"/>
      <c r="C872" s="234"/>
      <c r="D872" s="233"/>
      <c r="E872" s="161" t="s">
        <v>430</v>
      </c>
      <c r="F872" s="231"/>
      <c r="G872" s="209"/>
      <c r="H872" s="231"/>
      <c r="I872" s="209"/>
    </row>
    <row r="873" spans="1:9" ht="36.75" thickBot="1">
      <c r="A873" s="236">
        <v>22040109</v>
      </c>
      <c r="B873" s="314" t="s">
        <v>17</v>
      </c>
      <c r="C873" s="238"/>
      <c r="D873" s="268">
        <v>31933700</v>
      </c>
      <c r="E873" s="140" t="s">
        <v>431</v>
      </c>
      <c r="F873" s="240">
        <v>500000</v>
      </c>
      <c r="G873" s="241">
        <v>1500000</v>
      </c>
      <c r="H873" s="240">
        <v>300000</v>
      </c>
      <c r="I873" s="241">
        <v>5000000</v>
      </c>
    </row>
    <row r="874" spans="1:9" thickBot="1">
      <c r="A874" s="242"/>
      <c r="B874" s="212"/>
      <c r="C874" s="243"/>
      <c r="D874" s="212"/>
      <c r="E874" s="261" t="s">
        <v>46</v>
      </c>
      <c r="F874" s="320">
        <f>SUM(F846:F862)</f>
        <v>0</v>
      </c>
      <c r="G874" s="320">
        <f>SUM(G846:G862)</f>
        <v>5459000</v>
      </c>
      <c r="H874" s="320">
        <f>SUM(H846:H862)</f>
        <v>0</v>
      </c>
      <c r="I874" s="320">
        <f>SUM(I846:I862)</f>
        <v>2000000</v>
      </c>
    </row>
    <row r="875" spans="1:9" thickBot="1">
      <c r="A875" s="242"/>
      <c r="B875" s="212"/>
      <c r="C875" s="243"/>
      <c r="D875" s="212"/>
      <c r="E875" s="261" t="s">
        <v>412</v>
      </c>
      <c r="F875" s="320">
        <f>SUM(F865:F873)</f>
        <v>1734000</v>
      </c>
      <c r="G875" s="320">
        <f>SUM(G865:G873)</f>
        <v>5500000</v>
      </c>
      <c r="H875" s="320">
        <f>SUM(H865:H873)</f>
        <v>830000</v>
      </c>
      <c r="I875" s="320">
        <f>SUM(I865:I873)</f>
        <v>10000000</v>
      </c>
    </row>
    <row r="876" spans="1:9" ht="21" customHeight="1" thickBot="1">
      <c r="A876" s="246"/>
      <c r="B876" s="247"/>
      <c r="C876" s="248"/>
      <c r="D876" s="249"/>
      <c r="E876" s="261" t="s">
        <v>50</v>
      </c>
      <c r="F876" s="326">
        <f>F874+F875</f>
        <v>1734000</v>
      </c>
      <c r="G876" s="326">
        <f>G874+G875</f>
        <v>10959000</v>
      </c>
      <c r="H876" s="326">
        <f>H874+H875</f>
        <v>830000</v>
      </c>
      <c r="I876" s="326">
        <f>I874+I875</f>
        <v>12000000</v>
      </c>
    </row>
    <row r="877" spans="1:9" ht="22.5">
      <c r="A877" s="985" t="s">
        <v>802</v>
      </c>
      <c r="B877" s="986"/>
      <c r="C877" s="986"/>
      <c r="D877" s="986"/>
      <c r="E877" s="986"/>
      <c r="F877" s="986"/>
      <c r="G877" s="986"/>
      <c r="H877" s="986"/>
      <c r="I877" s="987"/>
    </row>
    <row r="878" spans="1:9" ht="22.5">
      <c r="A878" s="988" t="s">
        <v>0</v>
      </c>
      <c r="B878" s="989"/>
      <c r="C878" s="989"/>
      <c r="D878" s="989"/>
      <c r="E878" s="989"/>
      <c r="F878" s="989"/>
      <c r="G878" s="989"/>
      <c r="H878" s="989"/>
      <c r="I878" s="990"/>
    </row>
    <row r="879" spans="1:9" ht="22.5">
      <c r="A879" s="988" t="s">
        <v>1734</v>
      </c>
      <c r="B879" s="989"/>
      <c r="C879" s="989"/>
      <c r="D879" s="989"/>
      <c r="E879" s="989"/>
      <c r="F879" s="989"/>
      <c r="G879" s="989"/>
      <c r="H879" s="989"/>
      <c r="I879" s="990"/>
    </row>
    <row r="880" spans="1:9" ht="18.75" customHeight="1" thickBot="1">
      <c r="A880" s="991" t="s">
        <v>371</v>
      </c>
      <c r="B880" s="991"/>
      <c r="C880" s="991"/>
      <c r="D880" s="991"/>
      <c r="E880" s="991"/>
      <c r="F880" s="991"/>
      <c r="G880" s="991"/>
      <c r="H880" s="991"/>
      <c r="I880" s="991"/>
    </row>
    <row r="881" spans="1:9" thickBot="1">
      <c r="A881" s="999" t="s">
        <v>582</v>
      </c>
      <c r="B881" s="1000"/>
      <c r="C881" s="1000"/>
      <c r="D881" s="1000"/>
      <c r="E881" s="1000"/>
      <c r="F881" s="1000"/>
      <c r="G881" s="1000"/>
      <c r="H881" s="1000"/>
      <c r="I881" s="1001"/>
    </row>
    <row r="882" spans="1:9" s="204" customFormat="1" ht="54.75" thickBot="1">
      <c r="A882" s="564" t="s">
        <v>373</v>
      </c>
      <c r="B882" s="387" t="s">
        <v>78</v>
      </c>
      <c r="C882" s="565" t="s">
        <v>374</v>
      </c>
      <c r="D882" s="387" t="s">
        <v>3</v>
      </c>
      <c r="E882" s="566" t="s">
        <v>79</v>
      </c>
      <c r="F882" s="387" t="s">
        <v>375</v>
      </c>
      <c r="G882" s="567" t="s">
        <v>6</v>
      </c>
      <c r="H882" s="387" t="s">
        <v>738</v>
      </c>
      <c r="I882" s="387" t="s">
        <v>1735</v>
      </c>
    </row>
    <row r="883" spans="1:9" ht="18">
      <c r="A883" s="252">
        <v>20000000</v>
      </c>
      <c r="B883" s="253"/>
      <c r="C883" s="254"/>
      <c r="D883" s="253"/>
      <c r="E883" s="116" t="s">
        <v>43</v>
      </c>
      <c r="F883" s="255"/>
      <c r="G883" s="255"/>
      <c r="H883" s="255"/>
      <c r="I883" s="256"/>
    </row>
    <row r="884" spans="1:9" ht="18">
      <c r="A884" s="217">
        <v>21000000</v>
      </c>
      <c r="B884" s="218"/>
      <c r="C884" s="219"/>
      <c r="D884" s="218"/>
      <c r="E884" s="97" t="s">
        <v>46</v>
      </c>
      <c r="F884" s="208"/>
      <c r="G884" s="208"/>
      <c r="H884" s="208"/>
      <c r="I884" s="220"/>
    </row>
    <row r="885" spans="1:9" ht="18">
      <c r="A885" s="217">
        <v>21010000</v>
      </c>
      <c r="B885" s="218"/>
      <c r="C885" s="219"/>
      <c r="D885" s="218"/>
      <c r="E885" s="97" t="s">
        <v>395</v>
      </c>
      <c r="F885" s="208"/>
      <c r="G885" s="208"/>
      <c r="H885" s="208"/>
      <c r="I885" s="220"/>
    </row>
    <row r="886" spans="1:9" ht="18">
      <c r="A886" s="221">
        <v>21010103</v>
      </c>
      <c r="B886" s="222" t="s">
        <v>17</v>
      </c>
      <c r="C886" s="223"/>
      <c r="D886" s="13"/>
      <c r="E886" s="101" t="s">
        <v>433</v>
      </c>
      <c r="F886" s="231"/>
      <c r="G886" s="231"/>
      <c r="H886" s="231"/>
      <c r="I886" s="209"/>
    </row>
    <row r="887" spans="1:9" ht="18">
      <c r="A887" s="221">
        <v>21010104</v>
      </c>
      <c r="B887" s="222" t="s">
        <v>17</v>
      </c>
      <c r="C887" s="223"/>
      <c r="D887" s="20">
        <v>31933700</v>
      </c>
      <c r="E887" s="101" t="s">
        <v>434</v>
      </c>
      <c r="F887" s="231">
        <f>G887</f>
        <v>1246316.2019</v>
      </c>
      <c r="G887" s="231">
        <v>1246316.2019</v>
      </c>
      <c r="H887" s="231">
        <f>G887/12*9</f>
        <v>934737.15142500005</v>
      </c>
      <c r="I887" s="209"/>
    </row>
    <row r="888" spans="1:9" ht="18">
      <c r="A888" s="221">
        <v>21010105</v>
      </c>
      <c r="B888" s="222" t="s">
        <v>17</v>
      </c>
      <c r="C888" s="223"/>
      <c r="D888" s="20">
        <v>31933700</v>
      </c>
      <c r="E888" s="101" t="s">
        <v>435</v>
      </c>
      <c r="F888" s="231"/>
      <c r="G888" s="231"/>
      <c r="H888" s="231"/>
      <c r="I888" s="209"/>
    </row>
    <row r="889" spans="1:9" ht="18">
      <c r="A889" s="221">
        <v>21010106</v>
      </c>
      <c r="B889" s="222" t="s">
        <v>17</v>
      </c>
      <c r="C889" s="223"/>
      <c r="D889" s="13"/>
      <c r="E889" s="101" t="s">
        <v>501</v>
      </c>
      <c r="F889" s="231"/>
      <c r="G889" s="231"/>
      <c r="H889" s="231"/>
      <c r="I889" s="209">
        <f>NROLL!E316</f>
        <v>187906.44</v>
      </c>
    </row>
    <row r="890" spans="1:9" ht="36">
      <c r="A890" s="257"/>
      <c r="B890" s="222" t="s">
        <v>17</v>
      </c>
      <c r="C890" s="223"/>
      <c r="D890" s="13"/>
      <c r="E890" s="101" t="s">
        <v>576</v>
      </c>
      <c r="F890" s="231"/>
      <c r="G890" s="231"/>
      <c r="H890" s="231"/>
      <c r="I890" s="209">
        <f>NROLL!T316</f>
        <v>480000</v>
      </c>
    </row>
    <row r="891" spans="1:9" ht="36">
      <c r="A891" s="217">
        <v>21020300</v>
      </c>
      <c r="B891" s="218"/>
      <c r="C891" s="219"/>
      <c r="D891" s="218"/>
      <c r="E891" s="97" t="s">
        <v>452</v>
      </c>
      <c r="F891" s="231"/>
      <c r="G891" s="231"/>
      <c r="H891" s="231"/>
      <c r="I891" s="209"/>
    </row>
    <row r="892" spans="1:9" ht="18">
      <c r="A892" s="221">
        <v>21020301</v>
      </c>
      <c r="B892" s="222" t="s">
        <v>17</v>
      </c>
      <c r="C892" s="223"/>
      <c r="D892" s="20">
        <v>31933700</v>
      </c>
      <c r="E892" s="130" t="s">
        <v>438</v>
      </c>
      <c r="F892" s="231"/>
      <c r="G892" s="231"/>
      <c r="H892" s="231"/>
      <c r="I892" s="209"/>
    </row>
    <row r="893" spans="1:9" ht="18">
      <c r="A893" s="221">
        <v>21020302</v>
      </c>
      <c r="B893" s="222" t="s">
        <v>17</v>
      </c>
      <c r="C893" s="223"/>
      <c r="D893" s="20">
        <v>31933700</v>
      </c>
      <c r="E893" s="130" t="s">
        <v>439</v>
      </c>
      <c r="F893" s="231"/>
      <c r="G893" s="231"/>
      <c r="H893" s="231"/>
      <c r="I893" s="209"/>
    </row>
    <row r="894" spans="1:9" ht="18">
      <c r="A894" s="221">
        <v>21020303</v>
      </c>
      <c r="B894" s="222" t="s">
        <v>17</v>
      </c>
      <c r="C894" s="223"/>
      <c r="D894" s="20">
        <v>31933700</v>
      </c>
      <c r="E894" s="130" t="s">
        <v>440</v>
      </c>
      <c r="F894" s="231"/>
      <c r="G894" s="231"/>
      <c r="H894" s="231"/>
      <c r="I894" s="209"/>
    </row>
    <row r="895" spans="1:9" ht="18">
      <c r="A895" s="221">
        <v>21020304</v>
      </c>
      <c r="B895" s="222" t="s">
        <v>17</v>
      </c>
      <c r="C895" s="223"/>
      <c r="D895" s="20">
        <v>31933700</v>
      </c>
      <c r="E895" s="130" t="s">
        <v>401</v>
      </c>
      <c r="F895" s="231"/>
      <c r="G895" s="231"/>
      <c r="H895" s="231"/>
      <c r="I895" s="209"/>
    </row>
    <row r="896" spans="1:9" ht="18">
      <c r="A896" s="221">
        <v>21020312</v>
      </c>
      <c r="B896" s="222" t="s">
        <v>17</v>
      </c>
      <c r="C896" s="223"/>
      <c r="D896" s="13"/>
      <c r="E896" s="130" t="s">
        <v>441</v>
      </c>
      <c r="F896" s="231"/>
      <c r="G896" s="231"/>
      <c r="H896" s="231"/>
      <c r="I896" s="209"/>
    </row>
    <row r="897" spans="1:9" ht="18">
      <c r="A897" s="221">
        <v>21020315</v>
      </c>
      <c r="B897" s="222" t="s">
        <v>17</v>
      </c>
      <c r="C897" s="223"/>
      <c r="D897" s="20">
        <v>31933700</v>
      </c>
      <c r="E897" s="130" t="s">
        <v>442</v>
      </c>
      <c r="F897" s="231"/>
      <c r="G897" s="231"/>
      <c r="H897" s="231"/>
      <c r="I897" s="209"/>
    </row>
    <row r="898" spans="1:9" ht="18">
      <c r="A898" s="221">
        <v>21020314</v>
      </c>
      <c r="B898" s="222" t="s">
        <v>17</v>
      </c>
      <c r="C898" s="223"/>
      <c r="D898" s="13"/>
      <c r="E898" s="130" t="s">
        <v>523</v>
      </c>
      <c r="F898" s="231"/>
      <c r="G898" s="231"/>
      <c r="H898" s="231"/>
      <c r="I898" s="209"/>
    </row>
    <row r="899" spans="1:9" ht="18">
      <c r="A899" s="221">
        <v>21020305</v>
      </c>
      <c r="B899" s="222" t="s">
        <v>17</v>
      </c>
      <c r="C899" s="223"/>
      <c r="D899" s="13"/>
      <c r="E899" s="130" t="s">
        <v>524</v>
      </c>
      <c r="F899" s="231"/>
      <c r="G899" s="231"/>
      <c r="H899" s="231"/>
      <c r="I899" s="209"/>
    </row>
    <row r="900" spans="1:9" ht="18">
      <c r="A900" s="221">
        <v>21020306</v>
      </c>
      <c r="B900" s="222" t="s">
        <v>17</v>
      </c>
      <c r="C900" s="223"/>
      <c r="D900" s="13"/>
      <c r="E900" s="130" t="s">
        <v>525</v>
      </c>
      <c r="F900" s="231"/>
      <c r="G900" s="231"/>
      <c r="H900" s="231"/>
      <c r="I900" s="209"/>
    </row>
    <row r="901" spans="1:9" ht="36">
      <c r="A901" s="217">
        <v>21020400</v>
      </c>
      <c r="B901" s="218"/>
      <c r="C901" s="219"/>
      <c r="D901" s="218"/>
      <c r="E901" s="97" t="s">
        <v>453</v>
      </c>
      <c r="F901" s="231"/>
      <c r="G901" s="231"/>
      <c r="H901" s="231"/>
      <c r="I901" s="209"/>
    </row>
    <row r="902" spans="1:9" ht="18">
      <c r="A902" s="221">
        <v>21020401</v>
      </c>
      <c r="B902" s="222" t="s">
        <v>17</v>
      </c>
      <c r="C902" s="223"/>
      <c r="D902" s="20">
        <v>31933700</v>
      </c>
      <c r="E902" s="130" t="s">
        <v>438</v>
      </c>
      <c r="F902" s="231">
        <v>362196.98680000001</v>
      </c>
      <c r="G902" s="231">
        <v>362196.98680000001</v>
      </c>
      <c r="H902" s="231">
        <v>271647.7401</v>
      </c>
      <c r="I902" s="209">
        <f>NROLL!F316</f>
        <v>65767.254000000001</v>
      </c>
    </row>
    <row r="903" spans="1:9" ht="18">
      <c r="A903" s="221">
        <v>21020402</v>
      </c>
      <c r="B903" s="222" t="s">
        <v>17</v>
      </c>
      <c r="C903" s="223"/>
      <c r="D903" s="20">
        <v>31933700</v>
      </c>
      <c r="E903" s="130" t="s">
        <v>439</v>
      </c>
      <c r="F903" s="231">
        <v>207701.7248</v>
      </c>
      <c r="G903" s="231">
        <v>207701.7248</v>
      </c>
      <c r="H903" s="231">
        <v>155776.2936</v>
      </c>
      <c r="I903" s="209">
        <f>NROLL!G316</f>
        <v>37581.288</v>
      </c>
    </row>
    <row r="904" spans="1:9" ht="18">
      <c r="A904" s="221">
        <v>21020403</v>
      </c>
      <c r="B904" s="222" t="s">
        <v>17</v>
      </c>
      <c r="C904" s="223"/>
      <c r="D904" s="20">
        <v>31933700</v>
      </c>
      <c r="E904" s="130" t="s">
        <v>440</v>
      </c>
      <c r="F904" s="231">
        <v>27429.785800000001</v>
      </c>
      <c r="G904" s="231">
        <v>27429.785800000001</v>
      </c>
      <c r="H904" s="231">
        <v>20572.339349999998</v>
      </c>
      <c r="I904" s="209">
        <f>NROLL!I316</f>
        <v>5400</v>
      </c>
    </row>
    <row r="905" spans="1:9" ht="18">
      <c r="A905" s="221">
        <v>21020404</v>
      </c>
      <c r="B905" s="222" t="s">
        <v>17</v>
      </c>
      <c r="C905" s="223"/>
      <c r="D905" s="20">
        <v>31933700</v>
      </c>
      <c r="E905" s="130" t="s">
        <v>401</v>
      </c>
      <c r="F905" s="231">
        <v>52249.592800000006</v>
      </c>
      <c r="G905" s="231">
        <v>52249.592800000006</v>
      </c>
      <c r="H905" s="231">
        <v>39187.194600000003</v>
      </c>
      <c r="I905" s="209">
        <f>NROLL!H316</f>
        <v>9395.3220000000001</v>
      </c>
    </row>
    <row r="906" spans="1:9" ht="18">
      <c r="A906" s="221">
        <v>21020412</v>
      </c>
      <c r="B906" s="222" t="s">
        <v>17</v>
      </c>
      <c r="C906" s="223"/>
      <c r="D906" s="13"/>
      <c r="E906" s="130" t="s">
        <v>441</v>
      </c>
      <c r="F906" s="231"/>
      <c r="G906" s="231"/>
      <c r="H906" s="231"/>
      <c r="I906" s="209"/>
    </row>
    <row r="907" spans="1:9" ht="18">
      <c r="A907" s="221">
        <v>21020415</v>
      </c>
      <c r="B907" s="222" t="s">
        <v>17</v>
      </c>
      <c r="C907" s="223"/>
      <c r="D907" s="20">
        <v>31933700</v>
      </c>
      <c r="E907" s="130" t="s">
        <v>442</v>
      </c>
      <c r="F907" s="231">
        <v>202864.97870000001</v>
      </c>
      <c r="G907" s="231">
        <v>202864.97870000001</v>
      </c>
      <c r="H907" s="231">
        <v>152148.73402500001</v>
      </c>
      <c r="I907" s="209">
        <f>NROLL!J316</f>
        <v>74311.002000000008</v>
      </c>
    </row>
    <row r="908" spans="1:9" ht="36">
      <c r="A908" s="227">
        <v>21020600</v>
      </c>
      <c r="B908" s="228"/>
      <c r="C908" s="229"/>
      <c r="D908" s="228"/>
      <c r="E908" s="97" t="s">
        <v>410</v>
      </c>
      <c r="F908" s="231"/>
      <c r="G908" s="231"/>
      <c r="H908" s="231"/>
      <c r="I908" s="209"/>
    </row>
    <row r="909" spans="1:9" ht="18">
      <c r="A909" s="322">
        <v>21020605</v>
      </c>
      <c r="B909" s="222" t="s">
        <v>17</v>
      </c>
      <c r="C909" s="230"/>
      <c r="D909" s="13"/>
      <c r="E909" s="101" t="s">
        <v>503</v>
      </c>
      <c r="F909" s="231"/>
      <c r="G909" s="231"/>
      <c r="H909" s="231"/>
      <c r="I909" s="209"/>
    </row>
    <row r="910" spans="1:9" ht="18">
      <c r="A910" s="232">
        <v>22020000</v>
      </c>
      <c r="B910" s="233"/>
      <c r="C910" s="234"/>
      <c r="D910" s="233"/>
      <c r="E910" s="161" t="s">
        <v>412</v>
      </c>
      <c r="F910" s="231"/>
      <c r="G910" s="231"/>
      <c r="H910" s="231"/>
      <c r="I910" s="209"/>
    </row>
    <row r="911" spans="1:9" ht="36">
      <c r="A911" s="232">
        <v>22020100</v>
      </c>
      <c r="B911" s="233"/>
      <c r="C911" s="234"/>
      <c r="D911" s="233"/>
      <c r="E911" s="161" t="s">
        <v>467</v>
      </c>
      <c r="F911" s="231"/>
      <c r="G911" s="231"/>
      <c r="H911" s="231"/>
      <c r="I911" s="209"/>
    </row>
    <row r="912" spans="1:9" ht="18">
      <c r="A912" s="588">
        <v>22020101</v>
      </c>
      <c r="B912" s="222" t="s">
        <v>13</v>
      </c>
      <c r="C912" s="183"/>
      <c r="D912" s="349"/>
      <c r="E912" s="348" t="s">
        <v>468</v>
      </c>
      <c r="F912" s="231"/>
      <c r="G912" s="231"/>
      <c r="H912" s="231"/>
      <c r="I912" s="209"/>
    </row>
    <row r="913" spans="1:9" ht="18">
      <c r="A913" s="588">
        <v>22020102</v>
      </c>
      <c r="B913" s="222" t="s">
        <v>13</v>
      </c>
      <c r="C913" s="183"/>
      <c r="D913" s="20">
        <v>31933700</v>
      </c>
      <c r="E913" s="348" t="s">
        <v>414</v>
      </c>
      <c r="F913" s="231"/>
      <c r="G913" s="231"/>
      <c r="H913" s="231"/>
      <c r="I913" s="209"/>
    </row>
    <row r="914" spans="1:9" ht="18">
      <c r="A914" s="588">
        <v>22020103</v>
      </c>
      <c r="B914" s="222" t="s">
        <v>13</v>
      </c>
      <c r="C914" s="183"/>
      <c r="D914" s="349"/>
      <c r="E914" s="348" t="s">
        <v>469</v>
      </c>
      <c r="F914" s="231"/>
      <c r="G914" s="231"/>
      <c r="H914" s="231"/>
      <c r="I914" s="209"/>
    </row>
    <row r="915" spans="1:9" ht="18">
      <c r="A915" s="588">
        <v>22020104</v>
      </c>
      <c r="B915" s="222" t="s">
        <v>13</v>
      </c>
      <c r="C915" s="183"/>
      <c r="D915" s="349"/>
      <c r="E915" s="348" t="s">
        <v>415</v>
      </c>
      <c r="F915" s="231"/>
      <c r="G915" s="231"/>
      <c r="H915" s="231"/>
      <c r="I915" s="209"/>
    </row>
    <row r="916" spans="1:9" ht="36">
      <c r="A916" s="232">
        <v>22020300</v>
      </c>
      <c r="B916" s="233"/>
      <c r="C916" s="234"/>
      <c r="D916" s="233"/>
      <c r="E916" s="161" t="s">
        <v>455</v>
      </c>
      <c r="F916" s="231"/>
      <c r="G916" s="231"/>
      <c r="H916" s="231"/>
      <c r="I916" s="209"/>
    </row>
    <row r="917" spans="1:9" ht="36">
      <c r="A917" s="182">
        <v>22020311</v>
      </c>
      <c r="B917" s="222" t="s">
        <v>17</v>
      </c>
      <c r="C917" s="183"/>
      <c r="D917" s="20">
        <v>31933700</v>
      </c>
      <c r="E917" s="226" t="s">
        <v>560</v>
      </c>
      <c r="F917" s="231">
        <v>2345000</v>
      </c>
      <c r="G917" s="231">
        <v>5000000</v>
      </c>
      <c r="H917" s="231">
        <v>2600000</v>
      </c>
      <c r="I917" s="209">
        <v>10000000</v>
      </c>
    </row>
    <row r="918" spans="1:9" ht="18">
      <c r="A918" s="182">
        <v>22020313</v>
      </c>
      <c r="B918" s="222" t="s">
        <v>17</v>
      </c>
      <c r="C918" s="183"/>
      <c r="D918" s="20">
        <v>31933700</v>
      </c>
      <c r="E918" s="226" t="s">
        <v>448</v>
      </c>
      <c r="F918" s="231"/>
      <c r="G918" s="231"/>
      <c r="H918" s="231"/>
      <c r="I918" s="209"/>
    </row>
    <row r="919" spans="1:9" ht="36">
      <c r="A919" s="232" t="s">
        <v>583</v>
      </c>
      <c r="B919" s="233"/>
      <c r="C919" s="234"/>
      <c r="D919" s="233"/>
      <c r="E919" s="161" t="s">
        <v>426</v>
      </c>
      <c r="F919" s="231"/>
      <c r="G919" s="231"/>
      <c r="H919" s="231"/>
      <c r="I919" s="209"/>
    </row>
    <row r="920" spans="1:9" ht="36">
      <c r="A920" s="182">
        <v>22021003</v>
      </c>
      <c r="B920" s="222" t="s">
        <v>17</v>
      </c>
      <c r="C920" s="183"/>
      <c r="D920" s="13"/>
      <c r="E920" s="130" t="s">
        <v>429</v>
      </c>
      <c r="F920" s="231"/>
      <c r="G920" s="231"/>
      <c r="H920" s="231"/>
      <c r="I920" s="209">
        <v>1000000</v>
      </c>
    </row>
    <row r="921" spans="1:9" ht="18">
      <c r="A921" s="182">
        <v>22021017</v>
      </c>
      <c r="B921" s="222" t="s">
        <v>17</v>
      </c>
      <c r="C921" s="183"/>
      <c r="D921" s="20">
        <v>31933700</v>
      </c>
      <c r="E921" s="130" t="s">
        <v>520</v>
      </c>
      <c r="F921" s="231"/>
      <c r="G921" s="231"/>
      <c r="H921" s="231"/>
      <c r="I921" s="209"/>
    </row>
    <row r="922" spans="1:9" ht="36">
      <c r="A922" s="232">
        <v>22040000</v>
      </c>
      <c r="B922" s="233"/>
      <c r="C922" s="234"/>
      <c r="D922" s="233"/>
      <c r="E922" s="161" t="s">
        <v>564</v>
      </c>
      <c r="F922" s="231"/>
      <c r="G922" s="231"/>
      <c r="H922" s="231"/>
      <c r="I922" s="209"/>
    </row>
    <row r="923" spans="1:9" ht="36">
      <c r="A923" s="232">
        <v>22040100</v>
      </c>
      <c r="B923" s="233"/>
      <c r="C923" s="234"/>
      <c r="D923" s="233"/>
      <c r="E923" s="161" t="s">
        <v>430</v>
      </c>
      <c r="F923" s="231"/>
      <c r="G923" s="231"/>
      <c r="H923" s="231"/>
      <c r="I923" s="209"/>
    </row>
    <row r="924" spans="1:9" ht="36.75" thickBot="1">
      <c r="A924" s="572">
        <v>22040109</v>
      </c>
      <c r="B924" s="573" t="s">
        <v>17</v>
      </c>
      <c r="C924" s="574"/>
      <c r="D924" s="575"/>
      <c r="E924" s="576" t="s">
        <v>431</v>
      </c>
      <c r="F924" s="577">
        <v>3440000</v>
      </c>
      <c r="G924" s="577">
        <v>5000000</v>
      </c>
      <c r="H924" s="577">
        <v>1000000</v>
      </c>
      <c r="I924" s="578">
        <v>5000000</v>
      </c>
    </row>
    <row r="925" spans="1:9" thickBot="1">
      <c r="A925" s="568"/>
      <c r="B925" s="448"/>
      <c r="C925" s="449"/>
      <c r="D925" s="448"/>
      <c r="E925" s="559" t="s">
        <v>46</v>
      </c>
      <c r="F925" s="446">
        <f>SUM(F886:F909)</f>
        <v>2098759.2708000001</v>
      </c>
      <c r="G925" s="446">
        <f>SUM(G886:G909)</f>
        <v>2098759.2708000001</v>
      </c>
      <c r="H925" s="446">
        <f>SUM(H886:H909)</f>
        <v>1574069.4531</v>
      </c>
      <c r="I925" s="446">
        <f>SUM(I886:I909)</f>
        <v>860361.30599999987</v>
      </c>
    </row>
    <row r="926" spans="1:9" thickBot="1">
      <c r="A926" s="242"/>
      <c r="B926" s="212"/>
      <c r="C926" s="243"/>
      <c r="D926" s="212"/>
      <c r="E926" s="269" t="s">
        <v>412</v>
      </c>
      <c r="F926" s="320">
        <f>SUM(F912:F924)</f>
        <v>5785000</v>
      </c>
      <c r="G926" s="320">
        <f>SUM(G912:G924)</f>
        <v>10000000</v>
      </c>
      <c r="H926" s="320">
        <f>SUM(H912:H924)</f>
        <v>3600000</v>
      </c>
      <c r="I926" s="320">
        <f>SUM(I912:I924)</f>
        <v>16000000</v>
      </c>
    </row>
    <row r="927" spans="1:9" ht="23.25" customHeight="1" thickBot="1">
      <c r="A927" s="246"/>
      <c r="B927" s="247"/>
      <c r="C927" s="248"/>
      <c r="D927" s="249"/>
      <c r="E927" s="269" t="s">
        <v>50</v>
      </c>
      <c r="F927" s="320">
        <f>F925+F926</f>
        <v>7883759.2708000001</v>
      </c>
      <c r="G927" s="320">
        <f>G925+G926</f>
        <v>12098759.2708</v>
      </c>
      <c r="H927" s="320">
        <f>H925+H926</f>
        <v>5174069.4530999996</v>
      </c>
      <c r="I927" s="320">
        <f>I925+I926</f>
        <v>16860361.306000002</v>
      </c>
    </row>
    <row r="928" spans="1:9" ht="22.5">
      <c r="A928" s="985" t="s">
        <v>802</v>
      </c>
      <c r="B928" s="986"/>
      <c r="C928" s="986"/>
      <c r="D928" s="986"/>
      <c r="E928" s="986"/>
      <c r="F928" s="986"/>
      <c r="G928" s="986"/>
      <c r="H928" s="986"/>
      <c r="I928" s="987"/>
    </row>
    <row r="929" spans="1:9" ht="22.5">
      <c r="A929" s="988" t="s">
        <v>0</v>
      </c>
      <c r="B929" s="989"/>
      <c r="C929" s="989"/>
      <c r="D929" s="989"/>
      <c r="E929" s="989"/>
      <c r="F929" s="989"/>
      <c r="G929" s="989"/>
      <c r="H929" s="989"/>
      <c r="I929" s="990"/>
    </row>
    <row r="930" spans="1:9" ht="22.5">
      <c r="A930" s="988" t="s">
        <v>1734</v>
      </c>
      <c r="B930" s="989"/>
      <c r="C930" s="989"/>
      <c r="D930" s="989"/>
      <c r="E930" s="989"/>
      <c r="F930" s="989"/>
      <c r="G930" s="989"/>
      <c r="H930" s="989"/>
      <c r="I930" s="990"/>
    </row>
    <row r="931" spans="1:9" ht="18.75" customHeight="1" thickBot="1">
      <c r="A931" s="991" t="s">
        <v>371</v>
      </c>
      <c r="B931" s="991"/>
      <c r="C931" s="991"/>
      <c r="D931" s="991"/>
      <c r="E931" s="991"/>
      <c r="F931" s="991"/>
      <c r="G931" s="991"/>
      <c r="H931" s="991"/>
      <c r="I931" s="991"/>
    </row>
    <row r="932" spans="1:9" thickBot="1">
      <c r="A932" s="982" t="s">
        <v>584</v>
      </c>
      <c r="B932" s="983"/>
      <c r="C932" s="983"/>
      <c r="D932" s="983"/>
      <c r="E932" s="983"/>
      <c r="F932" s="983"/>
      <c r="G932" s="983"/>
      <c r="H932" s="983"/>
      <c r="I932" s="984"/>
    </row>
    <row r="933" spans="1:9" s="204" customFormat="1" ht="54.75" thickBot="1">
      <c r="A933" s="564" t="s">
        <v>373</v>
      </c>
      <c r="B933" s="387" t="s">
        <v>78</v>
      </c>
      <c r="C933" s="565" t="s">
        <v>374</v>
      </c>
      <c r="D933" s="387" t="s">
        <v>3</v>
      </c>
      <c r="E933" s="566" t="s">
        <v>79</v>
      </c>
      <c r="F933" s="387" t="s">
        <v>375</v>
      </c>
      <c r="G933" s="567" t="s">
        <v>6</v>
      </c>
      <c r="H933" s="387" t="s">
        <v>738</v>
      </c>
      <c r="I933" s="387" t="s">
        <v>1735</v>
      </c>
    </row>
    <row r="934" spans="1:9" ht="27.95" customHeight="1">
      <c r="A934" s="252">
        <v>20000000</v>
      </c>
      <c r="B934" s="253"/>
      <c r="C934" s="254"/>
      <c r="D934" s="253"/>
      <c r="E934" s="116" t="s">
        <v>43</v>
      </c>
      <c r="F934" s="255"/>
      <c r="G934" s="255"/>
      <c r="H934" s="255"/>
      <c r="I934" s="256"/>
    </row>
    <row r="935" spans="1:9" ht="18">
      <c r="A935" s="217">
        <v>21000000</v>
      </c>
      <c r="B935" s="218"/>
      <c r="C935" s="219"/>
      <c r="D935" s="218"/>
      <c r="E935" s="97" t="s">
        <v>46</v>
      </c>
      <c r="F935" s="208"/>
      <c r="G935" s="208"/>
      <c r="H935" s="208"/>
      <c r="I935" s="220"/>
    </row>
    <row r="936" spans="1:9" ht="18">
      <c r="A936" s="217">
        <v>21010000</v>
      </c>
      <c r="B936" s="218"/>
      <c r="C936" s="219"/>
      <c r="D936" s="218"/>
      <c r="E936" s="97" t="s">
        <v>395</v>
      </c>
      <c r="F936" s="208"/>
      <c r="G936" s="208"/>
      <c r="H936" s="208"/>
      <c r="I936" s="220"/>
    </row>
    <row r="937" spans="1:9" ht="18">
      <c r="A937" s="221">
        <v>21010103</v>
      </c>
      <c r="B937" s="222" t="s">
        <v>17</v>
      </c>
      <c r="C937" s="223"/>
      <c r="D937" s="13"/>
      <c r="E937" s="101" t="s">
        <v>433</v>
      </c>
      <c r="F937" s="231"/>
      <c r="G937" s="231"/>
      <c r="H937" s="231"/>
      <c r="I937" s="209"/>
    </row>
    <row r="938" spans="1:9" ht="18">
      <c r="A938" s="221">
        <v>21010104</v>
      </c>
      <c r="B938" s="222" t="s">
        <v>17</v>
      </c>
      <c r="C938" s="223"/>
      <c r="D938" s="20">
        <v>31933700</v>
      </c>
      <c r="E938" s="101" t="s">
        <v>434</v>
      </c>
      <c r="F938" s="231">
        <v>1121589.6599999999</v>
      </c>
      <c r="G938" s="231">
        <v>1121589.6599999999</v>
      </c>
      <c r="H938" s="231">
        <f>G938/12*9</f>
        <v>841192.24499999988</v>
      </c>
      <c r="I938" s="209"/>
    </row>
    <row r="939" spans="1:9" ht="18">
      <c r="A939" s="221">
        <v>21010105</v>
      </c>
      <c r="B939" s="222" t="s">
        <v>17</v>
      </c>
      <c r="C939" s="223"/>
      <c r="D939" s="13"/>
      <c r="E939" s="101" t="s">
        <v>435</v>
      </c>
      <c r="F939" s="231">
        <v>785327.62</v>
      </c>
      <c r="G939" s="231">
        <v>785327.62</v>
      </c>
      <c r="H939" s="231">
        <f>G939/12*9</f>
        <v>588995.71499999997</v>
      </c>
      <c r="I939" s="209"/>
    </row>
    <row r="940" spans="1:9" ht="18">
      <c r="A940" s="221">
        <v>21010106</v>
      </c>
      <c r="B940" s="222" t="s">
        <v>17</v>
      </c>
      <c r="C940" s="223"/>
      <c r="D940" s="13"/>
      <c r="E940" s="101" t="s">
        <v>501</v>
      </c>
      <c r="F940" s="231"/>
      <c r="G940" s="231"/>
      <c r="H940" s="231"/>
      <c r="I940" s="209"/>
    </row>
    <row r="941" spans="1:9" ht="36">
      <c r="A941" s="257"/>
      <c r="B941" s="222" t="s">
        <v>17</v>
      </c>
      <c r="C941" s="223"/>
      <c r="D941" s="13"/>
      <c r="E941" s="101" t="s">
        <v>576</v>
      </c>
      <c r="F941" s="231"/>
      <c r="G941" s="231"/>
      <c r="H941" s="231"/>
      <c r="I941" s="209"/>
    </row>
    <row r="942" spans="1:9" ht="36">
      <c r="A942" s="217">
        <v>21020000</v>
      </c>
      <c r="B942" s="218"/>
      <c r="C942" s="219"/>
      <c r="D942" s="218"/>
      <c r="E942" s="97" t="s">
        <v>437</v>
      </c>
      <c r="F942" s="231"/>
      <c r="G942" s="231"/>
      <c r="H942" s="231"/>
      <c r="I942" s="209"/>
    </row>
    <row r="943" spans="1:9" ht="18">
      <c r="A943" s="221">
        <v>21020301</v>
      </c>
      <c r="B943" s="222" t="s">
        <v>17</v>
      </c>
      <c r="C943" s="223"/>
      <c r="D943" s="13"/>
      <c r="E943" s="130" t="s">
        <v>438</v>
      </c>
      <c r="F943" s="231"/>
      <c r="G943" s="231"/>
      <c r="H943" s="231"/>
      <c r="I943" s="209"/>
    </row>
    <row r="944" spans="1:9" ht="18">
      <c r="A944" s="221">
        <v>21020302</v>
      </c>
      <c r="B944" s="222" t="s">
        <v>17</v>
      </c>
      <c r="C944" s="223"/>
      <c r="D944" s="13"/>
      <c r="E944" s="130" t="s">
        <v>439</v>
      </c>
      <c r="F944" s="231"/>
      <c r="G944" s="231"/>
      <c r="H944" s="231"/>
      <c r="I944" s="209"/>
    </row>
    <row r="945" spans="1:9" ht="18">
      <c r="A945" s="221">
        <v>21020303</v>
      </c>
      <c r="B945" s="222" t="s">
        <v>17</v>
      </c>
      <c r="C945" s="223"/>
      <c r="D945" s="13"/>
      <c r="E945" s="130" t="s">
        <v>440</v>
      </c>
      <c r="F945" s="231"/>
      <c r="G945" s="231"/>
      <c r="H945" s="231"/>
      <c r="I945" s="209"/>
    </row>
    <row r="946" spans="1:9" ht="18">
      <c r="A946" s="221">
        <v>21020304</v>
      </c>
      <c r="B946" s="222" t="s">
        <v>17</v>
      </c>
      <c r="C946" s="223"/>
      <c r="D946" s="13"/>
      <c r="E946" s="130" t="s">
        <v>401</v>
      </c>
      <c r="F946" s="231"/>
      <c r="G946" s="231"/>
      <c r="H946" s="231"/>
      <c r="I946" s="209"/>
    </row>
    <row r="947" spans="1:9" ht="18">
      <c r="A947" s="221">
        <v>21020312</v>
      </c>
      <c r="B947" s="222" t="s">
        <v>17</v>
      </c>
      <c r="C947" s="223"/>
      <c r="D947" s="13"/>
      <c r="E947" s="130" t="s">
        <v>441</v>
      </c>
      <c r="F947" s="231"/>
      <c r="G947" s="231"/>
      <c r="H947" s="231"/>
      <c r="I947" s="209"/>
    </row>
    <row r="948" spans="1:9" ht="18">
      <c r="A948" s="221">
        <v>21020315</v>
      </c>
      <c r="B948" s="222" t="s">
        <v>17</v>
      </c>
      <c r="C948" s="223"/>
      <c r="D948" s="13"/>
      <c r="E948" s="130" t="s">
        <v>442</v>
      </c>
      <c r="F948" s="231"/>
      <c r="G948" s="231"/>
      <c r="H948" s="231"/>
      <c r="I948" s="209"/>
    </row>
    <row r="949" spans="1:9" ht="18">
      <c r="A949" s="221">
        <v>21020314</v>
      </c>
      <c r="B949" s="222" t="s">
        <v>17</v>
      </c>
      <c r="C949" s="223"/>
      <c r="D949" s="13"/>
      <c r="E949" s="130" t="s">
        <v>523</v>
      </c>
      <c r="F949" s="231"/>
      <c r="G949" s="231"/>
      <c r="H949" s="231"/>
      <c r="I949" s="209"/>
    </row>
    <row r="950" spans="1:9" ht="18">
      <c r="A950" s="221">
        <v>21020305</v>
      </c>
      <c r="B950" s="222" t="s">
        <v>17</v>
      </c>
      <c r="C950" s="223"/>
      <c r="D950" s="13"/>
      <c r="E950" s="130" t="s">
        <v>524</v>
      </c>
      <c r="F950" s="231"/>
      <c r="G950" s="231"/>
      <c r="H950" s="231"/>
      <c r="I950" s="209"/>
    </row>
    <row r="951" spans="1:9" ht="18">
      <c r="A951" s="221">
        <v>21020306</v>
      </c>
      <c r="B951" s="222" t="s">
        <v>17</v>
      </c>
      <c r="C951" s="223"/>
      <c r="D951" s="13"/>
      <c r="E951" s="130" t="s">
        <v>525</v>
      </c>
      <c r="F951" s="231"/>
      <c r="G951" s="231"/>
      <c r="H951" s="231"/>
      <c r="I951" s="209"/>
    </row>
    <row r="952" spans="1:9" ht="36">
      <c r="A952" s="217">
        <v>21020400</v>
      </c>
      <c r="B952" s="218"/>
      <c r="C952" s="219"/>
      <c r="D952" s="218"/>
      <c r="E952" s="97" t="s">
        <v>452</v>
      </c>
      <c r="F952" s="231"/>
      <c r="G952" s="231"/>
      <c r="H952" s="231"/>
      <c r="I952" s="209"/>
    </row>
    <row r="953" spans="1:9" ht="18">
      <c r="A953" s="221">
        <v>21020401</v>
      </c>
      <c r="B953" s="222" t="s">
        <v>17</v>
      </c>
      <c r="C953" s="223"/>
      <c r="D953" s="20">
        <v>31933700</v>
      </c>
      <c r="E953" s="130" t="s">
        <v>438</v>
      </c>
      <c r="F953" s="231">
        <v>391906.76</v>
      </c>
      <c r="G953" s="231">
        <v>391906.76</v>
      </c>
      <c r="H953" s="231">
        <f t="shared" ref="H953:H965" si="8">G953/12*9</f>
        <v>293930.07</v>
      </c>
      <c r="I953" s="209"/>
    </row>
    <row r="954" spans="1:9" ht="18">
      <c r="A954" s="221">
        <v>21020402</v>
      </c>
      <c r="B954" s="222" t="s">
        <v>17</v>
      </c>
      <c r="C954" s="223"/>
      <c r="D954" s="20">
        <v>31933700</v>
      </c>
      <c r="E954" s="130" t="s">
        <v>439</v>
      </c>
      <c r="F954" s="231">
        <v>224318.55000000002</v>
      </c>
      <c r="G954" s="231">
        <v>224318.55000000002</v>
      </c>
      <c r="H954" s="231">
        <f t="shared" si="8"/>
        <v>168238.91250000001</v>
      </c>
      <c r="I954" s="209"/>
    </row>
    <row r="955" spans="1:9" ht="18">
      <c r="A955" s="221">
        <v>21020403</v>
      </c>
      <c r="B955" s="222" t="s">
        <v>17</v>
      </c>
      <c r="C955" s="223"/>
      <c r="D955" s="20">
        <v>31933700</v>
      </c>
      <c r="E955" s="130" t="s">
        <v>440</v>
      </c>
      <c r="F955" s="231">
        <v>15573.6</v>
      </c>
      <c r="G955" s="231">
        <v>15573.6</v>
      </c>
      <c r="H955" s="231">
        <f t="shared" si="8"/>
        <v>11680.199999999999</v>
      </c>
      <c r="I955" s="209"/>
    </row>
    <row r="956" spans="1:9" ht="18">
      <c r="A956" s="221">
        <v>21020404</v>
      </c>
      <c r="B956" s="222" t="s">
        <v>17</v>
      </c>
      <c r="C956" s="223"/>
      <c r="D956" s="20">
        <v>31933700</v>
      </c>
      <c r="E956" s="130" t="s">
        <v>401</v>
      </c>
      <c r="F956" s="231">
        <v>56080.41</v>
      </c>
      <c r="G956" s="231">
        <v>56080.41</v>
      </c>
      <c r="H956" s="231">
        <f t="shared" si="8"/>
        <v>42060.307500000003</v>
      </c>
      <c r="I956" s="209"/>
    </row>
    <row r="957" spans="1:9" ht="18">
      <c r="A957" s="221">
        <v>21020412</v>
      </c>
      <c r="B957" s="222" t="s">
        <v>17</v>
      </c>
      <c r="C957" s="223"/>
      <c r="D957" s="13"/>
      <c r="E957" s="130" t="s">
        <v>441</v>
      </c>
      <c r="F957" s="231"/>
      <c r="G957" s="231"/>
      <c r="H957" s="231"/>
      <c r="I957" s="209"/>
    </row>
    <row r="958" spans="1:9" ht="18">
      <c r="A958" s="221">
        <v>21020415</v>
      </c>
      <c r="B958" s="222" t="s">
        <v>17</v>
      </c>
      <c r="C958" s="223"/>
      <c r="D958" s="20">
        <v>31933700</v>
      </c>
      <c r="E958" s="130" t="s">
        <v>442</v>
      </c>
      <c r="F958" s="231">
        <v>105520.41</v>
      </c>
      <c r="G958" s="231">
        <v>105520.41</v>
      </c>
      <c r="H958" s="231">
        <f t="shared" si="8"/>
        <v>79140.307499999995</v>
      </c>
      <c r="I958" s="209"/>
    </row>
    <row r="959" spans="1:9" ht="36">
      <c r="A959" s="217">
        <v>21020500</v>
      </c>
      <c r="B959" s="218"/>
      <c r="C959" s="219"/>
      <c r="D959" s="218"/>
      <c r="E959" s="97" t="s">
        <v>453</v>
      </c>
      <c r="F959" s="231"/>
      <c r="G959" s="231"/>
      <c r="H959" s="231"/>
      <c r="I959" s="209"/>
    </row>
    <row r="960" spans="1:9" ht="18">
      <c r="A960" s="221">
        <v>21020501</v>
      </c>
      <c r="B960" s="222" t="s">
        <v>17</v>
      </c>
      <c r="C960" s="223"/>
      <c r="D960" s="13"/>
      <c r="E960" s="130" t="s">
        <v>438</v>
      </c>
      <c r="F960" s="231">
        <v>274863.74</v>
      </c>
      <c r="G960" s="231">
        <v>274863.74</v>
      </c>
      <c r="H960" s="231">
        <f t="shared" si="8"/>
        <v>206147.80499999999</v>
      </c>
      <c r="I960" s="209"/>
    </row>
    <row r="961" spans="1:9" ht="18">
      <c r="A961" s="322">
        <v>21020502</v>
      </c>
      <c r="B961" s="222" t="s">
        <v>17</v>
      </c>
      <c r="C961" s="230"/>
      <c r="D961" s="13"/>
      <c r="E961" s="130" t="s">
        <v>439</v>
      </c>
      <c r="F961" s="231">
        <v>157066.76</v>
      </c>
      <c r="G961" s="231">
        <v>157066.76</v>
      </c>
      <c r="H961" s="231">
        <f t="shared" si="8"/>
        <v>117800.07</v>
      </c>
      <c r="I961" s="209"/>
    </row>
    <row r="962" spans="1:9" ht="18">
      <c r="A962" s="322">
        <v>21020503</v>
      </c>
      <c r="B962" s="222" t="s">
        <v>17</v>
      </c>
      <c r="C962" s="230"/>
      <c r="D962" s="13"/>
      <c r="E962" s="130" t="s">
        <v>440</v>
      </c>
      <c r="F962" s="231">
        <v>22248</v>
      </c>
      <c r="G962" s="231">
        <v>22248</v>
      </c>
      <c r="H962" s="231">
        <f t="shared" si="8"/>
        <v>16686</v>
      </c>
      <c r="I962" s="209"/>
    </row>
    <row r="963" spans="1:9" ht="18">
      <c r="A963" s="322">
        <v>21020504</v>
      </c>
      <c r="B963" s="222" t="s">
        <v>17</v>
      </c>
      <c r="C963" s="230"/>
      <c r="D963" s="13"/>
      <c r="E963" s="130" t="s">
        <v>401</v>
      </c>
      <c r="F963" s="231">
        <v>39265.660000000003</v>
      </c>
      <c r="G963" s="231">
        <v>39265.660000000003</v>
      </c>
      <c r="H963" s="231">
        <f t="shared" si="8"/>
        <v>29449.245000000003</v>
      </c>
      <c r="I963" s="209"/>
    </row>
    <row r="964" spans="1:9" ht="18">
      <c r="A964" s="322">
        <v>21020512</v>
      </c>
      <c r="B964" s="222" t="s">
        <v>17</v>
      </c>
      <c r="C964" s="230"/>
      <c r="D964" s="13"/>
      <c r="E964" s="130" t="s">
        <v>441</v>
      </c>
      <c r="F964" s="231"/>
      <c r="G964" s="231"/>
      <c r="H964" s="231"/>
      <c r="I964" s="209"/>
    </row>
    <row r="965" spans="1:9" ht="18">
      <c r="A965" s="322">
        <v>21020515</v>
      </c>
      <c r="B965" s="222" t="s">
        <v>17</v>
      </c>
      <c r="C965" s="230"/>
      <c r="D965" s="13"/>
      <c r="E965" s="130" t="s">
        <v>442</v>
      </c>
      <c r="F965" s="231">
        <v>306719.58</v>
      </c>
      <c r="G965" s="231">
        <v>306719.58</v>
      </c>
      <c r="H965" s="231">
        <f t="shared" si="8"/>
        <v>230039.685</v>
      </c>
      <c r="I965" s="209"/>
    </row>
    <row r="966" spans="1:9" ht="36">
      <c r="A966" s="227">
        <v>21020600</v>
      </c>
      <c r="B966" s="228"/>
      <c r="C966" s="229"/>
      <c r="D966" s="228"/>
      <c r="E966" s="97" t="s">
        <v>410</v>
      </c>
      <c r="F966" s="231"/>
      <c r="G966" s="231"/>
      <c r="H966" s="231"/>
      <c r="I966" s="209"/>
    </row>
    <row r="967" spans="1:9" ht="18">
      <c r="A967" s="322">
        <v>21020605</v>
      </c>
      <c r="B967" s="222" t="s">
        <v>17</v>
      </c>
      <c r="C967" s="230"/>
      <c r="D967" s="13"/>
      <c r="E967" s="101" t="s">
        <v>503</v>
      </c>
      <c r="F967" s="231"/>
      <c r="G967" s="231"/>
      <c r="H967" s="231"/>
      <c r="I967" s="209"/>
    </row>
    <row r="968" spans="1:9" ht="18">
      <c r="A968" s="232">
        <v>22020000</v>
      </c>
      <c r="B968" s="233"/>
      <c r="C968" s="234"/>
      <c r="D968" s="233"/>
      <c r="E968" s="161" t="s">
        <v>412</v>
      </c>
      <c r="F968" s="231"/>
      <c r="G968" s="231"/>
      <c r="H968" s="231"/>
      <c r="I968" s="209"/>
    </row>
    <row r="969" spans="1:9" ht="25.5" customHeight="1">
      <c r="A969" s="232">
        <v>22020100</v>
      </c>
      <c r="B969" s="233"/>
      <c r="C969" s="234"/>
      <c r="D969" s="233"/>
      <c r="E969" s="161" t="s">
        <v>467</v>
      </c>
      <c r="F969" s="231"/>
      <c r="G969" s="231"/>
      <c r="H969" s="231"/>
      <c r="I969" s="209"/>
    </row>
    <row r="970" spans="1:9" ht="18">
      <c r="A970" s="588">
        <v>22020101</v>
      </c>
      <c r="B970" s="222" t="s">
        <v>13</v>
      </c>
      <c r="C970" s="183"/>
      <c r="D970" s="14"/>
      <c r="E970" s="348" t="s">
        <v>468</v>
      </c>
      <c r="F970" s="231"/>
      <c r="G970" s="231"/>
      <c r="H970" s="231"/>
      <c r="I970" s="209">
        <v>100000</v>
      </c>
    </row>
    <row r="971" spans="1:9" ht="18">
      <c r="A971" s="588">
        <v>22020102</v>
      </c>
      <c r="B971" s="222" t="s">
        <v>13</v>
      </c>
      <c r="C971" s="183"/>
      <c r="D971" s="20">
        <v>31933700</v>
      </c>
      <c r="E971" s="348" t="s">
        <v>414</v>
      </c>
      <c r="F971" s="231"/>
      <c r="G971" s="231"/>
      <c r="H971" s="231"/>
      <c r="I971" s="209"/>
    </row>
    <row r="972" spans="1:9" ht="18">
      <c r="A972" s="588">
        <v>22020103</v>
      </c>
      <c r="B972" s="222" t="s">
        <v>13</v>
      </c>
      <c r="C972" s="183"/>
      <c r="D972" s="14"/>
      <c r="E972" s="348" t="s">
        <v>469</v>
      </c>
      <c r="F972" s="231"/>
      <c r="G972" s="231"/>
      <c r="H972" s="231"/>
      <c r="I972" s="209"/>
    </row>
    <row r="973" spans="1:9" ht="18">
      <c r="A973" s="588">
        <v>22020104</v>
      </c>
      <c r="B973" s="222" t="s">
        <v>13</v>
      </c>
      <c r="C973" s="183"/>
      <c r="D973" s="14"/>
      <c r="E973" s="348" t="s">
        <v>415</v>
      </c>
      <c r="F973" s="231"/>
      <c r="G973" s="231"/>
      <c r="H973" s="231"/>
      <c r="I973" s="209"/>
    </row>
    <row r="974" spans="1:9" ht="18">
      <c r="A974" s="587">
        <v>220203</v>
      </c>
      <c r="B974" s="463"/>
      <c r="C974" s="350"/>
      <c r="D974" s="14"/>
      <c r="E974" s="289" t="s">
        <v>585</v>
      </c>
      <c r="F974" s="231"/>
      <c r="G974" s="231"/>
      <c r="H974" s="231"/>
      <c r="I974" s="209"/>
    </row>
    <row r="975" spans="1:9" ht="18">
      <c r="A975" s="182">
        <v>22020313</v>
      </c>
      <c r="B975" s="222" t="s">
        <v>17</v>
      </c>
      <c r="C975" s="183"/>
      <c r="D975" s="13"/>
      <c r="E975" s="226" t="s">
        <v>448</v>
      </c>
      <c r="F975" s="231"/>
      <c r="G975" s="231"/>
      <c r="H975" s="231"/>
      <c r="I975" s="209"/>
    </row>
    <row r="976" spans="1:9" ht="36">
      <c r="A976" s="232">
        <v>22021000</v>
      </c>
      <c r="B976" s="233"/>
      <c r="C976" s="234"/>
      <c r="D976" s="233"/>
      <c r="E976" s="161" t="s">
        <v>426</v>
      </c>
      <c r="F976" s="231"/>
      <c r="G976" s="231"/>
      <c r="H976" s="231"/>
      <c r="I976" s="209"/>
    </row>
    <row r="977" spans="1:9" thickBot="1">
      <c r="A977" s="572">
        <v>22021017</v>
      </c>
      <c r="B977" s="573" t="s">
        <v>17</v>
      </c>
      <c r="C977" s="574"/>
      <c r="D977" s="25">
        <v>31933700</v>
      </c>
      <c r="E977" s="576" t="s">
        <v>520</v>
      </c>
      <c r="F977" s="577">
        <v>123000</v>
      </c>
      <c r="G977" s="577">
        <v>10300000</v>
      </c>
      <c r="H977" s="577">
        <v>250000</v>
      </c>
      <c r="I977" s="578">
        <v>10000000</v>
      </c>
    </row>
    <row r="978" spans="1:9" thickBot="1">
      <c r="A978" s="568"/>
      <c r="B978" s="448"/>
      <c r="C978" s="449"/>
      <c r="D978" s="448"/>
      <c r="E978" s="562" t="s">
        <v>46</v>
      </c>
      <c r="F978" s="446">
        <f>SUM(F937:F967)</f>
        <v>3500480.75</v>
      </c>
      <c r="G978" s="446">
        <f>SUM(G937:G967)</f>
        <v>3500480.75</v>
      </c>
      <c r="H978" s="446">
        <f>SUM(H937:H967)</f>
        <v>2625360.5625000005</v>
      </c>
      <c r="I978" s="446">
        <f>SUM(I937:I967)</f>
        <v>0</v>
      </c>
    </row>
    <row r="979" spans="1:9" thickBot="1">
      <c r="A979" s="242"/>
      <c r="B979" s="212"/>
      <c r="C979" s="243"/>
      <c r="D979" s="212"/>
      <c r="E979" s="261" t="s">
        <v>412</v>
      </c>
      <c r="F979" s="320">
        <f>SUM(F970:F977)</f>
        <v>123000</v>
      </c>
      <c r="G979" s="320">
        <f>SUM(G970:G977)</f>
        <v>10300000</v>
      </c>
      <c r="H979" s="320">
        <f>SUM(H970:H977)</f>
        <v>250000</v>
      </c>
      <c r="I979" s="320">
        <f>SUM(I970:I977)</f>
        <v>10100000</v>
      </c>
    </row>
    <row r="980" spans="1:9" ht="27.95" customHeight="1" thickBot="1">
      <c r="A980" s="246"/>
      <c r="B980" s="247"/>
      <c r="C980" s="248"/>
      <c r="D980" s="249"/>
      <c r="E980" s="261" t="s">
        <v>50</v>
      </c>
      <c r="F980" s="326">
        <f>F978+F979</f>
        <v>3623480.75</v>
      </c>
      <c r="G980" s="326">
        <f>G978+G979</f>
        <v>13800480.75</v>
      </c>
      <c r="H980" s="326">
        <f>H978+H979</f>
        <v>2875360.5625000005</v>
      </c>
      <c r="I980" s="326">
        <f>I978+I979</f>
        <v>10100000</v>
      </c>
    </row>
    <row r="981" spans="1:9" ht="22.5">
      <c r="A981" s="985" t="s">
        <v>802</v>
      </c>
      <c r="B981" s="986"/>
      <c r="C981" s="986"/>
      <c r="D981" s="986"/>
      <c r="E981" s="986"/>
      <c r="F981" s="986"/>
      <c r="G981" s="986"/>
      <c r="H981" s="986"/>
      <c r="I981" s="987"/>
    </row>
    <row r="982" spans="1:9" ht="22.5">
      <c r="A982" s="988" t="s">
        <v>0</v>
      </c>
      <c r="B982" s="989"/>
      <c r="C982" s="989"/>
      <c r="D982" s="989"/>
      <c r="E982" s="989"/>
      <c r="F982" s="989"/>
      <c r="G982" s="989"/>
      <c r="H982" s="989"/>
      <c r="I982" s="990"/>
    </row>
    <row r="983" spans="1:9" ht="22.5">
      <c r="A983" s="988" t="s">
        <v>1734</v>
      </c>
      <c r="B983" s="989"/>
      <c r="C983" s="989"/>
      <c r="D983" s="989"/>
      <c r="E983" s="989"/>
      <c r="F983" s="989"/>
      <c r="G983" s="989"/>
      <c r="H983" s="989"/>
      <c r="I983" s="990"/>
    </row>
    <row r="984" spans="1:9" ht="18.75" customHeight="1" thickBot="1">
      <c r="A984" s="991" t="s">
        <v>371</v>
      </c>
      <c r="B984" s="991"/>
      <c r="C984" s="991"/>
      <c r="D984" s="991"/>
      <c r="E984" s="991"/>
      <c r="F984" s="991"/>
      <c r="G984" s="991"/>
      <c r="H984" s="991"/>
      <c r="I984" s="991"/>
    </row>
    <row r="985" spans="1:9" thickBot="1">
      <c r="A985" s="982" t="s">
        <v>586</v>
      </c>
      <c r="B985" s="983"/>
      <c r="C985" s="983"/>
      <c r="D985" s="983"/>
      <c r="E985" s="983"/>
      <c r="F985" s="983"/>
      <c r="G985" s="983"/>
      <c r="H985" s="983"/>
      <c r="I985" s="984"/>
    </row>
    <row r="986" spans="1:9" s="204" customFormat="1" ht="39.75" customHeight="1" thickBot="1">
      <c r="A986" s="564" t="s">
        <v>373</v>
      </c>
      <c r="B986" s="387" t="s">
        <v>78</v>
      </c>
      <c r="C986" s="565" t="s">
        <v>374</v>
      </c>
      <c r="D986" s="387" t="s">
        <v>3</v>
      </c>
      <c r="E986" s="566" t="s">
        <v>79</v>
      </c>
      <c r="F986" s="387" t="s">
        <v>375</v>
      </c>
      <c r="G986" s="567" t="s">
        <v>6</v>
      </c>
      <c r="H986" s="387" t="s">
        <v>738</v>
      </c>
      <c r="I986" s="387" t="s">
        <v>1735</v>
      </c>
    </row>
    <row r="987" spans="1:9" ht="27.95" customHeight="1">
      <c r="A987" s="252">
        <v>20000000</v>
      </c>
      <c r="B987" s="253"/>
      <c r="C987" s="254"/>
      <c r="D987" s="253"/>
      <c r="E987" s="116" t="s">
        <v>43</v>
      </c>
      <c r="F987" s="255"/>
      <c r="G987" s="255"/>
      <c r="H987" s="255"/>
      <c r="I987" s="256"/>
    </row>
    <row r="988" spans="1:9" ht="18">
      <c r="A988" s="217">
        <v>21000000</v>
      </c>
      <c r="B988" s="218"/>
      <c r="C988" s="219"/>
      <c r="D988" s="218"/>
      <c r="E988" s="97" t="s">
        <v>46</v>
      </c>
      <c r="F988" s="208"/>
      <c r="G988" s="208"/>
      <c r="H988" s="208"/>
      <c r="I988" s="220"/>
    </row>
    <row r="989" spans="1:9" ht="18">
      <c r="A989" s="217">
        <v>21010000</v>
      </c>
      <c r="B989" s="218"/>
      <c r="C989" s="219"/>
      <c r="D989" s="218"/>
      <c r="E989" s="97" t="s">
        <v>395</v>
      </c>
      <c r="F989" s="208"/>
      <c r="G989" s="208"/>
      <c r="H989" s="208"/>
      <c r="I989" s="220"/>
    </row>
    <row r="990" spans="1:9" ht="18">
      <c r="A990" s="221">
        <v>21010103</v>
      </c>
      <c r="B990" s="222" t="s">
        <v>17</v>
      </c>
      <c r="C990" s="223"/>
      <c r="D990" s="13"/>
      <c r="E990" s="101" t="s">
        <v>433</v>
      </c>
      <c r="F990" s="231">
        <v>451732.66272100003</v>
      </c>
      <c r="G990" s="231">
        <v>447260.06210000004</v>
      </c>
      <c r="H990" s="231">
        <v>335445.04657500004</v>
      </c>
      <c r="I990" s="231"/>
    </row>
    <row r="991" spans="1:9" ht="18">
      <c r="A991" s="221">
        <v>21010104</v>
      </c>
      <c r="B991" s="222" t="s">
        <v>17</v>
      </c>
      <c r="C991" s="223"/>
      <c r="D991" s="20">
        <v>31933700</v>
      </c>
      <c r="E991" s="101" t="s">
        <v>434</v>
      </c>
      <c r="F991" s="231">
        <v>325853.16899999999</v>
      </c>
      <c r="G991" s="231">
        <v>322626.90000000002</v>
      </c>
      <c r="H991" s="231">
        <v>241970.17500000002</v>
      </c>
      <c r="I991" s="231">
        <f>NROLL!E319</f>
        <v>313230.24</v>
      </c>
    </row>
    <row r="992" spans="1:9" ht="18">
      <c r="A992" s="221">
        <v>21010105</v>
      </c>
      <c r="B992" s="222" t="s">
        <v>17</v>
      </c>
      <c r="C992" s="223"/>
      <c r="D992" s="13"/>
      <c r="E992" s="101" t="s">
        <v>435</v>
      </c>
      <c r="F992" s="231"/>
      <c r="G992" s="231"/>
      <c r="H992" s="231"/>
      <c r="I992" s="231"/>
    </row>
    <row r="993" spans="1:9" ht="18">
      <c r="A993" s="221">
        <v>21010106</v>
      </c>
      <c r="B993" s="222" t="s">
        <v>17</v>
      </c>
      <c r="C993" s="223"/>
      <c r="D993" s="13"/>
      <c r="E993" s="101" t="s">
        <v>501</v>
      </c>
      <c r="F993" s="231"/>
      <c r="G993" s="231"/>
      <c r="H993" s="231"/>
      <c r="I993" s="231"/>
    </row>
    <row r="994" spans="1:9" ht="36">
      <c r="A994" s="257"/>
      <c r="B994" s="222" t="s">
        <v>17</v>
      </c>
      <c r="C994" s="223"/>
      <c r="D994" s="13"/>
      <c r="E994" s="130" t="s">
        <v>576</v>
      </c>
      <c r="F994" s="231"/>
      <c r="G994" s="231"/>
      <c r="H994" s="231"/>
      <c r="I994" s="231">
        <f>NROLL!T319</f>
        <v>480000</v>
      </c>
    </row>
    <row r="995" spans="1:9" ht="18">
      <c r="A995" s="217">
        <v>21020000</v>
      </c>
      <c r="B995" s="218"/>
      <c r="C995" s="219"/>
      <c r="D995" s="218"/>
      <c r="E995" s="97" t="s">
        <v>398</v>
      </c>
      <c r="F995" s="231"/>
      <c r="G995" s="231"/>
      <c r="H995" s="231"/>
      <c r="I995" s="231"/>
    </row>
    <row r="996" spans="1:9" ht="36">
      <c r="A996" s="217">
        <v>21020300</v>
      </c>
      <c r="B996" s="218"/>
      <c r="C996" s="219"/>
      <c r="D996" s="218"/>
      <c r="E996" s="97" t="s">
        <v>437</v>
      </c>
      <c r="F996" s="231"/>
      <c r="G996" s="231"/>
      <c r="H996" s="231"/>
      <c r="I996" s="231"/>
    </row>
    <row r="997" spans="1:9" ht="18">
      <c r="A997" s="221">
        <v>21020301</v>
      </c>
      <c r="B997" s="222" t="s">
        <v>17</v>
      </c>
      <c r="C997" s="223"/>
      <c r="D997" s="13"/>
      <c r="E997" s="130" t="s">
        <v>438</v>
      </c>
      <c r="F997" s="231">
        <v>114049.1293</v>
      </c>
      <c r="G997" s="231">
        <v>112919.93000000001</v>
      </c>
      <c r="H997" s="231">
        <v>84689.947500000009</v>
      </c>
      <c r="I997" s="231"/>
    </row>
    <row r="998" spans="1:9" ht="18">
      <c r="A998" s="221">
        <v>21020302</v>
      </c>
      <c r="B998" s="222" t="s">
        <v>17</v>
      </c>
      <c r="C998" s="223"/>
      <c r="D998" s="13"/>
      <c r="E998" s="130" t="s">
        <v>439</v>
      </c>
      <c r="F998" s="231">
        <v>65170.633800000003</v>
      </c>
      <c r="G998" s="231">
        <v>64525.380000000005</v>
      </c>
      <c r="H998" s="231">
        <v>48394.035000000003</v>
      </c>
      <c r="I998" s="231"/>
    </row>
    <row r="999" spans="1:9" ht="18">
      <c r="A999" s="221">
        <v>21020303</v>
      </c>
      <c r="B999" s="222" t="s">
        <v>17</v>
      </c>
      <c r="C999" s="223"/>
      <c r="D999" s="13"/>
      <c r="E999" s="130" t="s">
        <v>440</v>
      </c>
      <c r="F999" s="231">
        <v>7864.6680000000006</v>
      </c>
      <c r="G999" s="231">
        <v>7786.8</v>
      </c>
      <c r="H999" s="231">
        <v>5840.0999999999995</v>
      </c>
      <c r="I999" s="231"/>
    </row>
    <row r="1000" spans="1:9" ht="18">
      <c r="A1000" s="221">
        <v>21020304</v>
      </c>
      <c r="B1000" s="222" t="s">
        <v>17</v>
      </c>
      <c r="C1000" s="223"/>
      <c r="D1000" s="13"/>
      <c r="E1000" s="130" t="s">
        <v>401</v>
      </c>
      <c r="F1000" s="231">
        <v>16293.178600000001</v>
      </c>
      <c r="G1000" s="231">
        <v>16131.86</v>
      </c>
      <c r="H1000" s="231">
        <v>12098.895</v>
      </c>
      <c r="I1000" s="231"/>
    </row>
    <row r="1001" spans="1:9" ht="18">
      <c r="A1001" s="221">
        <v>21020312</v>
      </c>
      <c r="B1001" s="222" t="s">
        <v>17</v>
      </c>
      <c r="C1001" s="223"/>
      <c r="D1001" s="13"/>
      <c r="E1001" s="130" t="s">
        <v>441</v>
      </c>
      <c r="F1001" s="231"/>
      <c r="G1001" s="231"/>
      <c r="H1001" s="231"/>
      <c r="I1001" s="231"/>
    </row>
    <row r="1002" spans="1:9" ht="18">
      <c r="A1002" s="221">
        <v>21020315</v>
      </c>
      <c r="B1002" s="222" t="s">
        <v>17</v>
      </c>
      <c r="C1002" s="223"/>
      <c r="D1002" s="13"/>
      <c r="E1002" s="130" t="s">
        <v>442</v>
      </c>
      <c r="F1002" s="231">
        <v>41260.378600000004</v>
      </c>
      <c r="G1002" s="231">
        <v>40851.86</v>
      </c>
      <c r="H1002" s="231">
        <v>30638.895</v>
      </c>
      <c r="I1002" s="231"/>
    </row>
    <row r="1003" spans="1:9" ht="18">
      <c r="A1003" s="221">
        <v>21020314</v>
      </c>
      <c r="B1003" s="222" t="s">
        <v>17</v>
      </c>
      <c r="C1003" s="223"/>
      <c r="D1003" s="13"/>
      <c r="E1003" s="130" t="s">
        <v>523</v>
      </c>
      <c r="F1003" s="231"/>
      <c r="G1003" s="231"/>
      <c r="H1003" s="231"/>
      <c r="I1003" s="231"/>
    </row>
    <row r="1004" spans="1:9" ht="18">
      <c r="A1004" s="221">
        <v>21020305</v>
      </c>
      <c r="B1004" s="222" t="s">
        <v>17</v>
      </c>
      <c r="C1004" s="223"/>
      <c r="D1004" s="13"/>
      <c r="E1004" s="130" t="s">
        <v>524</v>
      </c>
      <c r="F1004" s="231"/>
      <c r="G1004" s="231"/>
      <c r="H1004" s="231"/>
      <c r="I1004" s="231"/>
    </row>
    <row r="1005" spans="1:9" ht="18">
      <c r="A1005" s="221">
        <v>21020306</v>
      </c>
      <c r="B1005" s="222" t="s">
        <v>17</v>
      </c>
      <c r="C1005" s="223"/>
      <c r="D1005" s="13"/>
      <c r="E1005" s="130" t="s">
        <v>525</v>
      </c>
      <c r="F1005" s="231"/>
      <c r="G1005" s="231"/>
      <c r="H1005" s="231"/>
      <c r="I1005" s="231"/>
    </row>
    <row r="1006" spans="1:9" ht="21.75" customHeight="1">
      <c r="A1006" s="217">
        <v>21020400</v>
      </c>
      <c r="B1006" s="218"/>
      <c r="C1006" s="219"/>
      <c r="D1006" s="218"/>
      <c r="E1006" s="97" t="s">
        <v>452</v>
      </c>
      <c r="F1006" s="231"/>
      <c r="G1006" s="231"/>
      <c r="H1006" s="231"/>
      <c r="I1006" s="231"/>
    </row>
    <row r="1007" spans="1:9" ht="18">
      <c r="A1007" s="221">
        <v>21020401</v>
      </c>
      <c r="B1007" s="222" t="s">
        <v>17</v>
      </c>
      <c r="C1007" s="223"/>
      <c r="D1007" s="20">
        <v>31933700</v>
      </c>
      <c r="E1007" s="130" t="s">
        <v>438</v>
      </c>
      <c r="F1007" s="231">
        <v>69961.121673000001</v>
      </c>
      <c r="G1007" s="231">
        <v>69268.437300000005</v>
      </c>
      <c r="H1007" s="231">
        <v>51951.327975</v>
      </c>
      <c r="I1007" s="231">
        <f>NROLL!F319</f>
        <v>109630.58399999999</v>
      </c>
    </row>
    <row r="1008" spans="1:9" ht="18">
      <c r="A1008" s="221">
        <v>21020402</v>
      </c>
      <c r="B1008" s="222" t="s">
        <v>17</v>
      </c>
      <c r="C1008" s="223"/>
      <c r="D1008" s="20">
        <v>31933700</v>
      </c>
      <c r="E1008" s="130" t="s">
        <v>439</v>
      </c>
      <c r="F1008" s="231">
        <v>39823.485030999997</v>
      </c>
      <c r="G1008" s="231">
        <v>39429.193099999997</v>
      </c>
      <c r="H1008" s="231">
        <v>29571.894824999996</v>
      </c>
      <c r="I1008" s="231">
        <f>NROLL!G319</f>
        <v>62646.048000000003</v>
      </c>
    </row>
    <row r="1009" spans="1:9" ht="18">
      <c r="A1009" s="221">
        <v>21020403</v>
      </c>
      <c r="B1009" s="222" t="s">
        <v>17</v>
      </c>
      <c r="C1009" s="223"/>
      <c r="D1009" s="20">
        <v>31933700</v>
      </c>
      <c r="E1009" s="130" t="s">
        <v>440</v>
      </c>
      <c r="F1009" s="231">
        <v>9955.8686570000009</v>
      </c>
      <c r="G1009" s="231">
        <v>9857.2957000000006</v>
      </c>
      <c r="H1009" s="231">
        <v>7392.971775</v>
      </c>
      <c r="I1009" s="231">
        <f>NROLL!I319</f>
        <v>7560</v>
      </c>
    </row>
    <row r="1010" spans="1:9" ht="18">
      <c r="A1010" s="221">
        <v>21020404</v>
      </c>
      <c r="B1010" s="222" t="s">
        <v>17</v>
      </c>
      <c r="C1010" s="223"/>
      <c r="D1010" s="20">
        <v>31933700</v>
      </c>
      <c r="E1010" s="130" t="s">
        <v>401</v>
      </c>
      <c r="F1010" s="231"/>
      <c r="G1010" s="231"/>
      <c r="H1010" s="231"/>
      <c r="I1010" s="231">
        <f>NROLL!H319</f>
        <v>15661.512000000001</v>
      </c>
    </row>
    <row r="1011" spans="1:9" ht="18">
      <c r="A1011" s="221">
        <v>21020412</v>
      </c>
      <c r="B1011" s="222" t="s">
        <v>17</v>
      </c>
      <c r="C1011" s="223"/>
      <c r="D1011" s="13"/>
      <c r="E1011" s="130" t="s">
        <v>441</v>
      </c>
      <c r="F1011" s="231"/>
      <c r="G1011" s="231"/>
      <c r="H1011" s="231"/>
      <c r="I1011" s="231"/>
    </row>
    <row r="1012" spans="1:9" ht="18">
      <c r="A1012" s="221">
        <v>21020415</v>
      </c>
      <c r="B1012" s="222" t="s">
        <v>17</v>
      </c>
      <c r="C1012" s="223"/>
      <c r="D1012" s="20">
        <v>31933700</v>
      </c>
      <c r="E1012" s="130" t="s">
        <v>442</v>
      </c>
      <c r="F1012" s="231">
        <v>85242.025955000005</v>
      </c>
      <c r="G1012" s="231">
        <v>84398.045500000007</v>
      </c>
      <c r="H1012" s="231">
        <v>63298.534125000006</v>
      </c>
      <c r="I1012" s="231">
        <f>NROLL!J319</f>
        <v>39661.512000000002</v>
      </c>
    </row>
    <row r="1013" spans="1:9" ht="25.5" customHeight="1">
      <c r="A1013" s="217">
        <v>21020500</v>
      </c>
      <c r="B1013" s="218"/>
      <c r="C1013" s="219"/>
      <c r="D1013" s="218"/>
      <c r="E1013" s="97" t="s">
        <v>453</v>
      </c>
      <c r="F1013" s="231"/>
      <c r="G1013" s="231"/>
      <c r="H1013" s="231"/>
      <c r="I1013" s="209"/>
    </row>
    <row r="1014" spans="1:9" ht="18">
      <c r="A1014" s="221">
        <v>21020501</v>
      </c>
      <c r="B1014" s="222" t="s">
        <v>17</v>
      </c>
      <c r="C1014" s="223"/>
      <c r="D1014" s="13"/>
      <c r="E1014" s="130" t="s">
        <v>438</v>
      </c>
      <c r="F1014" s="231"/>
      <c r="G1014" s="231"/>
      <c r="H1014" s="231"/>
      <c r="I1014" s="209"/>
    </row>
    <row r="1015" spans="1:9" ht="18">
      <c r="A1015" s="322">
        <v>21020502</v>
      </c>
      <c r="B1015" s="222" t="s">
        <v>17</v>
      </c>
      <c r="C1015" s="230"/>
      <c r="D1015" s="13"/>
      <c r="E1015" s="130" t="s">
        <v>439</v>
      </c>
      <c r="F1015" s="231"/>
      <c r="G1015" s="231"/>
      <c r="H1015" s="231"/>
      <c r="I1015" s="209"/>
    </row>
    <row r="1016" spans="1:9" ht="18">
      <c r="A1016" s="322">
        <v>21020503</v>
      </c>
      <c r="B1016" s="222" t="s">
        <v>17</v>
      </c>
      <c r="C1016" s="230"/>
      <c r="D1016" s="13"/>
      <c r="E1016" s="130" t="s">
        <v>440</v>
      </c>
      <c r="F1016" s="231"/>
      <c r="G1016" s="231"/>
      <c r="H1016" s="231"/>
      <c r="I1016" s="209"/>
    </row>
    <row r="1017" spans="1:9" ht="18">
      <c r="A1017" s="322">
        <v>21020504</v>
      </c>
      <c r="B1017" s="222" t="s">
        <v>17</v>
      </c>
      <c r="C1017" s="230"/>
      <c r="D1017" s="13"/>
      <c r="E1017" s="130" t="s">
        <v>401</v>
      </c>
      <c r="F1017" s="231"/>
      <c r="G1017" s="231"/>
      <c r="H1017" s="231"/>
      <c r="I1017" s="209"/>
    </row>
    <row r="1018" spans="1:9" ht="18">
      <c r="A1018" s="322">
        <v>21020512</v>
      </c>
      <c r="B1018" s="222" t="s">
        <v>17</v>
      </c>
      <c r="C1018" s="230"/>
      <c r="D1018" s="13"/>
      <c r="E1018" s="130" t="s">
        <v>441</v>
      </c>
      <c r="F1018" s="231"/>
      <c r="G1018" s="231"/>
      <c r="H1018" s="231"/>
      <c r="I1018" s="209"/>
    </row>
    <row r="1019" spans="1:9" ht="18">
      <c r="A1019" s="322">
        <v>21020515</v>
      </c>
      <c r="B1019" s="222" t="s">
        <v>17</v>
      </c>
      <c r="C1019" s="230"/>
      <c r="D1019" s="13"/>
      <c r="E1019" s="130" t="s">
        <v>442</v>
      </c>
      <c r="F1019" s="231"/>
      <c r="G1019" s="231"/>
      <c r="H1019" s="231"/>
      <c r="I1019" s="209"/>
    </row>
    <row r="1020" spans="1:9" ht="36">
      <c r="A1020" s="227">
        <v>21020600</v>
      </c>
      <c r="B1020" s="228"/>
      <c r="C1020" s="229"/>
      <c r="D1020" s="228"/>
      <c r="E1020" s="97" t="s">
        <v>410</v>
      </c>
      <c r="F1020" s="231"/>
      <c r="G1020" s="231"/>
      <c r="H1020" s="231"/>
      <c r="I1020" s="209"/>
    </row>
    <row r="1021" spans="1:9" ht="18">
      <c r="A1021" s="322">
        <v>21020605</v>
      </c>
      <c r="B1021" s="222" t="s">
        <v>17</v>
      </c>
      <c r="C1021" s="230"/>
      <c r="D1021" s="13"/>
      <c r="E1021" s="101" t="s">
        <v>503</v>
      </c>
      <c r="F1021" s="231"/>
      <c r="G1021" s="231"/>
      <c r="H1021" s="231"/>
      <c r="I1021" s="209"/>
    </row>
    <row r="1022" spans="1:9" ht="18">
      <c r="A1022" s="232">
        <v>22020000</v>
      </c>
      <c r="B1022" s="233"/>
      <c r="C1022" s="234"/>
      <c r="D1022" s="233"/>
      <c r="E1022" s="161" t="s">
        <v>412</v>
      </c>
      <c r="F1022" s="231"/>
      <c r="G1022" s="231"/>
      <c r="H1022" s="231"/>
      <c r="I1022" s="209"/>
    </row>
    <row r="1023" spans="1:9" ht="20.25" customHeight="1">
      <c r="A1023" s="232">
        <v>22020100</v>
      </c>
      <c r="B1023" s="233"/>
      <c r="C1023" s="234"/>
      <c r="D1023" s="233"/>
      <c r="E1023" s="161" t="s">
        <v>467</v>
      </c>
      <c r="F1023" s="231"/>
      <c r="G1023" s="231"/>
      <c r="H1023" s="231"/>
      <c r="I1023" s="209"/>
    </row>
    <row r="1024" spans="1:9">
      <c r="A1024" s="588">
        <v>22020101</v>
      </c>
      <c r="B1024" s="222" t="s">
        <v>17</v>
      </c>
      <c r="C1024" s="351"/>
      <c r="D1024" s="349"/>
      <c r="E1024" s="348" t="s">
        <v>468</v>
      </c>
      <c r="F1024" s="14"/>
      <c r="G1024" s="231"/>
      <c r="H1024" s="14"/>
      <c r="I1024" s="209"/>
    </row>
    <row r="1025" spans="1:9">
      <c r="A1025" s="588">
        <v>22020102</v>
      </c>
      <c r="B1025" s="222" t="s">
        <v>17</v>
      </c>
      <c r="C1025" s="351"/>
      <c r="D1025" s="20">
        <v>31933700</v>
      </c>
      <c r="E1025" s="348" t="s">
        <v>414</v>
      </c>
      <c r="F1025" s="14"/>
      <c r="G1025" s="231">
        <v>51500</v>
      </c>
      <c r="H1025" s="352"/>
      <c r="I1025" s="209">
        <v>100000</v>
      </c>
    </row>
    <row r="1026" spans="1:9">
      <c r="A1026" s="588">
        <v>22020103</v>
      </c>
      <c r="B1026" s="222" t="s">
        <v>17</v>
      </c>
      <c r="C1026" s="351"/>
      <c r="D1026" s="349"/>
      <c r="E1026" s="348" t="s">
        <v>469</v>
      </c>
      <c r="F1026" s="14"/>
      <c r="G1026" s="231"/>
      <c r="H1026" s="14"/>
      <c r="I1026" s="209"/>
    </row>
    <row r="1027" spans="1:9">
      <c r="A1027" s="588">
        <v>22020104</v>
      </c>
      <c r="B1027" s="222" t="s">
        <v>17</v>
      </c>
      <c r="C1027" s="351"/>
      <c r="D1027" s="349"/>
      <c r="E1027" s="348" t="s">
        <v>415</v>
      </c>
      <c r="F1027" s="14"/>
      <c r="G1027" s="231"/>
      <c r="H1027" s="14"/>
      <c r="I1027" s="209"/>
    </row>
    <row r="1028" spans="1:9" ht="21.75" customHeight="1">
      <c r="A1028" s="232">
        <v>22020300</v>
      </c>
      <c r="B1028" s="222"/>
      <c r="C1028" s="234"/>
      <c r="D1028" s="233"/>
      <c r="E1028" s="161" t="s">
        <v>455</v>
      </c>
      <c r="F1028" s="231"/>
      <c r="G1028" s="231"/>
      <c r="H1028" s="231"/>
      <c r="I1028" s="209"/>
    </row>
    <row r="1029" spans="1:9" ht="18">
      <c r="A1029" s="182">
        <v>22020313</v>
      </c>
      <c r="B1029" s="222" t="s">
        <v>17</v>
      </c>
      <c r="C1029" s="183"/>
      <c r="D1029" s="20">
        <v>31933700</v>
      </c>
      <c r="E1029" s="226" t="s">
        <v>587</v>
      </c>
      <c r="F1029" s="231">
        <v>4320000</v>
      </c>
      <c r="G1029" s="231">
        <v>5000000</v>
      </c>
      <c r="H1029" s="231"/>
      <c r="I1029" s="209">
        <v>10000000</v>
      </c>
    </row>
    <row r="1030" spans="1:9" ht="36">
      <c r="A1030" s="232">
        <v>22021000</v>
      </c>
      <c r="B1030" s="233"/>
      <c r="C1030" s="234"/>
      <c r="D1030" s="233"/>
      <c r="E1030" s="161" t="s">
        <v>426</v>
      </c>
      <c r="F1030" s="231"/>
      <c r="G1030" s="231"/>
      <c r="H1030" s="231"/>
      <c r="I1030" s="209"/>
    </row>
    <row r="1031" spans="1:9" ht="36">
      <c r="A1031" s="182">
        <v>22021003</v>
      </c>
      <c r="B1031" s="222" t="s">
        <v>17</v>
      </c>
      <c r="C1031" s="183"/>
      <c r="D1031" s="13"/>
      <c r="E1031" s="130" t="s">
        <v>429</v>
      </c>
      <c r="F1031" s="231"/>
      <c r="G1031" s="231"/>
      <c r="H1031" s="231"/>
      <c r="I1031" s="209"/>
    </row>
    <row r="1032" spans="1:9" ht="18">
      <c r="A1032" s="232">
        <v>22030000</v>
      </c>
      <c r="B1032" s="233"/>
      <c r="C1032" s="234"/>
      <c r="D1032" s="233"/>
      <c r="E1032" s="161" t="s">
        <v>588</v>
      </c>
      <c r="F1032" s="231"/>
      <c r="G1032" s="231"/>
      <c r="H1032" s="231"/>
      <c r="I1032" s="209"/>
    </row>
    <row r="1033" spans="1:9" ht="36">
      <c r="A1033" s="232">
        <v>22040000</v>
      </c>
      <c r="B1033" s="233"/>
      <c r="C1033" s="234"/>
      <c r="D1033" s="233"/>
      <c r="E1033" s="161" t="s">
        <v>564</v>
      </c>
      <c r="F1033" s="231"/>
      <c r="G1033" s="231"/>
      <c r="H1033" s="231"/>
      <c r="I1033" s="209"/>
    </row>
    <row r="1034" spans="1:9" ht="36">
      <c r="A1034" s="232">
        <v>22040100</v>
      </c>
      <c r="B1034" s="233"/>
      <c r="C1034" s="234"/>
      <c r="D1034" s="233"/>
      <c r="E1034" s="161" t="s">
        <v>430</v>
      </c>
      <c r="F1034" s="231"/>
      <c r="G1034" s="231"/>
      <c r="H1034" s="231"/>
      <c r="I1034" s="209"/>
    </row>
    <row r="1035" spans="1:9" ht="36.75" thickBot="1">
      <c r="A1035" s="572">
        <v>22040109</v>
      </c>
      <c r="B1035" s="573" t="s">
        <v>17</v>
      </c>
      <c r="C1035" s="574"/>
      <c r="D1035" s="575"/>
      <c r="E1035" s="576" t="s">
        <v>431</v>
      </c>
      <c r="F1035" s="577">
        <v>3450000</v>
      </c>
      <c r="G1035" s="577">
        <v>5000000</v>
      </c>
      <c r="H1035" s="577">
        <v>2250000</v>
      </c>
      <c r="I1035" s="578">
        <v>5000000</v>
      </c>
    </row>
    <row r="1036" spans="1:9" thickBot="1">
      <c r="A1036" s="568"/>
      <c r="B1036" s="448"/>
      <c r="C1036" s="449"/>
      <c r="D1036" s="448"/>
      <c r="E1036" s="559" t="s">
        <v>46</v>
      </c>
      <c r="F1036" s="446">
        <f>SUM(F990:F1021)</f>
        <v>1227206.321337</v>
      </c>
      <c r="G1036" s="446">
        <f>SUM(G990:G1021)</f>
        <v>1215055.7637000002</v>
      </c>
      <c r="H1036" s="446">
        <f>SUM(H990:H1021)</f>
        <v>911291.82277500012</v>
      </c>
      <c r="I1036" s="446">
        <f>SUM(I990:I1021)</f>
        <v>1028389.8959999999</v>
      </c>
    </row>
    <row r="1037" spans="1:9" thickBot="1">
      <c r="A1037" s="242"/>
      <c r="B1037" s="212"/>
      <c r="C1037" s="243"/>
      <c r="D1037" s="212"/>
      <c r="E1037" s="269" t="s">
        <v>412</v>
      </c>
      <c r="F1037" s="320">
        <f>SUM(F1024:F1035)</f>
        <v>7770000</v>
      </c>
      <c r="G1037" s="320">
        <f>SUM(G1024:G1035)</f>
        <v>10051500</v>
      </c>
      <c r="H1037" s="320">
        <f>SUM(H1024:H1035)</f>
        <v>2250000</v>
      </c>
      <c r="I1037" s="320">
        <f>SUM(I1024:I1035)</f>
        <v>15100000</v>
      </c>
    </row>
    <row r="1038" spans="1:9" ht="27.95" customHeight="1" thickBot="1">
      <c r="A1038" s="242"/>
      <c r="B1038" s="212"/>
      <c r="C1038" s="243"/>
      <c r="D1038" s="212"/>
      <c r="E1038" s="269" t="s">
        <v>50</v>
      </c>
      <c r="F1038" s="320">
        <f>F1036+F1037</f>
        <v>8997206.3213369995</v>
      </c>
      <c r="G1038" s="320">
        <f>G1036+G1037</f>
        <v>11266555.763700001</v>
      </c>
      <c r="H1038" s="320">
        <f>H1036+H1037</f>
        <v>3161291.8227750002</v>
      </c>
      <c r="I1038" s="320">
        <f>I1036+I1037</f>
        <v>16128389.896</v>
      </c>
    </row>
    <row r="1039" spans="1:9" ht="22.5">
      <c r="A1039" s="985" t="s">
        <v>802</v>
      </c>
      <c r="B1039" s="986"/>
      <c r="C1039" s="986"/>
      <c r="D1039" s="986"/>
      <c r="E1039" s="986"/>
      <c r="F1039" s="986"/>
      <c r="G1039" s="986"/>
      <c r="H1039" s="986"/>
      <c r="I1039" s="987"/>
    </row>
    <row r="1040" spans="1:9" ht="22.5">
      <c r="A1040" s="988" t="s">
        <v>0</v>
      </c>
      <c r="B1040" s="989"/>
      <c r="C1040" s="989"/>
      <c r="D1040" s="989"/>
      <c r="E1040" s="989"/>
      <c r="F1040" s="989"/>
      <c r="G1040" s="989"/>
      <c r="H1040" s="989"/>
      <c r="I1040" s="990"/>
    </row>
    <row r="1041" spans="1:9" ht="22.5">
      <c r="A1041" s="988" t="s">
        <v>1734</v>
      </c>
      <c r="B1041" s="989"/>
      <c r="C1041" s="989"/>
      <c r="D1041" s="989"/>
      <c r="E1041" s="989"/>
      <c r="F1041" s="989"/>
      <c r="G1041" s="989"/>
      <c r="H1041" s="989"/>
      <c r="I1041" s="990"/>
    </row>
    <row r="1042" spans="1:9" ht="18.75" customHeight="1" thickBot="1">
      <c r="A1042" s="991" t="s">
        <v>497</v>
      </c>
      <c r="B1042" s="991"/>
      <c r="C1042" s="991"/>
      <c r="D1042" s="991"/>
      <c r="E1042" s="991"/>
      <c r="F1042" s="991"/>
      <c r="G1042" s="991"/>
      <c r="H1042" s="991"/>
      <c r="I1042" s="991"/>
    </row>
    <row r="1043" spans="1:9" thickBot="1">
      <c r="A1043" s="995" t="s">
        <v>589</v>
      </c>
      <c r="B1043" s="996"/>
      <c r="C1043" s="996"/>
      <c r="D1043" s="996"/>
      <c r="E1043" s="996"/>
      <c r="F1043" s="996"/>
      <c r="G1043" s="996"/>
      <c r="H1043" s="996"/>
      <c r="I1043" s="997"/>
    </row>
    <row r="1044" spans="1:9" s="204" customFormat="1" ht="45.75" customHeight="1" thickBot="1">
      <c r="A1044" s="175" t="s">
        <v>373</v>
      </c>
      <c r="B1044" s="3" t="s">
        <v>78</v>
      </c>
      <c r="C1044" s="176" t="s">
        <v>374</v>
      </c>
      <c r="D1044" s="3" t="s">
        <v>3</v>
      </c>
      <c r="E1044" s="177" t="s">
        <v>79</v>
      </c>
      <c r="F1044" s="3" t="s">
        <v>375</v>
      </c>
      <c r="G1044" s="563" t="s">
        <v>6</v>
      </c>
      <c r="H1044" s="3" t="s">
        <v>738</v>
      </c>
      <c r="I1044" s="3" t="s">
        <v>1735</v>
      </c>
    </row>
    <row r="1045" spans="1:9" ht="27.95" customHeight="1" thickBot="1">
      <c r="A1045" s="531">
        <v>52100100102</v>
      </c>
      <c r="B1045" s="307" t="s">
        <v>17</v>
      </c>
      <c r="C1045" s="353"/>
      <c r="D1045" s="336"/>
      <c r="E1045" s="180" t="s">
        <v>590</v>
      </c>
      <c r="F1045" s="206">
        <f>F1107</f>
        <v>193602764.71221</v>
      </c>
      <c r="G1045" s="206">
        <f>G1107</f>
        <v>251738585.44020003</v>
      </c>
      <c r="H1045" s="206">
        <f>H1107</f>
        <v>200469768.08015001</v>
      </c>
      <c r="I1045" s="206">
        <f>I1107</f>
        <v>571163534.5266664</v>
      </c>
    </row>
    <row r="1046" spans="1:9" ht="27.95" customHeight="1" thickBot="1">
      <c r="A1046" s="242"/>
      <c r="B1046" s="212"/>
      <c r="C1046" s="243"/>
      <c r="D1046" s="212"/>
      <c r="E1046" s="269" t="s">
        <v>50</v>
      </c>
      <c r="F1046" s="283">
        <f>F1045</f>
        <v>193602764.71221</v>
      </c>
      <c r="G1046" s="283">
        <f>G1045</f>
        <v>251738585.44020003</v>
      </c>
      <c r="H1046" s="283">
        <f>H1045</f>
        <v>200469768.08015001</v>
      </c>
      <c r="I1046" s="283">
        <f>I1045</f>
        <v>571163534.5266664</v>
      </c>
    </row>
    <row r="1047" spans="1:9" ht="27.95" customHeight="1" thickBot="1">
      <c r="A1047" s="1002" t="s">
        <v>388</v>
      </c>
      <c r="B1047" s="1002"/>
      <c r="C1047" s="1002"/>
      <c r="D1047" s="1002"/>
      <c r="E1047" s="1002"/>
      <c r="F1047" s="1002"/>
      <c r="G1047" s="1002"/>
      <c r="H1047" s="1002"/>
      <c r="I1047" s="1002"/>
    </row>
    <row r="1048" spans="1:9" thickBot="1">
      <c r="A1048" s="242"/>
      <c r="B1048" s="212"/>
      <c r="C1048" s="243"/>
      <c r="D1048" s="212"/>
      <c r="E1048" s="269" t="s">
        <v>46</v>
      </c>
      <c r="F1048" s="283">
        <f t="shared" ref="F1048:I1049" si="9">F1105</f>
        <v>164538764.71221</v>
      </c>
      <c r="G1048" s="283">
        <f t="shared" si="9"/>
        <v>156703585.44020003</v>
      </c>
      <c r="H1048" s="283">
        <f t="shared" si="9"/>
        <v>117527689.08015001</v>
      </c>
      <c r="I1048" s="283">
        <f t="shared" si="9"/>
        <v>479663534.52666646</v>
      </c>
    </row>
    <row r="1049" spans="1:9" ht="27.95" customHeight="1" thickBot="1">
      <c r="A1049" s="242"/>
      <c r="B1049" s="212"/>
      <c r="C1049" s="243"/>
      <c r="D1049" s="212"/>
      <c r="E1049" s="269" t="s">
        <v>412</v>
      </c>
      <c r="F1049" s="283">
        <f t="shared" si="9"/>
        <v>29064000</v>
      </c>
      <c r="G1049" s="283">
        <f t="shared" si="9"/>
        <v>95035000</v>
      </c>
      <c r="H1049" s="283">
        <f t="shared" si="9"/>
        <v>82942079</v>
      </c>
      <c r="I1049" s="283">
        <f t="shared" si="9"/>
        <v>91500000</v>
      </c>
    </row>
    <row r="1050" spans="1:9" ht="27.95" customHeight="1" thickBot="1">
      <c r="A1050" s="242"/>
      <c r="B1050" s="212"/>
      <c r="C1050" s="243"/>
      <c r="D1050" s="212"/>
      <c r="E1050" s="269" t="s">
        <v>50</v>
      </c>
      <c r="F1050" s="283">
        <f>F1048+F1049</f>
        <v>193602764.71221</v>
      </c>
      <c r="G1050" s="283">
        <f>G1048+G1049</f>
        <v>251738585.44020003</v>
      </c>
      <c r="H1050" s="283">
        <f>H1048+H1049</f>
        <v>200469768.08015001</v>
      </c>
      <c r="I1050" s="283">
        <f>I1048+I1049</f>
        <v>571163534.5266664</v>
      </c>
    </row>
    <row r="1051" spans="1:9" ht="22.5">
      <c r="A1051" s="985" t="s">
        <v>802</v>
      </c>
      <c r="B1051" s="986"/>
      <c r="C1051" s="986"/>
      <c r="D1051" s="986"/>
      <c r="E1051" s="986"/>
      <c r="F1051" s="986"/>
      <c r="G1051" s="986"/>
      <c r="H1051" s="986"/>
      <c r="I1051" s="987"/>
    </row>
    <row r="1052" spans="1:9" ht="22.5">
      <c r="A1052" s="988" t="s">
        <v>0</v>
      </c>
      <c r="B1052" s="989"/>
      <c r="C1052" s="989"/>
      <c r="D1052" s="989"/>
      <c r="E1052" s="989"/>
      <c r="F1052" s="989"/>
      <c r="G1052" s="989"/>
      <c r="H1052" s="989"/>
      <c r="I1052" s="990"/>
    </row>
    <row r="1053" spans="1:9" ht="22.5">
      <c r="A1053" s="988" t="s">
        <v>1734</v>
      </c>
      <c r="B1053" s="989"/>
      <c r="C1053" s="989"/>
      <c r="D1053" s="989"/>
      <c r="E1053" s="989"/>
      <c r="F1053" s="989"/>
      <c r="G1053" s="989"/>
      <c r="H1053" s="989"/>
      <c r="I1053" s="990"/>
    </row>
    <row r="1054" spans="1:9" ht="18.75" customHeight="1" thickBot="1">
      <c r="A1054" s="991" t="s">
        <v>371</v>
      </c>
      <c r="B1054" s="991"/>
      <c r="C1054" s="991"/>
      <c r="D1054" s="991"/>
      <c r="E1054" s="991"/>
      <c r="F1054" s="991"/>
      <c r="G1054" s="991"/>
      <c r="H1054" s="991"/>
      <c r="I1054" s="991"/>
    </row>
    <row r="1055" spans="1:9" thickBot="1">
      <c r="A1055" s="999" t="s">
        <v>591</v>
      </c>
      <c r="B1055" s="1000"/>
      <c r="C1055" s="1000"/>
      <c r="D1055" s="1000"/>
      <c r="E1055" s="1000"/>
      <c r="F1055" s="1000"/>
      <c r="G1055" s="1000"/>
      <c r="H1055" s="1000"/>
      <c r="I1055" s="1001"/>
    </row>
    <row r="1056" spans="1:9" s="204" customFormat="1" ht="54.75" thickBot="1">
      <c r="A1056" s="564" t="s">
        <v>373</v>
      </c>
      <c r="B1056" s="387" t="s">
        <v>78</v>
      </c>
      <c r="C1056" s="565" t="s">
        <v>374</v>
      </c>
      <c r="D1056" s="387" t="s">
        <v>3</v>
      </c>
      <c r="E1056" s="566" t="s">
        <v>79</v>
      </c>
      <c r="F1056" s="387" t="s">
        <v>375</v>
      </c>
      <c r="G1056" s="567" t="s">
        <v>6</v>
      </c>
      <c r="H1056" s="387" t="s">
        <v>738</v>
      </c>
      <c r="I1056" s="387" t="s">
        <v>1735</v>
      </c>
    </row>
    <row r="1057" spans="1:9" ht="27.95" customHeight="1">
      <c r="A1057" s="252">
        <v>20000000</v>
      </c>
      <c r="B1057" s="253"/>
      <c r="C1057" s="254"/>
      <c r="D1057" s="253"/>
      <c r="E1057" s="116" t="s">
        <v>43</v>
      </c>
      <c r="F1057" s="255"/>
      <c r="G1057" s="255"/>
      <c r="H1057" s="255"/>
      <c r="I1057" s="256"/>
    </row>
    <row r="1058" spans="1:9" ht="18">
      <c r="A1058" s="217">
        <v>21000000</v>
      </c>
      <c r="B1058" s="218"/>
      <c r="C1058" s="219"/>
      <c r="D1058" s="218"/>
      <c r="E1058" s="97" t="s">
        <v>46</v>
      </c>
      <c r="F1058" s="208"/>
      <c r="G1058" s="208"/>
      <c r="H1058" s="208"/>
      <c r="I1058" s="220"/>
    </row>
    <row r="1059" spans="1:9" ht="18">
      <c r="A1059" s="217">
        <v>21010300</v>
      </c>
      <c r="B1059" s="218"/>
      <c r="C1059" s="219"/>
      <c r="D1059" s="218"/>
      <c r="E1059" s="97" t="s">
        <v>592</v>
      </c>
      <c r="F1059" s="208"/>
      <c r="G1059" s="208"/>
      <c r="H1059" s="208"/>
      <c r="I1059" s="220"/>
    </row>
    <row r="1060" spans="1:9" ht="18">
      <c r="A1060" s="221">
        <v>21010302</v>
      </c>
      <c r="B1060" s="222" t="s">
        <v>17</v>
      </c>
      <c r="C1060" s="223"/>
      <c r="D1060" s="13"/>
      <c r="E1060" s="130" t="s">
        <v>593</v>
      </c>
      <c r="F1060" s="231">
        <v>38847268.393710002</v>
      </c>
      <c r="G1060" s="231">
        <v>36997398.470200002</v>
      </c>
      <c r="H1060" s="231">
        <v>27748048.852650002</v>
      </c>
      <c r="I1060" s="209">
        <f>NROLL!E587</f>
        <v>95173921.079999954</v>
      </c>
    </row>
    <row r="1061" spans="1:9" ht="18">
      <c r="A1061" s="221">
        <v>21010303</v>
      </c>
      <c r="B1061" s="222" t="s">
        <v>17</v>
      </c>
      <c r="C1061" s="223"/>
      <c r="D1061" s="20">
        <v>31933700</v>
      </c>
      <c r="E1061" s="130" t="s">
        <v>594</v>
      </c>
      <c r="F1061" s="231">
        <v>75379291.955940008</v>
      </c>
      <c r="G1061" s="231">
        <v>71789801.862800002</v>
      </c>
      <c r="H1061" s="231">
        <v>53842351.397100002</v>
      </c>
      <c r="I1061" s="209">
        <f>NROLL!E557</f>
        <v>163598124.23999986</v>
      </c>
    </row>
    <row r="1062" spans="1:9" ht="18">
      <c r="A1062" s="221">
        <v>21010304</v>
      </c>
      <c r="B1062" s="222" t="s">
        <v>17</v>
      </c>
      <c r="C1062" s="223"/>
      <c r="D1062" s="20">
        <v>31933700</v>
      </c>
      <c r="E1062" s="130" t="s">
        <v>595</v>
      </c>
      <c r="F1062" s="231">
        <v>18258369.339735001</v>
      </c>
      <c r="G1062" s="231">
        <v>17388923.1807</v>
      </c>
      <c r="H1062" s="231">
        <v>13041692.385524999</v>
      </c>
      <c r="I1062" s="209">
        <f>NROLL!E436</f>
        <v>64098275.206666663</v>
      </c>
    </row>
    <row r="1063" spans="1:9" ht="36">
      <c r="A1063" s="221"/>
      <c r="B1063" s="222" t="s">
        <v>17</v>
      </c>
      <c r="C1063" s="223"/>
      <c r="D1063" s="77">
        <v>31933700</v>
      </c>
      <c r="E1063" s="130" t="s">
        <v>576</v>
      </c>
      <c r="F1063" s="231">
        <v>10264528.6128</v>
      </c>
      <c r="G1063" s="137">
        <v>9775741.5360000003</v>
      </c>
      <c r="H1063" s="231">
        <v>7331806.1520000007</v>
      </c>
      <c r="I1063" s="209">
        <v>20334600</v>
      </c>
    </row>
    <row r="1064" spans="1:9" ht="36">
      <c r="A1064" s="217">
        <v>21020300</v>
      </c>
      <c r="B1064" s="218"/>
      <c r="C1064" s="219"/>
      <c r="D1064" s="218"/>
      <c r="E1064" s="97" t="s">
        <v>437</v>
      </c>
      <c r="F1064" s="231"/>
      <c r="G1064" s="231"/>
      <c r="H1064" s="231"/>
      <c r="I1064" s="209"/>
    </row>
    <row r="1065" spans="1:9" ht="18">
      <c r="A1065" s="221">
        <v>21020312</v>
      </c>
      <c r="B1065" s="222" t="s">
        <v>17</v>
      </c>
      <c r="C1065" s="223"/>
      <c r="D1065" s="13"/>
      <c r="E1065" s="130" t="s">
        <v>441</v>
      </c>
      <c r="F1065" s="231"/>
      <c r="G1065" s="231"/>
      <c r="H1065" s="231"/>
      <c r="I1065" s="209"/>
    </row>
    <row r="1066" spans="1:9" ht="18">
      <c r="A1066" s="221">
        <v>21020320</v>
      </c>
      <c r="B1066" s="222" t="s">
        <v>17</v>
      </c>
      <c r="C1066" s="223"/>
      <c r="D1066" s="13"/>
      <c r="E1066" s="130" t="s">
        <v>596</v>
      </c>
      <c r="F1066" s="231">
        <v>857581.69770000002</v>
      </c>
      <c r="G1066" s="231">
        <v>816744.47400000005</v>
      </c>
      <c r="H1066" s="231">
        <v>612558.35549999995</v>
      </c>
      <c r="I1066" s="209">
        <f>NROLL!P587</f>
        <v>5897727</v>
      </c>
    </row>
    <row r="1067" spans="1:9" ht="18">
      <c r="A1067" s="221">
        <v>21020327</v>
      </c>
      <c r="B1067" s="222" t="s">
        <v>17</v>
      </c>
      <c r="C1067" s="223"/>
      <c r="D1067" s="13"/>
      <c r="E1067" s="130" t="s">
        <v>597</v>
      </c>
      <c r="F1067" s="231">
        <v>3389540.1921150004</v>
      </c>
      <c r="G1067" s="231">
        <v>3228133.5163000003</v>
      </c>
      <c r="H1067" s="231">
        <v>2421100.1372250002</v>
      </c>
      <c r="I1067" s="209">
        <f>NROLL!N587</f>
        <v>1635600</v>
      </c>
    </row>
    <row r="1068" spans="1:9" ht="18">
      <c r="A1068" s="346">
        <v>21020116</v>
      </c>
      <c r="B1068" s="222" t="s">
        <v>17</v>
      </c>
      <c r="C1068" s="223"/>
      <c r="D1068" s="14"/>
      <c r="E1068" s="291" t="s">
        <v>598</v>
      </c>
      <c r="F1068" s="231"/>
      <c r="G1068" s="231"/>
      <c r="H1068" s="231"/>
      <c r="I1068" s="209">
        <f>NROLL!O587</f>
        <v>77004253</v>
      </c>
    </row>
    <row r="1069" spans="1:9" ht="18">
      <c r="A1069" s="346">
        <v>21020126</v>
      </c>
      <c r="B1069" s="222" t="s">
        <v>17</v>
      </c>
      <c r="C1069" s="223"/>
      <c r="D1069" s="14"/>
      <c r="E1069" s="291" t="s">
        <v>599</v>
      </c>
      <c r="F1069" s="231">
        <v>2705826.9883050001</v>
      </c>
      <c r="G1069" s="231">
        <v>2576978.0841000001</v>
      </c>
      <c r="H1069" s="231">
        <v>1932733.563075</v>
      </c>
      <c r="I1069" s="209"/>
    </row>
    <row r="1070" spans="1:9" ht="18">
      <c r="A1070" s="221">
        <v>21020328</v>
      </c>
      <c r="B1070" s="222" t="s">
        <v>17</v>
      </c>
      <c r="C1070" s="223"/>
      <c r="D1070" s="13"/>
      <c r="E1070" s="130" t="s">
        <v>600</v>
      </c>
      <c r="F1070" s="231"/>
      <c r="G1070" s="231"/>
      <c r="H1070" s="231"/>
      <c r="I1070" s="209">
        <f>NROLL!Q587</f>
        <v>1387848</v>
      </c>
    </row>
    <row r="1071" spans="1:9" ht="36">
      <c r="A1071" s="217">
        <v>21020400</v>
      </c>
      <c r="B1071" s="218"/>
      <c r="C1071" s="219"/>
      <c r="D1071" s="218"/>
      <c r="E1071" s="97" t="s">
        <v>452</v>
      </c>
      <c r="F1071" s="231"/>
      <c r="G1071" s="231"/>
      <c r="H1071" s="231"/>
      <c r="I1071" s="209"/>
    </row>
    <row r="1072" spans="1:9" ht="18">
      <c r="A1072" s="221">
        <v>21020412</v>
      </c>
      <c r="B1072" s="222" t="s">
        <v>17</v>
      </c>
      <c r="C1072" s="223"/>
      <c r="D1072" s="20">
        <v>31933700</v>
      </c>
      <c r="E1072" s="130" t="s">
        <v>441</v>
      </c>
      <c r="F1072" s="231"/>
      <c r="G1072" s="231"/>
      <c r="H1072" s="231"/>
      <c r="I1072" s="209"/>
    </row>
    <row r="1073" spans="1:9" ht="18">
      <c r="A1073" s="221">
        <v>21020420</v>
      </c>
      <c r="B1073" s="222" t="s">
        <v>17</v>
      </c>
      <c r="C1073" s="223"/>
      <c r="D1073" s="20">
        <v>31933700</v>
      </c>
      <c r="E1073" s="130" t="s">
        <v>596</v>
      </c>
      <c r="F1073" s="231">
        <v>6784385.8879650002</v>
      </c>
      <c r="G1073" s="365">
        <v>6461319.8933000006</v>
      </c>
      <c r="H1073" s="231">
        <v>4845989.9199750004</v>
      </c>
      <c r="I1073" s="209">
        <f>NROLL!P557</f>
        <v>8605875</v>
      </c>
    </row>
    <row r="1074" spans="1:9" ht="18">
      <c r="A1074" s="221">
        <v>21020427</v>
      </c>
      <c r="B1074" s="222" t="s">
        <v>17</v>
      </c>
      <c r="C1074" s="223"/>
      <c r="D1074" s="20">
        <v>31933700</v>
      </c>
      <c r="E1074" s="130" t="s">
        <v>597</v>
      </c>
      <c r="F1074" s="231">
        <v>3100487.6763000004</v>
      </c>
      <c r="G1074" s="365">
        <v>2952845.4060000004</v>
      </c>
      <c r="H1074" s="231">
        <v>2214634.0545000006</v>
      </c>
      <c r="I1074" s="209">
        <f>NROLL!N557</f>
        <v>6768000</v>
      </c>
    </row>
    <row r="1075" spans="1:9" ht="18">
      <c r="A1075" s="221">
        <v>21020428</v>
      </c>
      <c r="B1075" s="222" t="s">
        <v>17</v>
      </c>
      <c r="C1075" s="223"/>
      <c r="D1075" s="20">
        <v>31933700</v>
      </c>
      <c r="E1075" s="130" t="s">
        <v>601</v>
      </c>
      <c r="F1075" s="231">
        <v>2705826.9883050001</v>
      </c>
      <c r="G1075" s="365">
        <v>2576978.0841000001</v>
      </c>
      <c r="H1075" s="231">
        <v>1932733.563075</v>
      </c>
      <c r="I1075" s="209">
        <f>NROLL!O557</f>
        <v>26076663</v>
      </c>
    </row>
    <row r="1076" spans="1:9" ht="36">
      <c r="A1076" s="217">
        <v>21020500</v>
      </c>
      <c r="B1076" s="218"/>
      <c r="C1076" s="219"/>
      <c r="D1076" s="218"/>
      <c r="E1076" s="97" t="s">
        <v>453</v>
      </c>
      <c r="F1076" s="231"/>
      <c r="G1076" s="355"/>
      <c r="H1076" s="231"/>
      <c r="I1076" s="209"/>
    </row>
    <row r="1077" spans="1:9" ht="18">
      <c r="A1077" s="322">
        <v>21020512</v>
      </c>
      <c r="B1077" s="222" t="s">
        <v>17</v>
      </c>
      <c r="C1077" s="230"/>
      <c r="D1077" s="20"/>
      <c r="E1077" s="130" t="s">
        <v>441</v>
      </c>
      <c r="F1077" s="231"/>
      <c r="G1077" s="355"/>
      <c r="H1077" s="231"/>
      <c r="I1077" s="209"/>
    </row>
    <row r="1078" spans="1:9" ht="18">
      <c r="A1078" s="322">
        <v>21020520</v>
      </c>
      <c r="B1078" s="222" t="s">
        <v>17</v>
      </c>
      <c r="C1078" s="230"/>
      <c r="D1078" s="20">
        <v>31933700</v>
      </c>
      <c r="E1078" s="130" t="s">
        <v>596</v>
      </c>
      <c r="F1078" s="231">
        <v>1385324.2809000001</v>
      </c>
      <c r="G1078" s="231">
        <v>1319356.4580000001</v>
      </c>
      <c r="H1078" s="231">
        <v>989517.34350000008</v>
      </c>
      <c r="I1078" s="209">
        <f>NROLL!P436</f>
        <v>0</v>
      </c>
    </row>
    <row r="1079" spans="1:9" ht="18">
      <c r="A1079" s="322">
        <v>21020527</v>
      </c>
      <c r="B1079" s="222" t="s">
        <v>17</v>
      </c>
      <c r="C1079" s="230"/>
      <c r="D1079" s="20">
        <v>31933700</v>
      </c>
      <c r="E1079" s="130" t="s">
        <v>597</v>
      </c>
      <c r="F1079" s="231">
        <v>860332.69843500003</v>
      </c>
      <c r="G1079" s="231">
        <v>819364.47470000002</v>
      </c>
      <c r="H1079" s="231">
        <v>614523.3560250001</v>
      </c>
      <c r="I1079" s="209">
        <f>NROLL!N436</f>
        <v>6260400</v>
      </c>
    </row>
    <row r="1080" spans="1:9" ht="18">
      <c r="A1080" s="322">
        <v>21020528</v>
      </c>
      <c r="B1080" s="222" t="s">
        <v>17</v>
      </c>
      <c r="C1080" s="230"/>
      <c r="D1080" s="20">
        <v>31933700</v>
      </c>
      <c r="E1080" s="130" t="s">
        <v>601</v>
      </c>
      <c r="F1080" s="231">
        <f>G1080+(G1080*5%)</f>
        <v>0</v>
      </c>
      <c r="G1080" s="231"/>
      <c r="H1080" s="231"/>
      <c r="I1080" s="209">
        <f>NROLL!O436</f>
        <v>2822248</v>
      </c>
    </row>
    <row r="1081" spans="1:9" s="203" customFormat="1" ht="17.25" customHeight="1">
      <c r="A1081" s="227">
        <v>21020600</v>
      </c>
      <c r="B1081" s="228"/>
      <c r="C1081" s="229"/>
      <c r="D1081" s="228"/>
      <c r="E1081" s="169" t="s">
        <v>602</v>
      </c>
      <c r="F1081" s="327"/>
      <c r="G1081" s="231"/>
      <c r="H1081" s="17"/>
      <c r="I1081" s="209"/>
    </row>
    <row r="1082" spans="1:9" ht="18">
      <c r="A1082" s="322">
        <v>21020605</v>
      </c>
      <c r="B1082" s="222" t="s">
        <v>17</v>
      </c>
      <c r="C1082" s="230"/>
      <c r="D1082" s="13"/>
      <c r="E1082" s="130" t="s">
        <v>603</v>
      </c>
      <c r="F1082" s="231"/>
      <c r="G1082" s="231"/>
      <c r="H1082" s="231"/>
      <c r="I1082" s="209"/>
    </row>
    <row r="1083" spans="1:9" ht="18">
      <c r="A1083" s="232">
        <v>22020000</v>
      </c>
      <c r="B1083" s="233"/>
      <c r="C1083" s="234"/>
      <c r="D1083" s="233"/>
      <c r="E1083" s="161" t="s">
        <v>412</v>
      </c>
      <c r="F1083" s="231"/>
      <c r="G1083" s="231"/>
      <c r="H1083" s="231"/>
      <c r="I1083" s="209"/>
    </row>
    <row r="1084" spans="1:9" ht="16.5" customHeight="1">
      <c r="A1084" s="232">
        <v>22020100</v>
      </c>
      <c r="B1084" s="233"/>
      <c r="C1084" s="234"/>
      <c r="D1084" s="233"/>
      <c r="E1084" s="161" t="s">
        <v>467</v>
      </c>
      <c r="F1084" s="231"/>
      <c r="G1084" s="231"/>
      <c r="H1084" s="231"/>
      <c r="I1084" s="209"/>
    </row>
    <row r="1085" spans="1:9">
      <c r="A1085" s="588">
        <v>22020101</v>
      </c>
      <c r="B1085" s="222" t="s">
        <v>17</v>
      </c>
      <c r="C1085" s="351"/>
      <c r="D1085" s="349"/>
      <c r="E1085" s="348" t="s">
        <v>468</v>
      </c>
      <c r="F1085" s="14"/>
      <c r="G1085" s="231"/>
      <c r="H1085" s="14"/>
      <c r="I1085" s="209"/>
    </row>
    <row r="1086" spans="1:9">
      <c r="A1086" s="588">
        <v>22020102</v>
      </c>
      <c r="B1086" s="222" t="s">
        <v>17</v>
      </c>
      <c r="C1086" s="351"/>
      <c r="D1086" s="20">
        <v>31933700</v>
      </c>
      <c r="E1086" s="348" t="s">
        <v>414</v>
      </c>
      <c r="F1086" s="355"/>
      <c r="G1086" s="231">
        <v>850000</v>
      </c>
      <c r="H1086" s="355">
        <v>230000</v>
      </c>
      <c r="I1086" s="209">
        <v>1000000</v>
      </c>
    </row>
    <row r="1087" spans="1:9">
      <c r="A1087" s="588">
        <v>22020103</v>
      </c>
      <c r="B1087" s="222" t="s">
        <v>17</v>
      </c>
      <c r="C1087" s="351"/>
      <c r="D1087" s="349"/>
      <c r="E1087" s="348" t="s">
        <v>469</v>
      </c>
      <c r="F1087" s="14"/>
      <c r="G1087" s="231"/>
      <c r="H1087" s="14"/>
      <c r="I1087" s="209"/>
    </row>
    <row r="1088" spans="1:9">
      <c r="A1088" s="588">
        <v>22020104</v>
      </c>
      <c r="B1088" s="222" t="s">
        <v>17</v>
      </c>
      <c r="C1088" s="351"/>
      <c r="D1088" s="349"/>
      <c r="E1088" s="348" t="s">
        <v>415</v>
      </c>
      <c r="F1088" s="14"/>
      <c r="G1088" s="231"/>
      <c r="H1088" s="14"/>
      <c r="I1088" s="209"/>
    </row>
    <row r="1089" spans="1:9" ht="18.75" customHeight="1">
      <c r="A1089" s="232">
        <v>22020300</v>
      </c>
      <c r="B1089" s="233"/>
      <c r="C1089" s="234"/>
      <c r="D1089" s="233"/>
      <c r="E1089" s="161" t="s">
        <v>455</v>
      </c>
      <c r="F1089" s="231"/>
      <c r="G1089" s="231"/>
      <c r="H1089" s="231"/>
      <c r="I1089" s="209"/>
    </row>
    <row r="1090" spans="1:9" ht="19.5" customHeight="1">
      <c r="A1090" s="182">
        <v>22020307</v>
      </c>
      <c r="B1090" s="222" t="s">
        <v>17</v>
      </c>
      <c r="C1090" s="183"/>
      <c r="D1090" s="20">
        <v>31933700</v>
      </c>
      <c r="E1090" s="226" t="s">
        <v>604</v>
      </c>
      <c r="F1090" s="231">
        <v>11234000</v>
      </c>
      <c r="G1090" s="231">
        <v>25750000</v>
      </c>
      <c r="H1090" s="231">
        <v>22888880</v>
      </c>
      <c r="I1090" s="209">
        <v>30000000</v>
      </c>
    </row>
    <row r="1091" spans="1:9" ht="27" customHeight="1">
      <c r="A1091" s="930">
        <v>22020313</v>
      </c>
      <c r="B1091" s="919" t="s">
        <v>17</v>
      </c>
      <c r="C1091" s="920"/>
      <c r="D1091" s="912">
        <v>31933700</v>
      </c>
      <c r="E1091" s="931" t="s">
        <v>1707</v>
      </c>
      <c r="F1091" s="922"/>
      <c r="G1091" s="922">
        <v>2000000</v>
      </c>
      <c r="H1091" s="922">
        <v>655000</v>
      </c>
      <c r="I1091" s="923">
        <v>2000000</v>
      </c>
    </row>
    <row r="1092" spans="1:9" ht="18">
      <c r="A1092" s="182"/>
      <c r="B1092" s="222" t="s">
        <v>17</v>
      </c>
      <c r="C1092" s="183"/>
      <c r="D1092" s="13"/>
      <c r="E1092" s="226" t="s">
        <v>551</v>
      </c>
      <c r="F1092" s="231"/>
      <c r="G1092" s="231"/>
      <c r="H1092" s="231"/>
      <c r="I1092" s="209"/>
    </row>
    <row r="1093" spans="1:9" ht="18">
      <c r="A1093" s="182"/>
      <c r="B1093" s="222" t="s">
        <v>17</v>
      </c>
      <c r="C1093" s="183"/>
      <c r="D1093" s="13"/>
      <c r="E1093" s="226" t="s">
        <v>605</v>
      </c>
      <c r="F1093" s="231"/>
      <c r="G1093" s="231">
        <v>5150000</v>
      </c>
      <c r="H1093" s="231">
        <v>4577777</v>
      </c>
      <c r="I1093" s="209">
        <v>2000000</v>
      </c>
    </row>
    <row r="1094" spans="1:9" ht="20.25" customHeight="1">
      <c r="A1094" s="232">
        <v>22020700</v>
      </c>
      <c r="B1094" s="233"/>
      <c r="C1094" s="234"/>
      <c r="D1094" s="233"/>
      <c r="E1094" s="161" t="s">
        <v>478</v>
      </c>
      <c r="F1094" s="231"/>
      <c r="G1094" s="231"/>
      <c r="H1094" s="231"/>
      <c r="I1094" s="209"/>
    </row>
    <row r="1095" spans="1:9" ht="18">
      <c r="A1095" s="182">
        <v>22020708</v>
      </c>
      <c r="B1095" s="222" t="s">
        <v>17</v>
      </c>
      <c r="C1095" s="183"/>
      <c r="D1095" s="20">
        <v>31933700</v>
      </c>
      <c r="E1095" s="130" t="s">
        <v>606</v>
      </c>
      <c r="F1095" s="231"/>
      <c r="G1095" s="231">
        <v>4120000</v>
      </c>
      <c r="H1095" s="231">
        <v>3688888</v>
      </c>
      <c r="I1095" s="209">
        <v>5000000</v>
      </c>
    </row>
    <row r="1096" spans="1:9" ht="18">
      <c r="A1096" s="182">
        <v>22020711</v>
      </c>
      <c r="B1096" s="222" t="s">
        <v>17</v>
      </c>
      <c r="C1096" s="183"/>
      <c r="D1096" s="20">
        <v>31933700</v>
      </c>
      <c r="E1096" s="130" t="s">
        <v>607</v>
      </c>
      <c r="F1096" s="231"/>
      <c r="G1096" s="231"/>
      <c r="H1096" s="231"/>
      <c r="I1096" s="209"/>
    </row>
    <row r="1097" spans="1:9" ht="18">
      <c r="A1097" s="232">
        <v>22020800</v>
      </c>
      <c r="B1097" s="233"/>
      <c r="C1097" s="234"/>
      <c r="D1097" s="233"/>
      <c r="E1097" s="169" t="s">
        <v>608</v>
      </c>
      <c r="F1097" s="327"/>
      <c r="G1097" s="327"/>
      <c r="H1097" s="327"/>
      <c r="I1097" s="235"/>
    </row>
    <row r="1098" spans="1:9" ht="18">
      <c r="A1098" s="182">
        <v>22020801</v>
      </c>
      <c r="B1098" s="222" t="s">
        <v>17</v>
      </c>
      <c r="C1098" s="183"/>
      <c r="D1098" s="13"/>
      <c r="E1098" s="130" t="s">
        <v>609</v>
      </c>
      <c r="F1098" s="231">
        <v>1200000</v>
      </c>
      <c r="G1098" s="231">
        <v>2575000</v>
      </c>
      <c r="H1098" s="231">
        <v>2288888</v>
      </c>
      <c r="I1098" s="209">
        <v>2500000</v>
      </c>
    </row>
    <row r="1099" spans="1:9" ht="18">
      <c r="A1099" s="182">
        <v>22020803</v>
      </c>
      <c r="B1099" s="222" t="s">
        <v>17</v>
      </c>
      <c r="C1099" s="183"/>
      <c r="D1099" s="13"/>
      <c r="E1099" s="130" t="s">
        <v>610</v>
      </c>
      <c r="F1099" s="231"/>
      <c r="G1099" s="231">
        <v>2060000</v>
      </c>
      <c r="H1099" s="231">
        <v>1831111</v>
      </c>
      <c r="I1099" s="209">
        <v>3000000</v>
      </c>
    </row>
    <row r="1100" spans="1:9" ht="36">
      <c r="A1100" s="232">
        <v>22021000</v>
      </c>
      <c r="B1100" s="233"/>
      <c r="C1100" s="234"/>
      <c r="D1100" s="233"/>
      <c r="E1100" s="161" t="s">
        <v>426</v>
      </c>
      <c r="F1100" s="231"/>
      <c r="G1100" s="355"/>
      <c r="H1100" s="231"/>
      <c r="I1100" s="517"/>
    </row>
    <row r="1101" spans="1:9" ht="18">
      <c r="A1101" s="182">
        <v>22021017</v>
      </c>
      <c r="B1101" s="222" t="s">
        <v>17</v>
      </c>
      <c r="C1101" s="183"/>
      <c r="D1101" s="20">
        <v>31933700</v>
      </c>
      <c r="E1101" s="130" t="s">
        <v>520</v>
      </c>
      <c r="F1101" s="231"/>
      <c r="G1101" s="355">
        <v>5150000</v>
      </c>
      <c r="H1101" s="231">
        <v>4665980</v>
      </c>
      <c r="I1101" s="605">
        <v>1000000</v>
      </c>
    </row>
    <row r="1102" spans="1:9" ht="18">
      <c r="A1102" s="588">
        <v>22021004</v>
      </c>
      <c r="B1102" s="222" t="s">
        <v>17</v>
      </c>
      <c r="C1102" s="183"/>
      <c r="D1102" s="13"/>
      <c r="E1102" s="291" t="s">
        <v>570</v>
      </c>
      <c r="F1102" s="231">
        <v>5430000</v>
      </c>
      <c r="G1102" s="355">
        <v>20600000</v>
      </c>
      <c r="H1102" s="231">
        <v>18311111</v>
      </c>
      <c r="I1102" s="605">
        <v>20000000</v>
      </c>
    </row>
    <row r="1103" spans="1:9" ht="36">
      <c r="A1103" s="232">
        <v>22040100</v>
      </c>
      <c r="B1103" s="233"/>
      <c r="C1103" s="234"/>
      <c r="D1103" s="233"/>
      <c r="E1103" s="161" t="s">
        <v>430</v>
      </c>
      <c r="F1103" s="231"/>
      <c r="G1103" s="231">
        <v>0</v>
      </c>
      <c r="H1103" s="231"/>
      <c r="I1103" s="209"/>
    </row>
    <row r="1104" spans="1:9" s="204" customFormat="1" ht="54.75" thickBot="1">
      <c r="A1104" s="572">
        <v>22040109</v>
      </c>
      <c r="B1104" s="602" t="s">
        <v>17</v>
      </c>
      <c r="C1104" s="574"/>
      <c r="D1104" s="25">
        <v>31933700</v>
      </c>
      <c r="E1104" s="576" t="s">
        <v>611</v>
      </c>
      <c r="F1104" s="577">
        <v>11200000</v>
      </c>
      <c r="G1104" s="577">
        <v>26780000</v>
      </c>
      <c r="H1104" s="577">
        <v>23804444</v>
      </c>
      <c r="I1104" s="578">
        <v>25000000</v>
      </c>
    </row>
    <row r="1105" spans="1:9" thickBot="1">
      <c r="A1105" s="568"/>
      <c r="B1105" s="448"/>
      <c r="C1105" s="449"/>
      <c r="D1105" s="448"/>
      <c r="E1105" s="559" t="s">
        <v>46</v>
      </c>
      <c r="F1105" s="446">
        <f>SUM(F1060:F1082)</f>
        <v>164538764.71221</v>
      </c>
      <c r="G1105" s="446">
        <f>SUM(G1060:G1082)</f>
        <v>156703585.44020003</v>
      </c>
      <c r="H1105" s="446">
        <f>SUM(H1060:H1082)</f>
        <v>117527689.08015001</v>
      </c>
      <c r="I1105" s="446">
        <f>SUM(I1060:I1082)</f>
        <v>479663534.52666646</v>
      </c>
    </row>
    <row r="1106" spans="1:9" thickBot="1">
      <c r="A1106" s="242"/>
      <c r="B1106" s="212"/>
      <c r="C1106" s="243"/>
      <c r="D1106" s="212"/>
      <c r="E1106" s="269" t="s">
        <v>412</v>
      </c>
      <c r="F1106" s="320">
        <f>SUM(F1086:F1104)</f>
        <v>29064000</v>
      </c>
      <c r="G1106" s="320">
        <f>SUM(G1086:G1104)</f>
        <v>95035000</v>
      </c>
      <c r="H1106" s="320">
        <f>SUM(H1086:H1104)</f>
        <v>82942079</v>
      </c>
      <c r="I1106" s="320">
        <f>SUM(I1086:I1104)</f>
        <v>91500000</v>
      </c>
    </row>
    <row r="1107" spans="1:9" ht="27.95" customHeight="1" thickBot="1">
      <c r="A1107" s="242"/>
      <c r="B1107" s="212"/>
      <c r="C1107" s="243"/>
      <c r="D1107" s="212"/>
      <c r="E1107" s="261" t="s">
        <v>50</v>
      </c>
      <c r="F1107" s="320">
        <f>F1105+F1106</f>
        <v>193602764.71221</v>
      </c>
      <c r="G1107" s="320">
        <f>G1105+G1106</f>
        <v>251738585.44020003</v>
      </c>
      <c r="H1107" s="320">
        <f>H1105+H1106</f>
        <v>200469768.08015001</v>
      </c>
      <c r="I1107" s="320">
        <f>I1105+I1106</f>
        <v>571163534.5266664</v>
      </c>
    </row>
    <row r="1108" spans="1:9" ht="22.5">
      <c r="A1108" s="985" t="s">
        <v>806</v>
      </c>
      <c r="B1108" s="986"/>
      <c r="C1108" s="986"/>
      <c r="D1108" s="986"/>
      <c r="E1108" s="986"/>
      <c r="F1108" s="986"/>
      <c r="G1108" s="986"/>
      <c r="H1108" s="986"/>
      <c r="I1108" s="987"/>
    </row>
    <row r="1109" spans="1:9" ht="22.5">
      <c r="A1109" s="988" t="s">
        <v>0</v>
      </c>
      <c r="B1109" s="989"/>
      <c r="C1109" s="989"/>
      <c r="D1109" s="989"/>
      <c r="E1109" s="989"/>
      <c r="F1109" s="989"/>
      <c r="G1109" s="989"/>
      <c r="H1109" s="989"/>
      <c r="I1109" s="990"/>
    </row>
    <row r="1110" spans="1:9" ht="22.5">
      <c r="A1110" s="988" t="s">
        <v>1734</v>
      </c>
      <c r="B1110" s="989"/>
      <c r="C1110" s="989"/>
      <c r="D1110" s="989"/>
      <c r="E1110" s="989"/>
      <c r="F1110" s="989"/>
      <c r="G1110" s="989"/>
      <c r="H1110" s="989"/>
      <c r="I1110" s="990"/>
    </row>
    <row r="1111" spans="1:9" ht="18.75" customHeight="1" thickBot="1">
      <c r="A1111" s="991" t="s">
        <v>497</v>
      </c>
      <c r="B1111" s="991"/>
      <c r="C1111" s="991"/>
      <c r="D1111" s="991"/>
      <c r="E1111" s="991"/>
      <c r="F1111" s="991"/>
      <c r="G1111" s="991"/>
      <c r="H1111" s="991"/>
      <c r="I1111" s="991"/>
    </row>
    <row r="1112" spans="1:9" thickBot="1">
      <c r="A1112" s="995" t="s">
        <v>612</v>
      </c>
      <c r="B1112" s="996"/>
      <c r="C1112" s="996"/>
      <c r="D1112" s="996"/>
      <c r="E1112" s="996"/>
      <c r="F1112" s="996"/>
      <c r="G1112" s="996"/>
      <c r="H1112" s="996"/>
      <c r="I1112" s="997"/>
    </row>
    <row r="1113" spans="1:9" s="204" customFormat="1" ht="42" customHeight="1" thickBot="1">
      <c r="A1113" s="175" t="s">
        <v>613</v>
      </c>
      <c r="B1113" s="3" t="s">
        <v>78</v>
      </c>
      <c r="C1113" s="176" t="s">
        <v>374</v>
      </c>
      <c r="D1113" s="3" t="s">
        <v>3</v>
      </c>
      <c r="E1113" s="177" t="s">
        <v>79</v>
      </c>
      <c r="F1113" s="3" t="s">
        <v>375</v>
      </c>
      <c r="G1113" s="563" t="s">
        <v>6</v>
      </c>
      <c r="H1113" s="3" t="s">
        <v>738</v>
      </c>
      <c r="I1113" s="3" t="s">
        <v>1735</v>
      </c>
    </row>
    <row r="1114" spans="1:9" ht="27.95" customHeight="1">
      <c r="A1114" s="532" t="s">
        <v>614</v>
      </c>
      <c r="B1114" s="307" t="s">
        <v>17</v>
      </c>
      <c r="C1114" s="353"/>
      <c r="D1114" s="336"/>
      <c r="E1114" s="180" t="s">
        <v>615</v>
      </c>
      <c r="F1114" s="206">
        <f>F1181</f>
        <v>46355166.969819002</v>
      </c>
      <c r="G1114" s="206">
        <f>G1181</f>
        <v>128124984.76270001</v>
      </c>
      <c r="H1114" s="206">
        <f>H1181</f>
        <v>46319819.822025001</v>
      </c>
      <c r="I1114" s="206">
        <f>I1181</f>
        <v>162093647.43200001</v>
      </c>
    </row>
    <row r="1115" spans="1:9" ht="27.95" customHeight="1">
      <c r="A1115" s="533">
        <v>21500100102</v>
      </c>
      <c r="B1115" s="307" t="s">
        <v>17</v>
      </c>
      <c r="C1115" s="234"/>
      <c r="D1115" s="233"/>
      <c r="E1115" s="130" t="s">
        <v>616</v>
      </c>
      <c r="F1115" s="207">
        <f>F1232</f>
        <v>1179288.4238189999</v>
      </c>
      <c r="G1115" s="207">
        <f>G1232</f>
        <v>14191200.428100001</v>
      </c>
      <c r="H1115" s="207">
        <f>H1232</f>
        <v>893400.32107499999</v>
      </c>
      <c r="I1115" s="207">
        <f>I1232</f>
        <v>18939964.243999999</v>
      </c>
    </row>
    <row r="1116" spans="1:9" ht="27.95" customHeight="1">
      <c r="A1116" s="533">
        <v>21500100103</v>
      </c>
      <c r="B1116" s="307" t="s">
        <v>17</v>
      </c>
      <c r="C1116" s="234"/>
      <c r="D1116" s="233"/>
      <c r="E1116" s="130" t="s">
        <v>617</v>
      </c>
      <c r="F1116" s="207">
        <f>F1281</f>
        <v>22643556.948708005</v>
      </c>
      <c r="G1116" s="207">
        <f>G1281</f>
        <v>89907790.628500015</v>
      </c>
      <c r="H1116" s="207">
        <f>H1281</f>
        <v>28104762.97095</v>
      </c>
      <c r="I1116" s="207">
        <f>I1281</f>
        <v>310334224.19</v>
      </c>
    </row>
    <row r="1117" spans="1:9" ht="27.95" customHeight="1" thickBot="1">
      <c r="A1117" s="533">
        <v>21500100104</v>
      </c>
      <c r="B1117" s="307" t="s">
        <v>17</v>
      </c>
      <c r="C1117" s="234"/>
      <c r="D1117" s="233"/>
      <c r="E1117" s="130" t="s">
        <v>618</v>
      </c>
      <c r="F1117" s="207">
        <f>F1326</f>
        <v>0</v>
      </c>
      <c r="G1117" s="207">
        <f>G1326</f>
        <v>22500000</v>
      </c>
      <c r="H1117" s="207">
        <f>H1326</f>
        <v>1527000</v>
      </c>
      <c r="I1117" s="207">
        <f>I1326</f>
        <v>10000000</v>
      </c>
    </row>
    <row r="1118" spans="1:9" s="203" customFormat="1" ht="27.95" customHeight="1" thickBot="1">
      <c r="A1118" s="359"/>
      <c r="B1118" s="212"/>
      <c r="C1118" s="243"/>
      <c r="D1118" s="212"/>
      <c r="E1118" s="269" t="s">
        <v>50</v>
      </c>
      <c r="F1118" s="283">
        <f>SUM(F1114:F1117)</f>
        <v>70178012.342346013</v>
      </c>
      <c r="G1118" s="283">
        <f>SUM(G1114:G1117)</f>
        <v>254723975.81930003</v>
      </c>
      <c r="H1118" s="283">
        <f>SUM(H1114:H1117)</f>
        <v>76844983.114050001</v>
      </c>
      <c r="I1118" s="283">
        <f>SUM(I1114:I1117)</f>
        <v>501367835.866</v>
      </c>
    </row>
    <row r="1119" spans="1:9" thickBot="1">
      <c r="A1119" s="998" t="s">
        <v>388</v>
      </c>
      <c r="B1119" s="998"/>
      <c r="C1119" s="998"/>
      <c r="D1119" s="998"/>
      <c r="E1119" s="998"/>
      <c r="F1119" s="998"/>
      <c r="G1119" s="998"/>
      <c r="H1119" s="998"/>
      <c r="I1119" s="998"/>
    </row>
    <row r="1120" spans="1:9" thickBot="1">
      <c r="A1120" s="359"/>
      <c r="B1120" s="212"/>
      <c r="C1120" s="243"/>
      <c r="D1120" s="212"/>
      <c r="E1120" s="269" t="s">
        <v>46</v>
      </c>
      <c r="F1120" s="283">
        <f t="shared" ref="F1120:I1121" si="10">F1179+F1230+F1279+F1324</f>
        <v>27373012.342346005</v>
      </c>
      <c r="G1120" s="283">
        <f t="shared" si="10"/>
        <v>38199383.649300009</v>
      </c>
      <c r="H1120" s="283">
        <f t="shared" si="10"/>
        <v>20987983.114050001</v>
      </c>
      <c r="I1120" s="283">
        <f t="shared" si="10"/>
        <v>30867835.866</v>
      </c>
    </row>
    <row r="1121" spans="1:9" thickBot="1">
      <c r="A1121" s="359"/>
      <c r="B1121" s="212"/>
      <c r="C1121" s="243"/>
      <c r="D1121" s="212"/>
      <c r="E1121" s="269" t="s">
        <v>412</v>
      </c>
      <c r="F1121" s="283">
        <f t="shared" si="10"/>
        <v>42805000</v>
      </c>
      <c r="G1121" s="283">
        <f t="shared" si="10"/>
        <v>216524592.17000002</v>
      </c>
      <c r="H1121" s="283">
        <f t="shared" si="10"/>
        <v>55857000</v>
      </c>
      <c r="I1121" s="283">
        <f t="shared" si="10"/>
        <v>470500000</v>
      </c>
    </row>
    <row r="1122" spans="1:9" thickBot="1">
      <c r="A1122" s="359"/>
      <c r="B1122" s="212"/>
      <c r="C1122" s="243"/>
      <c r="D1122" s="212"/>
      <c r="E1122" s="269" t="s">
        <v>50</v>
      </c>
      <c r="F1122" s="283">
        <f>F1120+F1121</f>
        <v>70178012.342346013</v>
      </c>
      <c r="G1122" s="283">
        <f>G1120+G1121</f>
        <v>254723975.81930003</v>
      </c>
      <c r="H1122" s="283">
        <f>H1120+H1121</f>
        <v>76844983.114050001</v>
      </c>
      <c r="I1122" s="283">
        <f>I1120+I1121</f>
        <v>501367835.866</v>
      </c>
    </row>
    <row r="1123" spans="1:9" ht="22.5">
      <c r="A1123" s="985" t="s">
        <v>802</v>
      </c>
      <c r="B1123" s="986"/>
      <c r="C1123" s="986"/>
      <c r="D1123" s="986"/>
      <c r="E1123" s="986"/>
      <c r="F1123" s="986"/>
      <c r="G1123" s="986"/>
      <c r="H1123" s="986"/>
      <c r="I1123" s="987"/>
    </row>
    <row r="1124" spans="1:9" ht="22.5">
      <c r="A1124" s="988" t="s">
        <v>0</v>
      </c>
      <c r="B1124" s="989"/>
      <c r="C1124" s="989"/>
      <c r="D1124" s="989"/>
      <c r="E1124" s="989"/>
      <c r="F1124" s="989"/>
      <c r="G1124" s="989"/>
      <c r="H1124" s="989"/>
      <c r="I1124" s="990"/>
    </row>
    <row r="1125" spans="1:9" ht="22.5">
      <c r="A1125" s="988" t="s">
        <v>1734</v>
      </c>
      <c r="B1125" s="989"/>
      <c r="C1125" s="989"/>
      <c r="D1125" s="989"/>
      <c r="E1125" s="989"/>
      <c r="F1125" s="989"/>
      <c r="G1125" s="989"/>
      <c r="H1125" s="989"/>
      <c r="I1125" s="990"/>
    </row>
    <row r="1126" spans="1:9" ht="18.75" customHeight="1" thickBot="1">
      <c r="A1126" s="991" t="s">
        <v>371</v>
      </c>
      <c r="B1126" s="991"/>
      <c r="C1126" s="991"/>
      <c r="D1126" s="991"/>
      <c r="E1126" s="991"/>
      <c r="F1126" s="991"/>
      <c r="G1126" s="991"/>
      <c r="H1126" s="991"/>
      <c r="I1126" s="991"/>
    </row>
    <row r="1127" spans="1:9" ht="27.75" customHeight="1" thickBot="1">
      <c r="A1127" s="992" t="s">
        <v>619</v>
      </c>
      <c r="B1127" s="993"/>
      <c r="C1127" s="993"/>
      <c r="D1127" s="993"/>
      <c r="E1127" s="993"/>
      <c r="F1127" s="993"/>
      <c r="G1127" s="993"/>
      <c r="H1127" s="993"/>
      <c r="I1127" s="994"/>
    </row>
    <row r="1128" spans="1:9" ht="63.75" customHeight="1" thickBot="1">
      <c r="A1128" s="564" t="s">
        <v>373</v>
      </c>
      <c r="B1128" s="496" t="s">
        <v>78</v>
      </c>
      <c r="C1128" s="565" t="s">
        <v>374</v>
      </c>
      <c r="D1128" s="496" t="s">
        <v>3</v>
      </c>
      <c r="E1128" s="566" t="s">
        <v>79</v>
      </c>
      <c r="F1128" s="387" t="s">
        <v>375</v>
      </c>
      <c r="G1128" s="567" t="s">
        <v>6</v>
      </c>
      <c r="H1128" s="387" t="s">
        <v>738</v>
      </c>
      <c r="I1128" s="387" t="s">
        <v>1735</v>
      </c>
    </row>
    <row r="1129" spans="1:9" ht="18">
      <c r="A1129" s="360">
        <v>20000000</v>
      </c>
      <c r="B1129" s="253"/>
      <c r="C1129" s="254"/>
      <c r="D1129" s="253"/>
      <c r="E1129" s="116" t="s">
        <v>43</v>
      </c>
      <c r="F1129" s="255"/>
      <c r="G1129" s="255"/>
      <c r="H1129" s="255"/>
      <c r="I1129" s="256"/>
    </row>
    <row r="1130" spans="1:9" ht="18">
      <c r="A1130" s="361">
        <v>21000000</v>
      </c>
      <c r="B1130" s="218"/>
      <c r="C1130" s="219"/>
      <c r="D1130" s="218"/>
      <c r="E1130" s="97" t="s">
        <v>46</v>
      </c>
      <c r="F1130" s="208"/>
      <c r="G1130" s="208"/>
      <c r="H1130" s="208"/>
      <c r="I1130" s="220" t="s">
        <v>53</v>
      </c>
    </row>
    <row r="1131" spans="1:9" ht="18">
      <c r="A1131" s="361">
        <v>21010000</v>
      </c>
      <c r="B1131" s="218"/>
      <c r="C1131" s="219"/>
      <c r="D1131" s="218"/>
      <c r="E1131" s="97" t="s">
        <v>395</v>
      </c>
      <c r="F1131" s="208"/>
      <c r="G1131" s="208"/>
      <c r="H1131" s="208"/>
      <c r="I1131" s="220"/>
    </row>
    <row r="1132" spans="1:9" ht="18">
      <c r="A1132" s="362">
        <v>21010103</v>
      </c>
      <c r="B1132" s="222" t="s">
        <v>17</v>
      </c>
      <c r="C1132" s="223"/>
      <c r="D1132" s="20">
        <v>31933700</v>
      </c>
      <c r="E1132" s="101" t="s">
        <v>433</v>
      </c>
      <c r="F1132" s="231">
        <v>2757775.2264859998</v>
      </c>
      <c r="G1132" s="231">
        <v>2843067.2437999998</v>
      </c>
      <c r="H1132" s="231">
        <v>2132300.43285</v>
      </c>
      <c r="I1132" s="209">
        <f>NROLL!E605</f>
        <v>2310033</v>
      </c>
    </row>
    <row r="1133" spans="1:9" ht="18">
      <c r="A1133" s="362">
        <v>21010104</v>
      </c>
      <c r="B1133" s="222" t="s">
        <v>17</v>
      </c>
      <c r="C1133" s="223"/>
      <c r="D1133" s="20">
        <v>31933700</v>
      </c>
      <c r="E1133" s="101" t="s">
        <v>434</v>
      </c>
      <c r="F1133" s="231">
        <v>806241.43906100001</v>
      </c>
      <c r="G1133" s="231">
        <v>831176.74129999999</v>
      </c>
      <c r="H1133" s="231">
        <v>623382.55597500002</v>
      </c>
      <c r="I1133" s="209">
        <f>NROLL!E601</f>
        <v>266835</v>
      </c>
    </row>
    <row r="1134" spans="1:9" ht="18">
      <c r="A1134" s="362">
        <v>21010105</v>
      </c>
      <c r="B1134" s="222" t="s">
        <v>17</v>
      </c>
      <c r="C1134" s="223"/>
      <c r="D1134" s="20">
        <v>31933700</v>
      </c>
      <c r="E1134" s="101" t="s">
        <v>435</v>
      </c>
      <c r="F1134" s="231">
        <v>41836.912859999997</v>
      </c>
      <c r="G1134" s="231">
        <v>43130.837999999996</v>
      </c>
      <c r="H1134" s="231">
        <v>32348.128499999995</v>
      </c>
      <c r="I1134" s="209">
        <f>NROLL!E599</f>
        <v>834704.27999999991</v>
      </c>
    </row>
    <row r="1135" spans="1:9" ht="18">
      <c r="A1135" s="221">
        <v>21010106</v>
      </c>
      <c r="B1135" s="222" t="s">
        <v>17</v>
      </c>
      <c r="C1135" s="223"/>
      <c r="D1135" s="13"/>
      <c r="E1135" s="101" t="s">
        <v>501</v>
      </c>
      <c r="F1135" s="231"/>
      <c r="G1135" s="231"/>
      <c r="H1135" s="231"/>
      <c r="I1135" s="209"/>
    </row>
    <row r="1136" spans="1:9" ht="36">
      <c r="A1136" s="257"/>
      <c r="B1136" s="222" t="s">
        <v>17</v>
      </c>
      <c r="C1136" s="223"/>
      <c r="D1136" s="13"/>
      <c r="E1136" s="130" t="s">
        <v>576</v>
      </c>
      <c r="F1136" s="231"/>
      <c r="G1136" s="231"/>
      <c r="H1136" s="231"/>
      <c r="I1136" s="209">
        <f>NROLL!T599+NROLL!T601+NROLL!T605</f>
        <v>4800000</v>
      </c>
    </row>
    <row r="1137" spans="1:9" ht="36">
      <c r="A1137" s="361">
        <v>21020300</v>
      </c>
      <c r="B1137" s="218"/>
      <c r="C1137" s="219"/>
      <c r="D1137" s="218"/>
      <c r="E1137" s="97" t="s">
        <v>437</v>
      </c>
      <c r="F1137" s="231"/>
      <c r="G1137" s="231"/>
      <c r="H1137" s="231"/>
      <c r="I1137" s="209"/>
    </row>
    <row r="1138" spans="1:9" ht="18">
      <c r="A1138" s="362">
        <v>21020301</v>
      </c>
      <c r="B1138" s="222" t="s">
        <v>17</v>
      </c>
      <c r="C1138" s="223"/>
      <c r="D1138" s="20">
        <v>31933700</v>
      </c>
      <c r="E1138" s="130" t="s">
        <v>438</v>
      </c>
      <c r="F1138" s="231">
        <v>887785.54325700004</v>
      </c>
      <c r="G1138" s="231">
        <v>915242.82810000004</v>
      </c>
      <c r="H1138" s="231">
        <v>686432.12107500003</v>
      </c>
      <c r="I1138" s="209">
        <f>NROLL!F605</f>
        <v>808511.55</v>
      </c>
    </row>
    <row r="1139" spans="1:9" ht="18">
      <c r="A1139" s="362">
        <v>21020302</v>
      </c>
      <c r="B1139" s="222" t="s">
        <v>17</v>
      </c>
      <c r="C1139" s="223"/>
      <c r="D1139" s="20">
        <v>31933700</v>
      </c>
      <c r="E1139" s="130" t="s">
        <v>439</v>
      </c>
      <c r="F1139" s="231">
        <v>507306.18314700003</v>
      </c>
      <c r="G1139" s="231">
        <v>522996.06510000001</v>
      </c>
      <c r="H1139" s="231">
        <v>392247.04882500001</v>
      </c>
      <c r="I1139" s="209">
        <f>NROLL!G605</f>
        <v>462006.60000000003</v>
      </c>
    </row>
    <row r="1140" spans="1:9" ht="18">
      <c r="A1140" s="362">
        <v>21020303</v>
      </c>
      <c r="B1140" s="222" t="s">
        <v>17</v>
      </c>
      <c r="C1140" s="223"/>
      <c r="D1140" s="20">
        <v>31933700</v>
      </c>
      <c r="E1140" s="130" t="s">
        <v>440</v>
      </c>
      <c r="F1140" s="231">
        <v>29174.219549999998</v>
      </c>
      <c r="G1140" s="231">
        <v>30076.514999999999</v>
      </c>
      <c r="H1140" s="231">
        <v>22557.38625</v>
      </c>
      <c r="I1140" s="209">
        <f>NROLL!I605</f>
        <v>27000</v>
      </c>
    </row>
    <row r="1141" spans="1:9" ht="18">
      <c r="A1141" s="362">
        <v>21020304</v>
      </c>
      <c r="B1141" s="222" t="s">
        <v>17</v>
      </c>
      <c r="C1141" s="223"/>
      <c r="D1141" s="20">
        <v>31933700</v>
      </c>
      <c r="E1141" s="130" t="s">
        <v>401</v>
      </c>
      <c r="F1141" s="231">
        <v>126826.81304600001</v>
      </c>
      <c r="G1141" s="231">
        <v>130749.29180000001</v>
      </c>
      <c r="H1141" s="231">
        <v>98061.968850000005</v>
      </c>
      <c r="I1141" s="209">
        <f>NROLL!H605</f>
        <v>115501.65000000001</v>
      </c>
    </row>
    <row r="1142" spans="1:9" ht="18">
      <c r="A1142" s="362" t="s">
        <v>620</v>
      </c>
      <c r="B1142" s="222" t="s">
        <v>17</v>
      </c>
      <c r="C1142" s="223"/>
      <c r="D1142" s="13"/>
      <c r="E1142" s="130" t="s">
        <v>441</v>
      </c>
      <c r="F1142" s="231"/>
      <c r="G1142" s="231"/>
      <c r="H1142" s="231"/>
      <c r="I1142" s="209"/>
    </row>
    <row r="1143" spans="1:9" ht="18">
      <c r="A1143" s="362">
        <v>21020315</v>
      </c>
      <c r="B1143" s="222" t="s">
        <v>17</v>
      </c>
      <c r="C1143" s="223"/>
      <c r="D1143" s="20">
        <v>31933700</v>
      </c>
      <c r="E1143" s="130" t="s">
        <v>442</v>
      </c>
      <c r="F1143" s="231">
        <v>204624.73184600001</v>
      </c>
      <c r="G1143" s="231">
        <v>210953.33180000001</v>
      </c>
      <c r="H1143" s="231">
        <v>158214.99885</v>
      </c>
      <c r="I1143" s="209">
        <f>NROLL!J605</f>
        <v>187501.65000000002</v>
      </c>
    </row>
    <row r="1144" spans="1:9" ht="18">
      <c r="A1144" s="221">
        <v>21020314</v>
      </c>
      <c r="B1144" s="222" t="s">
        <v>17</v>
      </c>
      <c r="C1144" s="223"/>
      <c r="D1144" s="13"/>
      <c r="E1144" s="130" t="s">
        <v>523</v>
      </c>
      <c r="F1144" s="231">
        <v>148711.79881600002</v>
      </c>
      <c r="G1144" s="231">
        <v>153311.13280000002</v>
      </c>
      <c r="H1144" s="231">
        <v>114983.34960000002</v>
      </c>
      <c r="I1144" s="209">
        <f>NROLL!M605</f>
        <v>11469.09</v>
      </c>
    </row>
    <row r="1145" spans="1:9" ht="18">
      <c r="A1145" s="221">
        <v>21020305</v>
      </c>
      <c r="B1145" s="222" t="s">
        <v>17</v>
      </c>
      <c r="C1145" s="223"/>
      <c r="D1145" s="13"/>
      <c r="E1145" s="130" t="s">
        <v>524</v>
      </c>
      <c r="F1145" s="231"/>
      <c r="G1145" s="231"/>
      <c r="H1145" s="231"/>
      <c r="I1145" s="209"/>
    </row>
    <row r="1146" spans="1:9" ht="18">
      <c r="A1146" s="221">
        <v>21020306</v>
      </c>
      <c r="B1146" s="222" t="s">
        <v>17</v>
      </c>
      <c r="C1146" s="223"/>
      <c r="D1146" s="20">
        <v>31933700</v>
      </c>
      <c r="E1146" s="130" t="s">
        <v>525</v>
      </c>
      <c r="F1146" s="231">
        <v>8168.7814740000013</v>
      </c>
      <c r="G1146" s="231">
        <v>8421.4242000000013</v>
      </c>
      <c r="H1146" s="231">
        <v>6316.068150000001</v>
      </c>
      <c r="I1146" s="209">
        <f>NROLL!K605</f>
        <v>630</v>
      </c>
    </row>
    <row r="1147" spans="1:9" ht="36">
      <c r="A1147" s="361">
        <v>21020400</v>
      </c>
      <c r="B1147" s="218"/>
      <c r="C1147" s="219"/>
      <c r="D1147" s="218"/>
      <c r="E1147" s="97" t="s">
        <v>452</v>
      </c>
      <c r="F1147" s="231"/>
      <c r="G1147" s="231"/>
      <c r="H1147" s="231"/>
      <c r="I1147" s="209"/>
    </row>
    <row r="1148" spans="1:9" ht="18">
      <c r="A1148" s="362">
        <v>21020401</v>
      </c>
      <c r="B1148" s="222" t="s">
        <v>17</v>
      </c>
      <c r="C1148" s="223"/>
      <c r="D1148" s="20">
        <v>31933700</v>
      </c>
      <c r="E1148" s="130" t="s">
        <v>438</v>
      </c>
      <c r="F1148" s="231">
        <v>201825.09378999998</v>
      </c>
      <c r="G1148" s="231">
        <v>208067.10699999999</v>
      </c>
      <c r="H1148" s="231">
        <v>156050.33025</v>
      </c>
      <c r="I1148" s="209">
        <f>NROLL!F601</f>
        <v>93392.25</v>
      </c>
    </row>
    <row r="1149" spans="1:9" ht="18">
      <c r="A1149" s="362">
        <v>21020402</v>
      </c>
      <c r="B1149" s="222" t="s">
        <v>17</v>
      </c>
      <c r="C1149" s="223"/>
      <c r="D1149" s="20">
        <v>31933700</v>
      </c>
      <c r="E1149" s="130" t="s">
        <v>439</v>
      </c>
      <c r="F1149" s="231">
        <v>115333.26655600002</v>
      </c>
      <c r="G1149" s="231">
        <v>118900.27480000001</v>
      </c>
      <c r="H1149" s="231">
        <v>89175.20610000001</v>
      </c>
      <c r="I1149" s="209">
        <f>NROLL!G601</f>
        <v>53367</v>
      </c>
    </row>
    <row r="1150" spans="1:9" ht="18">
      <c r="A1150" s="362">
        <v>21020403</v>
      </c>
      <c r="B1150" s="222" t="s">
        <v>17</v>
      </c>
      <c r="C1150" s="223"/>
      <c r="D1150" s="20">
        <v>31933700</v>
      </c>
      <c r="E1150" s="130" t="s">
        <v>440</v>
      </c>
      <c r="F1150" s="231">
        <v>16402.394547</v>
      </c>
      <c r="G1150" s="231">
        <v>16909.685099999999</v>
      </c>
      <c r="H1150" s="231">
        <v>12682.263824999998</v>
      </c>
      <c r="I1150" s="209">
        <f>NROLL!I600</f>
        <v>7560</v>
      </c>
    </row>
    <row r="1151" spans="1:9" ht="18">
      <c r="A1151" s="362">
        <v>21020404</v>
      </c>
      <c r="B1151" s="222" t="s">
        <v>17</v>
      </c>
      <c r="C1151" s="223"/>
      <c r="D1151" s="20">
        <v>31933700</v>
      </c>
      <c r="E1151" s="130" t="s">
        <v>401</v>
      </c>
      <c r="F1151" s="231">
        <v>28830.609078000001</v>
      </c>
      <c r="G1151" s="231">
        <v>29722.277400000003</v>
      </c>
      <c r="H1151" s="231">
        <v>22291.708050000001</v>
      </c>
      <c r="I1151" s="209">
        <f>NROLL!H600</f>
        <v>13341.75</v>
      </c>
    </row>
    <row r="1152" spans="1:9" ht="18">
      <c r="A1152" s="362">
        <v>21020412</v>
      </c>
      <c r="B1152" s="222" t="s">
        <v>17</v>
      </c>
      <c r="C1152" s="223"/>
      <c r="D1152" s="13"/>
      <c r="E1152" s="130" t="s">
        <v>441</v>
      </c>
      <c r="F1152" s="231"/>
      <c r="G1152" s="231"/>
      <c r="H1152" s="231"/>
      <c r="I1152" s="209"/>
    </row>
    <row r="1153" spans="1:9" ht="18">
      <c r="A1153" s="362">
        <v>21020415</v>
      </c>
      <c r="B1153" s="222" t="s">
        <v>17</v>
      </c>
      <c r="C1153" s="223"/>
      <c r="D1153" s="20">
        <v>31933700</v>
      </c>
      <c r="E1153" s="130" t="s">
        <v>442</v>
      </c>
      <c r="F1153" s="231">
        <v>80695.888278000013</v>
      </c>
      <c r="G1153" s="231">
        <v>83191.637400000007</v>
      </c>
      <c r="H1153" s="231">
        <v>62393.728050000005</v>
      </c>
      <c r="I1153" s="209">
        <f>NROLL!J601</f>
        <v>37341.75</v>
      </c>
    </row>
    <row r="1154" spans="1:9" ht="36">
      <c r="A1154" s="361">
        <v>21020500</v>
      </c>
      <c r="B1154" s="218"/>
      <c r="C1154" s="219"/>
      <c r="D1154" s="218"/>
      <c r="E1154" s="97" t="s">
        <v>453</v>
      </c>
      <c r="F1154" s="231"/>
      <c r="G1154" s="231"/>
      <c r="H1154" s="231"/>
      <c r="I1154" s="209"/>
    </row>
    <row r="1155" spans="1:9" ht="18">
      <c r="A1155" s="362">
        <v>21020501</v>
      </c>
      <c r="B1155" s="222" t="s">
        <v>17</v>
      </c>
      <c r="C1155" s="223"/>
      <c r="D1155" s="20">
        <v>31933700</v>
      </c>
      <c r="E1155" s="130" t="s">
        <v>438</v>
      </c>
      <c r="F1155" s="231">
        <v>68995.947710000008</v>
      </c>
      <c r="G1155" s="231">
        <v>71129.843000000008</v>
      </c>
      <c r="H1155" s="231">
        <v>53347.38225000001</v>
      </c>
      <c r="I1155" s="209">
        <f>NROLL!F599</f>
        <v>292146.49799999996</v>
      </c>
    </row>
    <row r="1156" spans="1:9" ht="18">
      <c r="A1156" s="363">
        <v>21020502</v>
      </c>
      <c r="B1156" s="222" t="s">
        <v>17</v>
      </c>
      <c r="C1156" s="230"/>
      <c r="D1156" s="20">
        <v>31933700</v>
      </c>
      <c r="E1156" s="130" t="s">
        <v>439</v>
      </c>
      <c r="F1156" s="231">
        <v>3941.7592210000003</v>
      </c>
      <c r="G1156" s="231">
        <v>4063.6693</v>
      </c>
      <c r="H1156" s="231">
        <v>3047.7519750000001</v>
      </c>
      <c r="I1156" s="209">
        <f>NROLL!G599</f>
        <v>166940.85600000003</v>
      </c>
    </row>
    <row r="1157" spans="1:9" ht="18">
      <c r="A1157" s="363">
        <v>21020503</v>
      </c>
      <c r="B1157" s="222" t="s">
        <v>17</v>
      </c>
      <c r="C1157" s="230"/>
      <c r="D1157" s="20">
        <v>31933700</v>
      </c>
      <c r="E1157" s="130" t="s">
        <v>440</v>
      </c>
      <c r="F1157" s="231">
        <v>5834.8439100000005</v>
      </c>
      <c r="G1157" s="231">
        <v>6015.3030000000008</v>
      </c>
      <c r="H1157" s="231">
        <v>4511.4772500000008</v>
      </c>
      <c r="I1157" s="209">
        <f>NROLL!I599</f>
        <v>32400</v>
      </c>
    </row>
    <row r="1158" spans="1:9" ht="18">
      <c r="A1158" s="363">
        <v>21020504</v>
      </c>
      <c r="B1158" s="222" t="s">
        <v>17</v>
      </c>
      <c r="C1158" s="230"/>
      <c r="D1158" s="20">
        <v>31933700</v>
      </c>
      <c r="E1158" s="130" t="s">
        <v>401</v>
      </c>
      <c r="F1158" s="231">
        <v>9856.5611040000003</v>
      </c>
      <c r="G1158" s="231">
        <v>10161.403200000001</v>
      </c>
      <c r="H1158" s="231">
        <v>7621.0524000000005</v>
      </c>
      <c r="I1158" s="209">
        <f>NROLL!H599</f>
        <v>41735.214000000007</v>
      </c>
    </row>
    <row r="1159" spans="1:9" ht="18">
      <c r="A1159" s="363">
        <v>21020512</v>
      </c>
      <c r="B1159" s="222" t="s">
        <v>17</v>
      </c>
      <c r="C1159" s="230"/>
      <c r="D1159" s="13"/>
      <c r="E1159" s="130" t="s">
        <v>441</v>
      </c>
      <c r="F1159" s="231"/>
      <c r="G1159" s="231"/>
      <c r="H1159" s="231"/>
      <c r="I1159" s="209"/>
    </row>
    <row r="1160" spans="1:9" ht="18">
      <c r="A1160" s="363">
        <v>21020515</v>
      </c>
      <c r="B1160" s="222" t="s">
        <v>17</v>
      </c>
      <c r="C1160" s="230"/>
      <c r="D1160" s="20">
        <v>31933700</v>
      </c>
      <c r="E1160" s="130" t="s">
        <v>442</v>
      </c>
      <c r="F1160" s="231">
        <v>79998.956082000004</v>
      </c>
      <c r="G1160" s="231">
        <v>82473.150600000008</v>
      </c>
      <c r="H1160" s="231">
        <v>61854.862950000002</v>
      </c>
      <c r="I1160" s="209">
        <f>NROLL!J599</f>
        <v>431229.29399999999</v>
      </c>
    </row>
    <row r="1161" spans="1:9" ht="36">
      <c r="A1161" s="364">
        <v>21020600</v>
      </c>
      <c r="B1161" s="228"/>
      <c r="C1161" s="229"/>
      <c r="D1161" s="228"/>
      <c r="E1161" s="97" t="s">
        <v>410</v>
      </c>
      <c r="F1161" s="231"/>
      <c r="G1161" s="231"/>
      <c r="H1161" s="231"/>
      <c r="I1161" s="209"/>
    </row>
    <row r="1162" spans="1:9" ht="18">
      <c r="A1162" s="363">
        <v>21020605</v>
      </c>
      <c r="B1162" s="222" t="s">
        <v>17</v>
      </c>
      <c r="C1162" s="230"/>
      <c r="D1162" s="13"/>
      <c r="E1162" s="101" t="s">
        <v>503</v>
      </c>
      <c r="F1162" s="231"/>
      <c r="G1162" s="231"/>
      <c r="H1162" s="231"/>
      <c r="I1162" s="209"/>
    </row>
    <row r="1163" spans="1:9" ht="18">
      <c r="A1163" s="357">
        <v>22000000</v>
      </c>
      <c r="B1163" s="233"/>
      <c r="C1163" s="234"/>
      <c r="D1163" s="233"/>
      <c r="E1163" s="161" t="s">
        <v>504</v>
      </c>
      <c r="F1163" s="231"/>
      <c r="G1163" s="231"/>
      <c r="H1163" s="231"/>
      <c r="I1163" s="209"/>
    </row>
    <row r="1164" spans="1:9" ht="18">
      <c r="A1164" s="357">
        <v>22020000</v>
      </c>
      <c r="B1164" s="233"/>
      <c r="C1164" s="234"/>
      <c r="D1164" s="233"/>
      <c r="E1164" s="161" t="s">
        <v>412</v>
      </c>
      <c r="F1164" s="231"/>
      <c r="G1164" s="231"/>
      <c r="H1164" s="231"/>
      <c r="I1164" s="209"/>
    </row>
    <row r="1165" spans="1:9" ht="36">
      <c r="A1165" s="357">
        <v>22020100</v>
      </c>
      <c r="B1165" s="233"/>
      <c r="C1165" s="234"/>
      <c r="D1165" s="233"/>
      <c r="E1165" s="161" t="s">
        <v>467</v>
      </c>
      <c r="F1165" s="231"/>
      <c r="G1165" s="231"/>
      <c r="H1165" s="231"/>
      <c r="I1165" s="209"/>
    </row>
    <row r="1166" spans="1:9">
      <c r="A1166" s="588">
        <v>22020101</v>
      </c>
      <c r="B1166" s="222" t="s">
        <v>17</v>
      </c>
      <c r="C1166" s="351"/>
      <c r="D1166" s="349"/>
      <c r="E1166" s="348" t="s">
        <v>468</v>
      </c>
      <c r="F1166" s="365"/>
      <c r="G1166" s="231"/>
      <c r="H1166" s="365"/>
      <c r="I1166" s="209">
        <v>500000</v>
      </c>
    </row>
    <row r="1167" spans="1:9">
      <c r="A1167" s="588">
        <v>22020102</v>
      </c>
      <c r="B1167" s="222" t="s">
        <v>17</v>
      </c>
      <c r="C1167" s="351"/>
      <c r="D1167" s="20">
        <v>31933700</v>
      </c>
      <c r="E1167" s="348" t="s">
        <v>414</v>
      </c>
      <c r="F1167" s="365"/>
      <c r="G1167" s="231">
        <v>265225</v>
      </c>
      <c r="H1167" s="365"/>
      <c r="I1167" s="209"/>
    </row>
    <row r="1168" spans="1:9">
      <c r="A1168" s="588">
        <v>22020103</v>
      </c>
      <c r="B1168" s="222" t="s">
        <v>17</v>
      </c>
      <c r="C1168" s="351"/>
      <c r="D1168" s="349"/>
      <c r="E1168" s="348" t="s">
        <v>469</v>
      </c>
      <c r="F1168" s="365"/>
      <c r="G1168" s="231"/>
      <c r="H1168" s="365"/>
      <c r="I1168" s="209"/>
    </row>
    <row r="1169" spans="1:9">
      <c r="A1169" s="588">
        <v>22020104</v>
      </c>
      <c r="B1169" s="222" t="s">
        <v>17</v>
      </c>
      <c r="C1169" s="351"/>
      <c r="D1169" s="349"/>
      <c r="E1169" s="348" t="s">
        <v>415</v>
      </c>
      <c r="F1169" s="365"/>
      <c r="G1169" s="231">
        <v>36050000</v>
      </c>
      <c r="H1169" s="365">
        <v>880000</v>
      </c>
      <c r="I1169" s="209">
        <v>2000000</v>
      </c>
    </row>
    <row r="1170" spans="1:9" ht="36">
      <c r="A1170" s="357">
        <v>22020300</v>
      </c>
      <c r="B1170" s="222"/>
      <c r="C1170" s="234"/>
      <c r="D1170" s="233"/>
      <c r="E1170" s="161" t="s">
        <v>455</v>
      </c>
      <c r="F1170" s="231"/>
      <c r="G1170" s="231"/>
      <c r="H1170" s="231"/>
      <c r="I1170" s="209"/>
    </row>
    <row r="1171" spans="1:9" ht="36">
      <c r="A1171" s="366">
        <v>22020311</v>
      </c>
      <c r="B1171" s="222" t="s">
        <v>17</v>
      </c>
      <c r="C1171" s="183"/>
      <c r="D1171" s="20">
        <v>31933700</v>
      </c>
      <c r="E1171" s="226" t="s">
        <v>621</v>
      </c>
      <c r="F1171" s="231">
        <v>24300000</v>
      </c>
      <c r="G1171" s="231">
        <v>5150000</v>
      </c>
      <c r="H1171" s="231">
        <v>22450000</v>
      </c>
      <c r="I1171" s="209">
        <v>108150000</v>
      </c>
    </row>
    <row r="1172" spans="1:9" ht="18">
      <c r="A1172" s="366" t="s">
        <v>622</v>
      </c>
      <c r="B1172" s="222" t="s">
        <v>17</v>
      </c>
      <c r="C1172" s="183"/>
      <c r="D1172" s="20">
        <v>31933700</v>
      </c>
      <c r="E1172" s="226" t="s">
        <v>623</v>
      </c>
      <c r="F1172" s="231">
        <v>3245000</v>
      </c>
      <c r="G1172" s="231">
        <v>36050000</v>
      </c>
      <c r="H1172" s="231">
        <v>3450000</v>
      </c>
      <c r="I1172" s="209">
        <v>15450000</v>
      </c>
    </row>
    <row r="1173" spans="1:9" ht="36">
      <c r="A1173" s="357">
        <v>22020400</v>
      </c>
      <c r="B1173" s="233"/>
      <c r="C1173" s="234"/>
      <c r="D1173" s="233"/>
      <c r="E1173" s="161" t="s">
        <v>529</v>
      </c>
      <c r="F1173" s="231"/>
      <c r="G1173" s="231"/>
      <c r="H1173" s="231"/>
      <c r="I1173" s="209"/>
    </row>
    <row r="1174" spans="1:9" ht="36">
      <c r="A1174" s="366">
        <v>22020401</v>
      </c>
      <c r="B1174" s="222" t="s">
        <v>17</v>
      </c>
      <c r="C1174" s="183"/>
      <c r="D1174" s="20">
        <v>31933700</v>
      </c>
      <c r="E1174" s="226" t="s">
        <v>624</v>
      </c>
      <c r="F1174" s="231">
        <v>11200000</v>
      </c>
      <c r="G1174" s="231">
        <v>20600000</v>
      </c>
      <c r="H1174" s="231">
        <v>9800000</v>
      </c>
      <c r="I1174" s="209">
        <v>10000000</v>
      </c>
    </row>
    <row r="1175" spans="1:9" ht="18">
      <c r="A1175" s="357">
        <v>22020800</v>
      </c>
      <c r="B1175" s="233"/>
      <c r="C1175" s="234"/>
      <c r="D1175" s="233"/>
      <c r="E1175" s="161" t="s">
        <v>625</v>
      </c>
      <c r="F1175" s="231"/>
      <c r="G1175" s="231"/>
      <c r="H1175" s="231"/>
      <c r="I1175" s="209"/>
    </row>
    <row r="1176" spans="1:9" ht="18">
      <c r="A1176" s="366">
        <v>22020803</v>
      </c>
      <c r="B1176" s="222" t="s">
        <v>17</v>
      </c>
      <c r="C1176" s="183"/>
      <c r="D1176" s="13"/>
      <c r="E1176" s="130" t="s">
        <v>610</v>
      </c>
      <c r="F1176" s="231">
        <v>1250000</v>
      </c>
      <c r="G1176" s="231">
        <v>3090000</v>
      </c>
      <c r="H1176" s="231">
        <v>1200000</v>
      </c>
      <c r="I1176" s="209">
        <v>5000000</v>
      </c>
    </row>
    <row r="1177" spans="1:9" ht="18">
      <c r="A1177" s="587">
        <v>220210</v>
      </c>
      <c r="B1177" s="463"/>
      <c r="C1177" s="350"/>
      <c r="D1177" s="14"/>
      <c r="E1177" s="289" t="s">
        <v>473</v>
      </c>
      <c r="F1177" s="231"/>
      <c r="G1177" s="231"/>
      <c r="H1177" s="231"/>
      <c r="I1177" s="209"/>
    </row>
    <row r="1178" spans="1:9" thickBot="1">
      <c r="A1178" s="606" t="s">
        <v>626</v>
      </c>
      <c r="B1178" s="573" t="s">
        <v>17</v>
      </c>
      <c r="C1178" s="574"/>
      <c r="D1178" s="575"/>
      <c r="E1178" s="576" t="s">
        <v>627</v>
      </c>
      <c r="F1178" s="577">
        <v>230000</v>
      </c>
      <c r="G1178" s="577">
        <v>20600000</v>
      </c>
      <c r="H1178" s="577">
        <v>3800000</v>
      </c>
      <c r="I1178" s="578">
        <v>10000000</v>
      </c>
    </row>
    <row r="1179" spans="1:9" thickBot="1">
      <c r="A1179" s="447"/>
      <c r="B1179" s="448"/>
      <c r="C1179" s="449"/>
      <c r="D1179" s="448"/>
      <c r="E1179" s="559" t="s">
        <v>46</v>
      </c>
      <c r="F1179" s="446">
        <f>SUM(F1132:F1162)</f>
        <v>6130166.969819</v>
      </c>
      <c r="G1179" s="446">
        <f>SUM(G1132:G1162)</f>
        <v>6319759.7627000008</v>
      </c>
      <c r="H1179" s="446">
        <f>SUM(H1132:H1162)</f>
        <v>4739819.8220250001</v>
      </c>
      <c r="I1179" s="446">
        <f>SUM(I1132:I1162)</f>
        <v>10993647.432</v>
      </c>
    </row>
    <row r="1180" spans="1:9" thickBot="1">
      <c r="A1180" s="359"/>
      <c r="B1180" s="212"/>
      <c r="C1180" s="243"/>
      <c r="D1180" s="212"/>
      <c r="E1180" s="269" t="s">
        <v>412</v>
      </c>
      <c r="F1180" s="320">
        <f>SUM(F1166:F1178)</f>
        <v>40225000</v>
      </c>
      <c r="G1180" s="320">
        <f>SUM(G1166:G1178)</f>
        <v>121805225</v>
      </c>
      <c r="H1180" s="320">
        <f>SUM(H1166:H1178)</f>
        <v>41580000</v>
      </c>
      <c r="I1180" s="320">
        <f>SUM(I1166:I1178)</f>
        <v>151100000</v>
      </c>
    </row>
    <row r="1181" spans="1:9" thickBot="1">
      <c r="A1181" s="368"/>
      <c r="B1181" s="247"/>
      <c r="C1181" s="248"/>
      <c r="D1181" s="249"/>
      <c r="E1181" s="269" t="s">
        <v>50</v>
      </c>
      <c r="F1181" s="326">
        <f>F1179+F1180</f>
        <v>46355166.969819002</v>
      </c>
      <c r="G1181" s="326">
        <f>G1179+G1180</f>
        <v>128124984.76270001</v>
      </c>
      <c r="H1181" s="326">
        <f>H1179+H1180</f>
        <v>46319819.822025001</v>
      </c>
      <c r="I1181" s="326">
        <f>I1179+I1180</f>
        <v>162093647.43200001</v>
      </c>
    </row>
    <row r="1182" spans="1:9" ht="22.5">
      <c r="A1182" s="985" t="s">
        <v>804</v>
      </c>
      <c r="B1182" s="986"/>
      <c r="C1182" s="986"/>
      <c r="D1182" s="986"/>
      <c r="E1182" s="986"/>
      <c r="F1182" s="986"/>
      <c r="G1182" s="986"/>
      <c r="H1182" s="986"/>
      <c r="I1182" s="987"/>
    </row>
    <row r="1183" spans="1:9" ht="22.5">
      <c r="A1183" s="988" t="s">
        <v>0</v>
      </c>
      <c r="B1183" s="989"/>
      <c r="C1183" s="989"/>
      <c r="D1183" s="989"/>
      <c r="E1183" s="989"/>
      <c r="F1183" s="989"/>
      <c r="G1183" s="989"/>
      <c r="H1183" s="989"/>
      <c r="I1183" s="990"/>
    </row>
    <row r="1184" spans="1:9" ht="22.5">
      <c r="A1184" s="988" t="s">
        <v>1734</v>
      </c>
      <c r="B1184" s="989"/>
      <c r="C1184" s="989"/>
      <c r="D1184" s="989"/>
      <c r="E1184" s="989"/>
      <c r="F1184" s="989"/>
      <c r="G1184" s="989"/>
      <c r="H1184" s="989"/>
      <c r="I1184" s="990"/>
    </row>
    <row r="1185" spans="1:9" ht="18.75" customHeight="1" thickBot="1">
      <c r="A1185" s="991" t="s">
        <v>371</v>
      </c>
      <c r="B1185" s="991"/>
      <c r="C1185" s="991"/>
      <c r="D1185" s="991"/>
      <c r="E1185" s="991"/>
      <c r="F1185" s="991"/>
      <c r="G1185" s="991"/>
      <c r="H1185" s="991"/>
      <c r="I1185" s="991"/>
    </row>
    <row r="1186" spans="1:9" thickBot="1">
      <c r="A1186" s="999" t="s">
        <v>628</v>
      </c>
      <c r="B1186" s="1000"/>
      <c r="C1186" s="1000"/>
      <c r="D1186" s="1000"/>
      <c r="E1186" s="1000"/>
      <c r="F1186" s="1000"/>
      <c r="G1186" s="1000"/>
      <c r="H1186" s="1000"/>
      <c r="I1186" s="1001"/>
    </row>
    <row r="1187" spans="1:9" s="204" customFormat="1" ht="63.75" customHeight="1" thickBot="1">
      <c r="A1187" s="564" t="s">
        <v>373</v>
      </c>
      <c r="B1187" s="387" t="s">
        <v>78</v>
      </c>
      <c r="C1187" s="565" t="s">
        <v>374</v>
      </c>
      <c r="D1187" s="387" t="s">
        <v>3</v>
      </c>
      <c r="E1187" s="566" t="s">
        <v>79</v>
      </c>
      <c r="F1187" s="387" t="s">
        <v>375</v>
      </c>
      <c r="G1187" s="567" t="s">
        <v>6</v>
      </c>
      <c r="H1187" s="387" t="s">
        <v>738</v>
      </c>
      <c r="I1187" s="387" t="s">
        <v>1735</v>
      </c>
    </row>
    <row r="1188" spans="1:9" ht="18">
      <c r="A1188" s="360">
        <v>20000000</v>
      </c>
      <c r="B1188" s="253"/>
      <c r="C1188" s="254"/>
      <c r="D1188" s="253"/>
      <c r="E1188" s="116" t="s">
        <v>43</v>
      </c>
      <c r="F1188" s="255"/>
      <c r="G1188" s="255"/>
      <c r="H1188" s="255"/>
      <c r="I1188" s="256"/>
    </row>
    <row r="1189" spans="1:9" ht="18">
      <c r="A1189" s="361">
        <v>21000000</v>
      </c>
      <c r="B1189" s="218"/>
      <c r="C1189" s="219"/>
      <c r="D1189" s="218"/>
      <c r="E1189" s="97" t="s">
        <v>46</v>
      </c>
      <c r="F1189" s="208"/>
      <c r="G1189" s="208"/>
      <c r="H1189" s="208"/>
      <c r="I1189" s="220"/>
    </row>
    <row r="1190" spans="1:9" ht="18">
      <c r="A1190" s="361">
        <v>21010000</v>
      </c>
      <c r="B1190" s="218"/>
      <c r="C1190" s="219"/>
      <c r="D1190" s="218"/>
      <c r="E1190" s="97" t="s">
        <v>395</v>
      </c>
      <c r="F1190" s="208"/>
      <c r="G1190" s="208"/>
      <c r="H1190" s="208"/>
      <c r="I1190" s="220"/>
    </row>
    <row r="1191" spans="1:9" ht="18">
      <c r="A1191" s="362">
        <v>21010103</v>
      </c>
      <c r="B1191" s="222" t="s">
        <v>17</v>
      </c>
      <c r="C1191" s="223"/>
      <c r="D1191" s="20">
        <v>31933700</v>
      </c>
      <c r="E1191" s="101" t="s">
        <v>433</v>
      </c>
      <c r="F1191" s="231">
        <v>403107.40631699999</v>
      </c>
      <c r="G1191" s="208">
        <v>407179.19829999999</v>
      </c>
      <c r="H1191" s="231">
        <v>305384.39872500004</v>
      </c>
      <c r="I1191" s="209"/>
    </row>
    <row r="1192" spans="1:9" ht="18">
      <c r="A1192" s="362">
        <v>21010104</v>
      </c>
      <c r="B1192" s="222" t="s">
        <v>17</v>
      </c>
      <c r="C1192" s="223"/>
      <c r="D1192" s="13"/>
      <c r="E1192" s="101" t="s">
        <v>434</v>
      </c>
      <c r="F1192" s="231">
        <v>289004.54665500001</v>
      </c>
      <c r="G1192" s="208">
        <v>291923.78450000001</v>
      </c>
      <c r="H1192" s="231">
        <v>218942.83837499999</v>
      </c>
      <c r="I1192" s="209">
        <f>NROLL!E622</f>
        <v>302904</v>
      </c>
    </row>
    <row r="1193" spans="1:9" ht="18">
      <c r="A1193" s="362">
        <v>21010105</v>
      </c>
      <c r="B1193" s="222" t="s">
        <v>17</v>
      </c>
      <c r="C1193" s="223"/>
      <c r="D1193" s="13"/>
      <c r="E1193" s="101" t="s">
        <v>435</v>
      </c>
      <c r="F1193" s="231"/>
      <c r="G1193" s="231"/>
      <c r="H1193" s="231"/>
      <c r="I1193" s="209">
        <f>NROLL!E620</f>
        <v>1433226.96</v>
      </c>
    </row>
    <row r="1194" spans="1:9" ht="18">
      <c r="A1194" s="221">
        <v>21010106</v>
      </c>
      <c r="B1194" s="222" t="s">
        <v>17</v>
      </c>
      <c r="C1194" s="223"/>
      <c r="D1194" s="20">
        <v>31933700</v>
      </c>
      <c r="E1194" s="101" t="s">
        <v>501</v>
      </c>
      <c r="F1194" s="231"/>
      <c r="G1194" s="231"/>
      <c r="H1194" s="231"/>
      <c r="I1194" s="209"/>
    </row>
    <row r="1195" spans="1:9" ht="36">
      <c r="A1195" s="257"/>
      <c r="B1195" s="222" t="s">
        <v>17</v>
      </c>
      <c r="C1195" s="223"/>
      <c r="D1195" s="13"/>
      <c r="E1195" s="130" t="s">
        <v>576</v>
      </c>
      <c r="F1195" s="231"/>
      <c r="G1195" s="231"/>
      <c r="H1195" s="231"/>
      <c r="I1195" s="209"/>
    </row>
    <row r="1196" spans="1:9" ht="36">
      <c r="A1196" s="361">
        <v>21020300</v>
      </c>
      <c r="B1196" s="218"/>
      <c r="C1196" s="219"/>
      <c r="D1196" s="218"/>
      <c r="E1196" s="97" t="s">
        <v>437</v>
      </c>
      <c r="F1196" s="231"/>
      <c r="G1196" s="231"/>
      <c r="H1196" s="231"/>
      <c r="I1196" s="209"/>
    </row>
    <row r="1197" spans="1:9" ht="18">
      <c r="A1197" s="362">
        <v>21020301</v>
      </c>
      <c r="B1197" s="222" t="s">
        <v>17</v>
      </c>
      <c r="C1197" s="223"/>
      <c r="D1197" s="20">
        <v>31933700</v>
      </c>
      <c r="E1197" s="130" t="s">
        <v>438</v>
      </c>
      <c r="F1197" s="231"/>
      <c r="G1197" s="231"/>
      <c r="H1197" s="231"/>
      <c r="I1197" s="209"/>
    </row>
    <row r="1198" spans="1:9" ht="18">
      <c r="A1198" s="362">
        <v>21020302</v>
      </c>
      <c r="B1198" s="222" t="s">
        <v>17</v>
      </c>
      <c r="C1198" s="223"/>
      <c r="D1198" s="20">
        <v>31933700</v>
      </c>
      <c r="E1198" s="130" t="s">
        <v>439</v>
      </c>
      <c r="F1198" s="231"/>
      <c r="G1198" s="231"/>
      <c r="H1198" s="231"/>
      <c r="I1198" s="209"/>
    </row>
    <row r="1199" spans="1:9" ht="18">
      <c r="A1199" s="362">
        <v>21020303</v>
      </c>
      <c r="B1199" s="222" t="s">
        <v>17</v>
      </c>
      <c r="C1199" s="223"/>
      <c r="D1199" s="20">
        <v>31933700</v>
      </c>
      <c r="E1199" s="130" t="s">
        <v>440</v>
      </c>
      <c r="F1199" s="231"/>
      <c r="G1199" s="231"/>
      <c r="H1199" s="231"/>
      <c r="I1199" s="209"/>
    </row>
    <row r="1200" spans="1:9" ht="18">
      <c r="A1200" s="362">
        <v>21020304</v>
      </c>
      <c r="B1200" s="222" t="s">
        <v>17</v>
      </c>
      <c r="C1200" s="223"/>
      <c r="D1200" s="20">
        <v>31933700</v>
      </c>
      <c r="E1200" s="130" t="s">
        <v>401</v>
      </c>
      <c r="F1200" s="231"/>
      <c r="G1200" s="231"/>
      <c r="H1200" s="231"/>
      <c r="I1200" s="209"/>
    </row>
    <row r="1201" spans="1:9" ht="18">
      <c r="A1201" s="362">
        <v>21020312</v>
      </c>
      <c r="B1201" s="222" t="s">
        <v>17</v>
      </c>
      <c r="C1201" s="223"/>
      <c r="D1201" s="13"/>
      <c r="E1201" s="130" t="s">
        <v>441</v>
      </c>
      <c r="F1201" s="231"/>
      <c r="G1201" s="231"/>
      <c r="H1201" s="231"/>
      <c r="I1201" s="209"/>
    </row>
    <row r="1202" spans="1:9" ht="18">
      <c r="A1202" s="362">
        <v>21020315</v>
      </c>
      <c r="B1202" s="222" t="s">
        <v>17</v>
      </c>
      <c r="C1202" s="223"/>
      <c r="D1202" s="20">
        <v>31933700</v>
      </c>
      <c r="E1202" s="130" t="s">
        <v>442</v>
      </c>
      <c r="F1202" s="231"/>
      <c r="G1202" s="231"/>
      <c r="H1202" s="231"/>
      <c r="I1202" s="209"/>
    </row>
    <row r="1203" spans="1:9" ht="18">
      <c r="A1203" s="221">
        <v>21020314</v>
      </c>
      <c r="B1203" s="222" t="s">
        <v>17</v>
      </c>
      <c r="C1203" s="223"/>
      <c r="D1203" s="13"/>
      <c r="E1203" s="130" t="s">
        <v>523</v>
      </c>
      <c r="F1203" s="231"/>
      <c r="G1203" s="231"/>
      <c r="H1203" s="231"/>
      <c r="I1203" s="209"/>
    </row>
    <row r="1204" spans="1:9" ht="18">
      <c r="A1204" s="221">
        <v>21020305</v>
      </c>
      <c r="B1204" s="222" t="s">
        <v>17</v>
      </c>
      <c r="C1204" s="223"/>
      <c r="D1204" s="13"/>
      <c r="E1204" s="130" t="s">
        <v>524</v>
      </c>
      <c r="F1204" s="231"/>
      <c r="G1204" s="231"/>
      <c r="H1204" s="231"/>
      <c r="I1204" s="209"/>
    </row>
    <row r="1205" spans="1:9" ht="18">
      <c r="A1205" s="221">
        <v>21020306</v>
      </c>
      <c r="B1205" s="222" t="s">
        <v>17</v>
      </c>
      <c r="C1205" s="223"/>
      <c r="D1205" s="13"/>
      <c r="E1205" s="130" t="s">
        <v>525</v>
      </c>
      <c r="F1205" s="231"/>
      <c r="G1205" s="231"/>
      <c r="H1205" s="231"/>
      <c r="I1205" s="209"/>
    </row>
    <row r="1206" spans="1:9" ht="36">
      <c r="A1206" s="361">
        <v>21020400</v>
      </c>
      <c r="B1206" s="218"/>
      <c r="C1206" s="219"/>
      <c r="D1206" s="218"/>
      <c r="E1206" s="97" t="s">
        <v>452</v>
      </c>
      <c r="F1206" s="231"/>
      <c r="G1206" s="231"/>
      <c r="H1206" s="231"/>
      <c r="I1206" s="209"/>
    </row>
    <row r="1207" spans="1:9" ht="18">
      <c r="A1207" s="362">
        <v>21020401</v>
      </c>
      <c r="B1207" s="222" t="s">
        <v>17</v>
      </c>
      <c r="C1207" s="223"/>
      <c r="D1207" s="13"/>
      <c r="E1207" s="130" t="s">
        <v>438</v>
      </c>
      <c r="F1207" s="231">
        <v>120901.67882099999</v>
      </c>
      <c r="G1207" s="231">
        <v>122122.90789999999</v>
      </c>
      <c r="H1207" s="231">
        <v>91592.180924999993</v>
      </c>
      <c r="I1207" s="209">
        <f>NROLL!F622</f>
        <v>106016.4</v>
      </c>
    </row>
    <row r="1208" spans="1:9" ht="18">
      <c r="A1208" s="362">
        <v>21020402</v>
      </c>
      <c r="B1208" s="222" t="s">
        <v>17</v>
      </c>
      <c r="C1208" s="223"/>
      <c r="D1208" s="13"/>
      <c r="E1208" s="130" t="s">
        <v>439</v>
      </c>
      <c r="F1208" s="231">
        <v>69086.357505000007</v>
      </c>
      <c r="G1208" s="231">
        <v>69784.199500000002</v>
      </c>
      <c r="H1208" s="231">
        <v>52338.149624999998</v>
      </c>
      <c r="I1208" s="209">
        <f>NROLL!G622</f>
        <v>60580.800000000003</v>
      </c>
    </row>
    <row r="1209" spans="1:9" ht="18">
      <c r="A1209" s="362">
        <v>21020403</v>
      </c>
      <c r="B1209" s="222" t="s">
        <v>17</v>
      </c>
      <c r="C1209" s="223"/>
      <c r="D1209" s="13"/>
      <c r="E1209" s="130" t="s">
        <v>440</v>
      </c>
      <c r="F1209" s="231">
        <v>8337.2099580000013</v>
      </c>
      <c r="G1209" s="231">
        <v>8421.4242000000013</v>
      </c>
      <c r="H1209" s="231">
        <v>6316.068150000001</v>
      </c>
      <c r="I1209" s="209">
        <f>NROLL!I622</f>
        <v>7560</v>
      </c>
    </row>
    <row r="1210" spans="1:9" ht="18">
      <c r="A1210" s="362">
        <v>21020404</v>
      </c>
      <c r="B1210" s="222" t="s">
        <v>17</v>
      </c>
      <c r="C1210" s="223"/>
      <c r="D1210" s="13"/>
      <c r="E1210" s="130" t="s">
        <v>401</v>
      </c>
      <c r="F1210" s="231">
        <v>17271.036188999999</v>
      </c>
      <c r="G1210" s="231">
        <v>17445.491099999999</v>
      </c>
      <c r="H1210" s="231">
        <v>13084.118324999999</v>
      </c>
      <c r="I1210" s="209">
        <f>NROLL!H622</f>
        <v>15145.2</v>
      </c>
    </row>
    <row r="1211" spans="1:9" ht="18">
      <c r="A1211" s="362" t="s">
        <v>629</v>
      </c>
      <c r="B1211" s="222" t="s">
        <v>17</v>
      </c>
      <c r="C1211" s="223"/>
      <c r="D1211" s="13"/>
      <c r="E1211" s="130" t="s">
        <v>441</v>
      </c>
      <c r="F1211" s="231"/>
      <c r="G1211" s="231"/>
      <c r="H1211" s="231"/>
      <c r="I1211" s="209"/>
    </row>
    <row r="1212" spans="1:9" ht="18">
      <c r="A1212" s="362">
        <v>21020415</v>
      </c>
      <c r="B1212" s="222" t="s">
        <v>17</v>
      </c>
      <c r="C1212" s="223"/>
      <c r="D1212" s="13"/>
      <c r="E1212" s="130" t="s">
        <v>442</v>
      </c>
      <c r="F1212" s="231">
        <v>43672.201056000005</v>
      </c>
      <c r="G1212" s="231">
        <v>44113.334400000007</v>
      </c>
      <c r="H1212" s="231">
        <v>33085.000800000009</v>
      </c>
      <c r="I1212" s="209">
        <f>NROLL!J622</f>
        <v>39145.199999999997</v>
      </c>
    </row>
    <row r="1213" spans="1:9" ht="36">
      <c r="A1213" s="361">
        <v>21020500</v>
      </c>
      <c r="B1213" s="218"/>
      <c r="C1213" s="219"/>
      <c r="D1213" s="218"/>
      <c r="E1213" s="97" t="s">
        <v>453</v>
      </c>
      <c r="F1213" s="231"/>
      <c r="G1213" s="231"/>
      <c r="H1213" s="231"/>
      <c r="I1213" s="209"/>
    </row>
    <row r="1214" spans="1:9" ht="18">
      <c r="A1214" s="362">
        <v>21020501</v>
      </c>
      <c r="B1214" s="222" t="s">
        <v>17</v>
      </c>
      <c r="C1214" s="223"/>
      <c r="D1214" s="20">
        <v>31933700</v>
      </c>
      <c r="E1214" s="130" t="s">
        <v>438</v>
      </c>
      <c r="F1214" s="231">
        <v>80964.679652999999</v>
      </c>
      <c r="G1214" s="231">
        <v>81782.504700000005</v>
      </c>
      <c r="H1214" s="231">
        <v>61336.878525000007</v>
      </c>
      <c r="I1214" s="209">
        <f>NROLL!F620</f>
        <v>501629.43599999993</v>
      </c>
    </row>
    <row r="1215" spans="1:9" ht="18">
      <c r="A1215" s="363">
        <v>21020502</v>
      </c>
      <c r="B1215" s="222" t="s">
        <v>17</v>
      </c>
      <c r="C1215" s="230"/>
      <c r="D1215" s="20">
        <v>31933700</v>
      </c>
      <c r="E1215" s="130" t="s">
        <v>439</v>
      </c>
      <c r="F1215" s="231">
        <v>46266.001748999995</v>
      </c>
      <c r="G1215" s="231">
        <v>46733.335099999997</v>
      </c>
      <c r="H1215" s="231">
        <v>35050.001324999997</v>
      </c>
      <c r="I1215" s="209">
        <f>NROLL!G620</f>
        <v>286645.39199999999</v>
      </c>
    </row>
    <row r="1216" spans="1:9" ht="18">
      <c r="A1216" s="363">
        <v>21020503</v>
      </c>
      <c r="B1216" s="222" t="s">
        <v>17</v>
      </c>
      <c r="C1216" s="230"/>
      <c r="D1216" s="20">
        <v>31933700</v>
      </c>
      <c r="E1216" s="130" t="s">
        <v>440</v>
      </c>
      <c r="F1216" s="231">
        <v>5955.1499700000004</v>
      </c>
      <c r="G1216" s="231">
        <v>6015.3030000000008</v>
      </c>
      <c r="H1216" s="231">
        <v>4511.4772500000008</v>
      </c>
      <c r="I1216" s="209">
        <f>NROLL!I620</f>
        <v>64800</v>
      </c>
    </row>
    <row r="1217" spans="1:9" ht="18">
      <c r="A1217" s="363">
        <v>21020504</v>
      </c>
      <c r="B1217" s="222" t="s">
        <v>17</v>
      </c>
      <c r="C1217" s="230"/>
      <c r="D1217" s="20">
        <v>31933700</v>
      </c>
      <c r="E1217" s="130" t="s">
        <v>401</v>
      </c>
      <c r="F1217" s="231">
        <v>11566.222569000001</v>
      </c>
      <c r="G1217" s="231">
        <v>11683.053100000001</v>
      </c>
      <c r="H1217" s="231">
        <v>8762.2898250000017</v>
      </c>
      <c r="I1217" s="209">
        <f>NROLL!H620</f>
        <v>71661.347999999998</v>
      </c>
    </row>
    <row r="1218" spans="1:9" ht="18">
      <c r="A1218" s="363" t="s">
        <v>629</v>
      </c>
      <c r="B1218" s="222" t="s">
        <v>17</v>
      </c>
      <c r="C1218" s="230"/>
      <c r="D1218" s="13"/>
      <c r="E1218" s="130" t="s">
        <v>441</v>
      </c>
      <c r="F1218" s="231"/>
      <c r="G1218" s="231"/>
      <c r="H1218" s="231"/>
      <c r="I1218" s="209"/>
    </row>
    <row r="1219" spans="1:9" ht="18">
      <c r="A1219" s="363">
        <v>21020515</v>
      </c>
      <c r="B1219" s="222" t="s">
        <v>17</v>
      </c>
      <c r="C1219" s="230"/>
      <c r="D1219" s="20">
        <v>31933700</v>
      </c>
      <c r="E1219" s="130" t="s">
        <v>442</v>
      </c>
      <c r="F1219" s="231">
        <v>83155.933377000008</v>
      </c>
      <c r="G1219" s="231">
        <v>83995.892300000007</v>
      </c>
      <c r="H1219" s="231">
        <v>62996.919225000005</v>
      </c>
      <c r="I1219" s="209">
        <f>NROLL!J620</f>
        <v>850649.50800000015</v>
      </c>
    </row>
    <row r="1220" spans="1:9" ht="36">
      <c r="A1220" s="364">
        <v>21020600</v>
      </c>
      <c r="B1220" s="228"/>
      <c r="C1220" s="229"/>
      <c r="D1220" s="228"/>
      <c r="E1220" s="97" t="s">
        <v>410</v>
      </c>
      <c r="F1220" s="231"/>
      <c r="G1220" s="231"/>
      <c r="H1220" s="231"/>
      <c r="I1220" s="209"/>
    </row>
    <row r="1221" spans="1:9" ht="18">
      <c r="A1221" s="363">
        <v>21020605</v>
      </c>
      <c r="B1221" s="222" t="s">
        <v>17</v>
      </c>
      <c r="C1221" s="230"/>
      <c r="D1221" s="13"/>
      <c r="E1221" s="101" t="s">
        <v>503</v>
      </c>
      <c r="F1221" s="231"/>
      <c r="G1221" s="231">
        <v>5000000</v>
      </c>
      <c r="H1221" s="231"/>
      <c r="I1221" s="209"/>
    </row>
    <row r="1222" spans="1:9" ht="18">
      <c r="A1222" s="357">
        <v>22000000</v>
      </c>
      <c r="B1222" s="233"/>
      <c r="C1222" s="234"/>
      <c r="D1222" s="233"/>
      <c r="E1222" s="161" t="s">
        <v>504</v>
      </c>
      <c r="F1222" s="231"/>
      <c r="G1222" s="231"/>
      <c r="H1222" s="231"/>
      <c r="I1222" s="209"/>
    </row>
    <row r="1223" spans="1:9" ht="36">
      <c r="A1223" s="357">
        <v>22020100</v>
      </c>
      <c r="B1223" s="233"/>
      <c r="C1223" s="234"/>
      <c r="D1223" s="233"/>
      <c r="E1223" s="161" t="s">
        <v>467</v>
      </c>
      <c r="F1223" s="231"/>
      <c r="G1223" s="231"/>
      <c r="H1223" s="231"/>
      <c r="I1223" s="209"/>
    </row>
    <row r="1224" spans="1:9">
      <c r="A1224" s="588">
        <v>22020101</v>
      </c>
      <c r="B1224" s="222" t="s">
        <v>17</v>
      </c>
      <c r="C1224" s="351"/>
      <c r="D1224" s="349"/>
      <c r="E1224" s="348" t="s">
        <v>468</v>
      </c>
      <c r="F1224" s="365"/>
      <c r="G1224" s="231"/>
      <c r="H1224" s="365"/>
      <c r="I1224" s="209">
        <v>200000</v>
      </c>
    </row>
    <row r="1225" spans="1:9">
      <c r="A1225" s="588">
        <v>22020102</v>
      </c>
      <c r="B1225" s="222" t="s">
        <v>17</v>
      </c>
      <c r="C1225" s="351"/>
      <c r="D1225" s="20">
        <v>31933700</v>
      </c>
      <c r="E1225" s="348" t="s">
        <v>414</v>
      </c>
      <c r="F1225" s="365"/>
      <c r="G1225" s="231"/>
      <c r="H1225" s="365"/>
      <c r="I1225" s="209"/>
    </row>
    <row r="1226" spans="1:9">
      <c r="A1226" s="588">
        <v>22020103</v>
      </c>
      <c r="B1226" s="222" t="s">
        <v>17</v>
      </c>
      <c r="C1226" s="351"/>
      <c r="D1226" s="349"/>
      <c r="E1226" s="348" t="s">
        <v>469</v>
      </c>
      <c r="F1226" s="365"/>
      <c r="G1226" s="231"/>
      <c r="H1226" s="365"/>
      <c r="I1226" s="209"/>
    </row>
    <row r="1227" spans="1:9">
      <c r="A1227" s="588">
        <v>22020104</v>
      </c>
      <c r="B1227" s="222" t="s">
        <v>17</v>
      </c>
      <c r="C1227" s="351"/>
      <c r="D1227" s="349"/>
      <c r="E1227" s="348" t="s">
        <v>415</v>
      </c>
      <c r="F1227" s="365"/>
      <c r="G1227" s="231">
        <v>3000000</v>
      </c>
      <c r="H1227" s="365"/>
      <c r="I1227" s="209"/>
    </row>
    <row r="1228" spans="1:9" ht="36">
      <c r="A1228" s="357">
        <v>22020300</v>
      </c>
      <c r="B1228" s="233"/>
      <c r="C1228" s="234"/>
      <c r="D1228" s="233"/>
      <c r="E1228" s="161" t="s">
        <v>455</v>
      </c>
      <c r="F1228" s="231"/>
      <c r="G1228" s="231"/>
      <c r="H1228" s="231"/>
      <c r="I1228" s="209"/>
    </row>
    <row r="1229" spans="1:9" thickBot="1">
      <c r="A1229" s="606">
        <v>22020313</v>
      </c>
      <c r="B1229" s="573" t="s">
        <v>17</v>
      </c>
      <c r="C1229" s="574"/>
      <c r="D1229" s="25">
        <v>31933700</v>
      </c>
      <c r="E1229" s="607" t="s">
        <v>630</v>
      </c>
      <c r="F1229" s="577"/>
      <c r="G1229" s="577">
        <v>5000000</v>
      </c>
      <c r="H1229" s="577"/>
      <c r="I1229" s="578">
        <v>15000000</v>
      </c>
    </row>
    <row r="1230" spans="1:9" thickBot="1">
      <c r="A1230" s="447"/>
      <c r="B1230" s="448"/>
      <c r="C1230" s="449"/>
      <c r="D1230" s="448"/>
      <c r="E1230" s="559" t="s">
        <v>46</v>
      </c>
      <c r="F1230" s="446">
        <f>SUM(F1191:F1221)</f>
        <v>1179288.4238189999</v>
      </c>
      <c r="G1230" s="446">
        <f>SUM(G1191:G1221)</f>
        <v>6191200.4281000001</v>
      </c>
      <c r="H1230" s="446">
        <f>SUM(H1191:H1221)</f>
        <v>893400.32107499999</v>
      </c>
      <c r="I1230" s="446">
        <f>SUM(I1191:I1221)</f>
        <v>3739964.2439999999</v>
      </c>
    </row>
    <row r="1231" spans="1:9" thickBot="1">
      <c r="A1231" s="359"/>
      <c r="B1231" s="212"/>
      <c r="C1231" s="243"/>
      <c r="D1231" s="212"/>
      <c r="E1231" s="269" t="s">
        <v>412</v>
      </c>
      <c r="F1231" s="320">
        <f>SUM(F1224:F1229)</f>
        <v>0</v>
      </c>
      <c r="G1231" s="320">
        <f>SUM(G1224:G1229)</f>
        <v>8000000</v>
      </c>
      <c r="H1231" s="320">
        <f>SUM(H1224:H1229)</f>
        <v>0</v>
      </c>
      <c r="I1231" s="320">
        <f>SUM(I1224:I1229)</f>
        <v>15200000</v>
      </c>
    </row>
    <row r="1232" spans="1:9" thickBot="1">
      <c r="A1232" s="368"/>
      <c r="B1232" s="247"/>
      <c r="C1232" s="248"/>
      <c r="D1232" s="249"/>
      <c r="E1232" s="269" t="s">
        <v>50</v>
      </c>
      <c r="F1232" s="326">
        <f>F1230+F1231</f>
        <v>1179288.4238189999</v>
      </c>
      <c r="G1232" s="326">
        <f>G1230+G1231</f>
        <v>14191200.428100001</v>
      </c>
      <c r="H1232" s="326">
        <f>H1230+H1231</f>
        <v>893400.32107499999</v>
      </c>
      <c r="I1232" s="326">
        <f>I1230+I1231</f>
        <v>18939964.243999999</v>
      </c>
    </row>
    <row r="1233" spans="1:9" ht="22.5">
      <c r="A1233" s="985" t="s">
        <v>807</v>
      </c>
      <c r="B1233" s="986"/>
      <c r="C1233" s="986"/>
      <c r="D1233" s="986"/>
      <c r="E1233" s="986"/>
      <c r="F1233" s="986"/>
      <c r="G1233" s="986"/>
      <c r="H1233" s="986"/>
      <c r="I1233" s="987"/>
    </row>
    <row r="1234" spans="1:9" ht="22.5">
      <c r="A1234" s="988" t="s">
        <v>0</v>
      </c>
      <c r="B1234" s="989"/>
      <c r="C1234" s="989"/>
      <c r="D1234" s="989"/>
      <c r="E1234" s="989"/>
      <c r="F1234" s="989"/>
      <c r="G1234" s="989"/>
      <c r="H1234" s="989"/>
      <c r="I1234" s="990"/>
    </row>
    <row r="1235" spans="1:9" ht="27.95" customHeight="1">
      <c r="A1235" s="988" t="s">
        <v>1734</v>
      </c>
      <c r="B1235" s="989"/>
      <c r="C1235" s="989"/>
      <c r="D1235" s="989"/>
      <c r="E1235" s="989"/>
      <c r="F1235" s="989"/>
      <c r="G1235" s="989"/>
      <c r="H1235" s="989"/>
      <c r="I1235" s="990"/>
    </row>
    <row r="1236" spans="1:9" ht="18.75" customHeight="1" thickBot="1">
      <c r="A1236" s="991" t="s">
        <v>371</v>
      </c>
      <c r="B1236" s="991"/>
      <c r="C1236" s="991"/>
      <c r="D1236" s="991"/>
      <c r="E1236" s="991"/>
      <c r="F1236" s="991"/>
      <c r="G1236" s="991"/>
      <c r="H1236" s="991"/>
      <c r="I1236" s="991"/>
    </row>
    <row r="1237" spans="1:9" ht="29.25" customHeight="1" thickBot="1">
      <c r="A1237" s="999" t="s">
        <v>631</v>
      </c>
      <c r="B1237" s="1000"/>
      <c r="C1237" s="1000"/>
      <c r="D1237" s="1000"/>
      <c r="E1237" s="1000"/>
      <c r="F1237" s="1000"/>
      <c r="G1237" s="1000"/>
      <c r="H1237" s="1000"/>
      <c r="I1237" s="1001"/>
    </row>
    <row r="1238" spans="1:9" s="204" customFormat="1" ht="54.75" thickBot="1">
      <c r="A1238" s="564" t="s">
        <v>373</v>
      </c>
      <c r="B1238" s="387" t="s">
        <v>78</v>
      </c>
      <c r="C1238" s="565" t="s">
        <v>374</v>
      </c>
      <c r="D1238" s="387" t="s">
        <v>3</v>
      </c>
      <c r="E1238" s="566" t="s">
        <v>79</v>
      </c>
      <c r="F1238" s="387" t="s">
        <v>375</v>
      </c>
      <c r="G1238" s="567" t="s">
        <v>6</v>
      </c>
      <c r="H1238" s="387" t="s">
        <v>738</v>
      </c>
      <c r="I1238" s="387" t="s">
        <v>1735</v>
      </c>
    </row>
    <row r="1239" spans="1:9" ht="18">
      <c r="A1239" s="360">
        <v>20000000</v>
      </c>
      <c r="B1239" s="253"/>
      <c r="C1239" s="254"/>
      <c r="D1239" s="253"/>
      <c r="E1239" s="116" t="s">
        <v>43</v>
      </c>
      <c r="F1239" s="255"/>
      <c r="G1239" s="255"/>
      <c r="H1239" s="255"/>
      <c r="I1239" s="256"/>
    </row>
    <row r="1240" spans="1:9" ht="18">
      <c r="A1240" s="361">
        <v>21000000</v>
      </c>
      <c r="B1240" s="218"/>
      <c r="C1240" s="219"/>
      <c r="D1240" s="218"/>
      <c r="E1240" s="97" t="s">
        <v>46</v>
      </c>
      <c r="F1240" s="208"/>
      <c r="G1240" s="208"/>
      <c r="H1240" s="208"/>
      <c r="I1240" s="220"/>
    </row>
    <row r="1241" spans="1:9" ht="18">
      <c r="A1241" s="361">
        <v>21010000</v>
      </c>
      <c r="B1241" s="218"/>
      <c r="C1241" s="219"/>
      <c r="D1241" s="218"/>
      <c r="E1241" s="97" t="s">
        <v>395</v>
      </c>
      <c r="F1241" s="208"/>
      <c r="G1241" s="208"/>
      <c r="H1241" s="208"/>
      <c r="I1241" s="220"/>
    </row>
    <row r="1242" spans="1:9" ht="18">
      <c r="A1242" s="361">
        <v>21010300</v>
      </c>
      <c r="B1242" s="218"/>
      <c r="C1242" s="219"/>
      <c r="D1242" s="218"/>
      <c r="E1242" s="97" t="s">
        <v>592</v>
      </c>
      <c r="F1242" s="208"/>
      <c r="G1242" s="208"/>
      <c r="H1242" s="208"/>
      <c r="I1242" s="220"/>
    </row>
    <row r="1243" spans="1:9" ht="18">
      <c r="A1243" s="362">
        <v>21010302</v>
      </c>
      <c r="B1243" s="222" t="s">
        <v>17</v>
      </c>
      <c r="C1243" s="223"/>
      <c r="D1243" s="13"/>
      <c r="E1243" s="130" t="s">
        <v>632</v>
      </c>
      <c r="F1243" s="231">
        <v>4345578.8718020003</v>
      </c>
      <c r="G1243" s="231">
        <v>4434264.1549000004</v>
      </c>
      <c r="H1243" s="231">
        <v>3325698.1161750006</v>
      </c>
      <c r="I1243" s="209">
        <f>NROLL!E649</f>
        <v>3155136</v>
      </c>
    </row>
    <row r="1244" spans="1:9" ht="18">
      <c r="A1244" s="362">
        <v>21010303</v>
      </c>
      <c r="B1244" s="222" t="s">
        <v>17</v>
      </c>
      <c r="C1244" s="223"/>
      <c r="D1244" s="20">
        <v>31933700</v>
      </c>
      <c r="E1244" s="130" t="s">
        <v>594</v>
      </c>
      <c r="F1244" s="231">
        <v>8117808.1568780001</v>
      </c>
      <c r="G1244" s="231">
        <v>8283477.7111</v>
      </c>
      <c r="H1244" s="231">
        <v>6212608.2833249997</v>
      </c>
      <c r="I1244" s="209">
        <f>NROLL!E647</f>
        <v>3428568.12</v>
      </c>
    </row>
    <row r="1245" spans="1:9" ht="18">
      <c r="A1245" s="362">
        <v>21010304</v>
      </c>
      <c r="B1245" s="222" t="s">
        <v>17</v>
      </c>
      <c r="C1245" s="223"/>
      <c r="D1245" s="20">
        <v>31933700</v>
      </c>
      <c r="E1245" s="130" t="s">
        <v>595</v>
      </c>
      <c r="F1245" s="231">
        <v>4963511.0119000003</v>
      </c>
      <c r="G1245" s="231">
        <v>5064807.1550000003</v>
      </c>
      <c r="H1245" s="231">
        <v>3798605.36625</v>
      </c>
      <c r="I1245" s="209">
        <f>NROLL!E643</f>
        <v>7176708</v>
      </c>
    </row>
    <row r="1246" spans="1:9" ht="18">
      <c r="A1246" s="221">
        <v>21010106</v>
      </c>
      <c r="B1246" s="222" t="s">
        <v>17</v>
      </c>
      <c r="C1246" s="223"/>
      <c r="D1246" s="13"/>
      <c r="E1246" s="101" t="s">
        <v>501</v>
      </c>
      <c r="F1246" s="231"/>
      <c r="G1246" s="231"/>
      <c r="H1246" s="231"/>
      <c r="I1246" s="209"/>
    </row>
    <row r="1247" spans="1:9" ht="36">
      <c r="A1247" s="257"/>
      <c r="B1247" s="222" t="s">
        <v>17</v>
      </c>
      <c r="C1247" s="223"/>
      <c r="D1247" s="13"/>
      <c r="E1247" s="130" t="s">
        <v>576</v>
      </c>
      <c r="F1247" s="231"/>
      <c r="G1247" s="231">
        <v>5215406.1639</v>
      </c>
      <c r="H1247" s="231"/>
      <c r="I1247" s="209"/>
    </row>
    <row r="1248" spans="1:9" ht="18">
      <c r="A1248" s="361">
        <v>21020000</v>
      </c>
      <c r="B1248" s="218"/>
      <c r="C1248" s="219"/>
      <c r="D1248" s="218"/>
      <c r="E1248" s="97" t="s">
        <v>398</v>
      </c>
      <c r="F1248" s="231"/>
      <c r="G1248" s="231"/>
      <c r="H1248" s="231"/>
      <c r="I1248" s="209"/>
    </row>
    <row r="1249" spans="1:9" ht="36">
      <c r="A1249" s="361">
        <v>21020300</v>
      </c>
      <c r="B1249" s="218"/>
      <c r="C1249" s="219"/>
      <c r="D1249" s="218"/>
      <c r="E1249" s="97" t="s">
        <v>437</v>
      </c>
      <c r="F1249" s="231"/>
      <c r="G1249" s="231"/>
      <c r="H1249" s="231"/>
      <c r="I1249" s="209"/>
    </row>
    <row r="1250" spans="1:9" ht="18">
      <c r="A1250" s="362">
        <v>21020312</v>
      </c>
      <c r="B1250" s="222" t="s">
        <v>17</v>
      </c>
      <c r="C1250" s="223"/>
      <c r="D1250" s="13"/>
      <c r="E1250" s="130" t="s">
        <v>633</v>
      </c>
      <c r="F1250" s="231"/>
      <c r="G1250" s="231"/>
      <c r="H1250" s="231"/>
      <c r="I1250" s="209"/>
    </row>
    <row r="1251" spans="1:9" ht="18">
      <c r="A1251" s="362">
        <v>21020320</v>
      </c>
      <c r="B1251" s="222" t="s">
        <v>17</v>
      </c>
      <c r="C1251" s="223"/>
      <c r="D1251" s="13"/>
      <c r="E1251" s="130" t="s">
        <v>634</v>
      </c>
      <c r="F1251" s="231">
        <v>174553.038688</v>
      </c>
      <c r="G1251" s="231">
        <v>178115.3456</v>
      </c>
      <c r="H1251" s="231">
        <v>133586.5092</v>
      </c>
      <c r="I1251" s="209">
        <f>NROLL!Q649</f>
        <v>361188</v>
      </c>
    </row>
    <row r="1252" spans="1:9" ht="18">
      <c r="A1252" s="362">
        <v>21020327</v>
      </c>
      <c r="B1252" s="222" t="s">
        <v>17</v>
      </c>
      <c r="C1252" s="223"/>
      <c r="D1252" s="13"/>
      <c r="E1252" s="130" t="s">
        <v>597</v>
      </c>
      <c r="F1252" s="231">
        <v>123139.93608</v>
      </c>
      <c r="G1252" s="231">
        <v>125652.996</v>
      </c>
      <c r="H1252" s="231">
        <v>94239.747000000003</v>
      </c>
      <c r="I1252" s="209">
        <f>NROLL!N649</f>
        <v>54600</v>
      </c>
    </row>
    <row r="1253" spans="1:9" ht="18">
      <c r="A1253" s="346">
        <v>21020126</v>
      </c>
      <c r="B1253" s="222" t="s">
        <v>17</v>
      </c>
      <c r="C1253" s="223"/>
      <c r="D1253" s="14"/>
      <c r="E1253" s="291" t="s">
        <v>599</v>
      </c>
      <c r="F1253" s="231">
        <v>375421.78139200003</v>
      </c>
      <c r="G1253" s="231">
        <v>383083.45040000003</v>
      </c>
      <c r="H1253" s="231">
        <v>287312.58780000004</v>
      </c>
      <c r="I1253" s="209"/>
    </row>
    <row r="1254" spans="1:9" ht="18">
      <c r="A1254" s="346">
        <v>21020116</v>
      </c>
      <c r="B1254" s="222" t="s">
        <v>17</v>
      </c>
      <c r="C1254" s="223"/>
      <c r="D1254" s="14"/>
      <c r="E1254" s="291" t="s">
        <v>598</v>
      </c>
      <c r="F1254" s="231"/>
      <c r="G1254" s="231"/>
      <c r="H1254" s="231"/>
      <c r="I1254" s="209">
        <f>NROLL!O649</f>
        <v>246936</v>
      </c>
    </row>
    <row r="1255" spans="1:9" ht="36">
      <c r="A1255" s="361">
        <v>21020400</v>
      </c>
      <c r="B1255" s="218"/>
      <c r="C1255" s="219"/>
      <c r="D1255" s="218"/>
      <c r="E1255" s="97" t="s">
        <v>452</v>
      </c>
      <c r="F1255" s="231"/>
      <c r="G1255" s="231"/>
      <c r="H1255" s="231"/>
      <c r="I1255" s="209"/>
    </row>
    <row r="1256" spans="1:9" ht="18">
      <c r="A1256" s="361"/>
      <c r="B1256" s="218"/>
      <c r="C1256" s="219"/>
      <c r="D1256" s="20">
        <v>31933700</v>
      </c>
      <c r="E1256" s="101" t="s">
        <v>598</v>
      </c>
      <c r="F1256" s="231"/>
      <c r="G1256" s="231"/>
      <c r="H1256" s="231"/>
      <c r="I1256" s="209">
        <f>NROLL!O647</f>
        <v>296875.32</v>
      </c>
    </row>
    <row r="1257" spans="1:9" ht="18">
      <c r="A1257" s="362">
        <v>21020412</v>
      </c>
      <c r="B1257" s="222" t="s">
        <v>17</v>
      </c>
      <c r="C1257" s="223"/>
      <c r="D1257" s="20">
        <v>31933700</v>
      </c>
      <c r="E1257" s="130" t="s">
        <v>633</v>
      </c>
      <c r="F1257" s="231">
        <v>701649.10118800006</v>
      </c>
      <c r="G1257" s="231">
        <v>715968.4706</v>
      </c>
      <c r="H1257" s="231">
        <v>536976.35294999997</v>
      </c>
      <c r="I1257" s="209">
        <f>NROLL!P647</f>
        <v>0</v>
      </c>
    </row>
    <row r="1258" spans="1:9" ht="18">
      <c r="A1258" s="362">
        <v>21020420</v>
      </c>
      <c r="B1258" s="222" t="s">
        <v>17</v>
      </c>
      <c r="C1258" s="223"/>
      <c r="D1258" s="20">
        <v>31933700</v>
      </c>
      <c r="E1258" s="130" t="s">
        <v>635</v>
      </c>
      <c r="F1258" s="231">
        <v>369419.80823999998</v>
      </c>
      <c r="G1258" s="231">
        <v>376958.98800000001</v>
      </c>
      <c r="H1258" s="231">
        <v>282719.24099999998</v>
      </c>
      <c r="I1258" s="209">
        <f>NROLL!Q647</f>
        <v>0</v>
      </c>
    </row>
    <row r="1259" spans="1:9" ht="18">
      <c r="A1259" s="362">
        <v>21020427</v>
      </c>
      <c r="B1259" s="222" t="s">
        <v>17</v>
      </c>
      <c r="C1259" s="223"/>
      <c r="D1259" s="20">
        <v>31933700</v>
      </c>
      <c r="E1259" s="130" t="s">
        <v>597</v>
      </c>
      <c r="F1259" s="231"/>
      <c r="G1259" s="231"/>
      <c r="H1259" s="231"/>
      <c r="I1259" s="209">
        <f>NROLL!N647</f>
        <v>163800</v>
      </c>
    </row>
    <row r="1260" spans="1:9" ht="36">
      <c r="A1260" s="361">
        <v>21020500</v>
      </c>
      <c r="B1260" s="218"/>
      <c r="C1260" s="219"/>
      <c r="D1260" s="218"/>
      <c r="E1260" s="97" t="s">
        <v>453</v>
      </c>
      <c r="F1260" s="231"/>
      <c r="G1260" s="231"/>
      <c r="H1260" s="231"/>
      <c r="I1260" s="209"/>
    </row>
    <row r="1261" spans="1:9" ht="18">
      <c r="A1261" s="361" t="s">
        <v>629</v>
      </c>
      <c r="B1261" s="222" t="s">
        <v>17</v>
      </c>
      <c r="C1261" s="219"/>
      <c r="D1261" s="20">
        <v>31933700</v>
      </c>
      <c r="E1261" s="101" t="s">
        <v>598</v>
      </c>
      <c r="F1261" s="231">
        <v>399915.49822000001</v>
      </c>
      <c r="G1261" s="231">
        <v>408077.03899999999</v>
      </c>
      <c r="H1261" s="231">
        <v>306057.77925000002</v>
      </c>
      <c r="I1261" s="209">
        <f>NROLL!O643</f>
        <v>486012.75000000012</v>
      </c>
    </row>
    <row r="1262" spans="1:9" ht="18">
      <c r="A1262" s="363">
        <v>21020520</v>
      </c>
      <c r="B1262" s="222" t="s">
        <v>17</v>
      </c>
      <c r="C1262" s="230"/>
      <c r="D1262" s="20">
        <v>31933700</v>
      </c>
      <c r="E1262" s="130" t="s">
        <v>634</v>
      </c>
      <c r="F1262" s="231">
        <v>492559.74432</v>
      </c>
      <c r="G1262" s="231">
        <v>502611.984</v>
      </c>
      <c r="H1262" s="231">
        <v>376958.98800000001</v>
      </c>
      <c r="I1262" s="209">
        <f>NROLL!Q643</f>
        <v>0</v>
      </c>
    </row>
    <row r="1263" spans="1:9" ht="18">
      <c r="A1263" s="363">
        <v>21020527</v>
      </c>
      <c r="B1263" s="222" t="s">
        <v>17</v>
      </c>
      <c r="C1263" s="230"/>
      <c r="D1263" s="20">
        <v>31933700</v>
      </c>
      <c r="E1263" s="130" t="s">
        <v>597</v>
      </c>
      <c r="F1263" s="231"/>
      <c r="G1263" s="231"/>
      <c r="H1263" s="231"/>
      <c r="I1263" s="209">
        <f>NROLL!N643</f>
        <v>764400</v>
      </c>
    </row>
    <row r="1264" spans="1:9" ht="36">
      <c r="A1264" s="364">
        <v>21020600</v>
      </c>
      <c r="B1264" s="228"/>
      <c r="C1264" s="229"/>
      <c r="D1264" s="228"/>
      <c r="E1264" s="97" t="s">
        <v>410</v>
      </c>
      <c r="F1264" s="231"/>
      <c r="G1264" s="231"/>
      <c r="H1264" s="231"/>
      <c r="I1264" s="209"/>
    </row>
    <row r="1265" spans="1:9" ht="18">
      <c r="A1265" s="363">
        <v>21020605</v>
      </c>
      <c r="B1265" s="222" t="s">
        <v>17</v>
      </c>
      <c r="C1265" s="230"/>
      <c r="D1265" s="13"/>
      <c r="E1265" s="101" t="s">
        <v>503</v>
      </c>
      <c r="F1265" s="231"/>
      <c r="G1265" s="231"/>
      <c r="H1265" s="231"/>
      <c r="I1265" s="209"/>
    </row>
    <row r="1266" spans="1:9" ht="18">
      <c r="A1266" s="357">
        <v>22000000</v>
      </c>
      <c r="B1266" s="233"/>
      <c r="C1266" s="234"/>
      <c r="D1266" s="233"/>
      <c r="E1266" s="161" t="s">
        <v>504</v>
      </c>
      <c r="F1266" s="231"/>
      <c r="G1266" s="231"/>
      <c r="H1266" s="231"/>
      <c r="I1266" s="209"/>
    </row>
    <row r="1267" spans="1:9" ht="18">
      <c r="A1267" s="357">
        <v>22020000</v>
      </c>
      <c r="B1267" s="233"/>
      <c r="C1267" s="234"/>
      <c r="D1267" s="233"/>
      <c r="E1267" s="161" t="s">
        <v>412</v>
      </c>
      <c r="F1267" s="231"/>
      <c r="G1267" s="231"/>
      <c r="H1267" s="231"/>
      <c r="I1267" s="209"/>
    </row>
    <row r="1268" spans="1:9" ht="36">
      <c r="A1268" s="357">
        <v>22020100</v>
      </c>
      <c r="B1268" s="233"/>
      <c r="C1268" s="234"/>
      <c r="D1268" s="233"/>
      <c r="E1268" s="161" t="s">
        <v>467</v>
      </c>
      <c r="F1268" s="231"/>
      <c r="G1268" s="231"/>
      <c r="H1268" s="231"/>
      <c r="I1268" s="209"/>
    </row>
    <row r="1269" spans="1:9" ht="18">
      <c r="A1269" s="366">
        <v>22020102</v>
      </c>
      <c r="B1269" s="222" t="s">
        <v>13</v>
      </c>
      <c r="C1269" s="183"/>
      <c r="D1269" s="20">
        <v>31933700</v>
      </c>
      <c r="E1269" s="226" t="s">
        <v>414</v>
      </c>
      <c r="F1269" s="231"/>
      <c r="G1269" s="231">
        <v>590000</v>
      </c>
      <c r="H1269" s="231"/>
      <c r="I1269" s="209">
        <v>200000</v>
      </c>
    </row>
    <row r="1270" spans="1:9" ht="36">
      <c r="A1270" s="357">
        <v>22020300</v>
      </c>
      <c r="B1270" s="233"/>
      <c r="C1270" s="234"/>
      <c r="D1270" s="233"/>
      <c r="E1270" s="161" t="s">
        <v>455</v>
      </c>
      <c r="F1270" s="231"/>
      <c r="G1270" s="231"/>
      <c r="H1270" s="231"/>
      <c r="I1270" s="209"/>
    </row>
    <row r="1271" spans="1:9" ht="18">
      <c r="A1271" s="357">
        <v>22020311</v>
      </c>
      <c r="B1271" s="233"/>
      <c r="C1271" s="234"/>
      <c r="D1271" s="233"/>
      <c r="E1271" s="172" t="s">
        <v>791</v>
      </c>
      <c r="F1271" s="231"/>
      <c r="G1271" s="231">
        <v>30000000</v>
      </c>
      <c r="H1271" s="231"/>
      <c r="I1271" s="209">
        <v>90000000</v>
      </c>
    </row>
    <row r="1272" spans="1:9" ht="36">
      <c r="A1272" s="357">
        <v>22020312</v>
      </c>
      <c r="B1272" s="233"/>
      <c r="C1272" s="234"/>
      <c r="D1272" s="233"/>
      <c r="E1272" s="172" t="s">
        <v>792</v>
      </c>
      <c r="F1272" s="231"/>
      <c r="G1272" s="231"/>
      <c r="H1272" s="231"/>
      <c r="I1272" s="209">
        <v>75000000</v>
      </c>
    </row>
    <row r="1273" spans="1:9" ht="36">
      <c r="A1273" s="357">
        <v>22020302</v>
      </c>
      <c r="B1273" s="233"/>
      <c r="C1273" s="234"/>
      <c r="D1273" s="233"/>
      <c r="E1273" s="172" t="s">
        <v>793</v>
      </c>
      <c r="F1273" s="231"/>
      <c r="G1273" s="231"/>
      <c r="H1273" s="231"/>
      <c r="I1273" s="209">
        <v>30000000</v>
      </c>
    </row>
    <row r="1274" spans="1:9" ht="36">
      <c r="A1274" s="357">
        <v>22020307</v>
      </c>
      <c r="B1274" s="233"/>
      <c r="C1274" s="234"/>
      <c r="D1274" s="233"/>
      <c r="E1274" s="172" t="s">
        <v>794</v>
      </c>
      <c r="F1274" s="231">
        <v>230000</v>
      </c>
      <c r="G1274" s="231">
        <v>25000000</v>
      </c>
      <c r="H1274" s="231">
        <v>12000000</v>
      </c>
      <c r="I1274" s="209">
        <v>75000000</v>
      </c>
    </row>
    <row r="1275" spans="1:9" ht="36">
      <c r="A1275" s="357">
        <v>22020308</v>
      </c>
      <c r="B1275" s="233"/>
      <c r="C1275" s="234"/>
      <c r="D1275" s="233"/>
      <c r="E1275" s="172" t="s">
        <v>795</v>
      </c>
      <c r="F1275" s="231"/>
      <c r="G1275" s="231"/>
      <c r="H1275" s="231"/>
      <c r="I1275" s="209"/>
    </row>
    <row r="1276" spans="1:9" ht="36">
      <c r="A1276" s="357">
        <v>22020309</v>
      </c>
      <c r="B1276" s="233"/>
      <c r="C1276" s="234"/>
      <c r="D1276" s="233"/>
      <c r="E1276" s="172" t="s">
        <v>796</v>
      </c>
      <c r="F1276" s="231">
        <v>2100000</v>
      </c>
      <c r="G1276" s="231">
        <v>5000000</v>
      </c>
      <c r="H1276" s="231">
        <v>750000</v>
      </c>
      <c r="I1276" s="209">
        <v>15000000</v>
      </c>
    </row>
    <row r="1277" spans="1:9" ht="36">
      <c r="A1277" s="357">
        <v>22020310</v>
      </c>
      <c r="B1277" s="233"/>
      <c r="C1277" s="234"/>
      <c r="D1277" s="233"/>
      <c r="E1277" s="172" t="s">
        <v>797</v>
      </c>
      <c r="F1277" s="231"/>
      <c r="G1277" s="231">
        <v>629367.17000000004</v>
      </c>
      <c r="H1277" s="231"/>
      <c r="I1277" s="209">
        <v>9000000</v>
      </c>
    </row>
    <row r="1278" spans="1:9" ht="36.75" thickBot="1">
      <c r="A1278" s="608">
        <v>22020311</v>
      </c>
      <c r="B1278" s="573" t="s">
        <v>17</v>
      </c>
      <c r="C1278" s="574"/>
      <c r="D1278" s="25">
        <v>31933700</v>
      </c>
      <c r="E1278" s="607" t="s">
        <v>798</v>
      </c>
      <c r="F1278" s="577">
        <v>250000</v>
      </c>
      <c r="G1278" s="577">
        <v>3000000</v>
      </c>
      <c r="H1278" s="577"/>
      <c r="I1278" s="578"/>
    </row>
    <row r="1279" spans="1:9" thickBot="1">
      <c r="A1279" s="447"/>
      <c r="B1279" s="448"/>
      <c r="C1279" s="449"/>
      <c r="D1279" s="448"/>
      <c r="E1279" s="559" t="s">
        <v>46</v>
      </c>
      <c r="F1279" s="446">
        <f>SUM(F1243:F1265)</f>
        <v>20063556.948708005</v>
      </c>
      <c r="G1279" s="446">
        <f>SUM(G1243:G1265)</f>
        <v>25688423.458500005</v>
      </c>
      <c r="H1279" s="446">
        <f>SUM(H1243:H1265)</f>
        <v>15354762.97095</v>
      </c>
      <c r="I1279" s="446">
        <f>SUM(I1243:I1265)</f>
        <v>16134224.190000001</v>
      </c>
    </row>
    <row r="1280" spans="1:9" thickBot="1">
      <c r="A1280" s="359"/>
      <c r="B1280" s="212"/>
      <c r="C1280" s="243"/>
      <c r="D1280" s="212"/>
      <c r="E1280" s="269" t="s">
        <v>412</v>
      </c>
      <c r="F1280" s="320">
        <f>SUM(F1269:F1278)</f>
        <v>2580000</v>
      </c>
      <c r="G1280" s="320">
        <f>SUM(G1269:G1278)</f>
        <v>64219367.170000002</v>
      </c>
      <c r="H1280" s="320">
        <f>SUM(H1269:H1278)</f>
        <v>12750000</v>
      </c>
      <c r="I1280" s="320">
        <f>SUM(I1269:I1278)</f>
        <v>294200000</v>
      </c>
    </row>
    <row r="1281" spans="1:9" thickBot="1">
      <c r="A1281" s="368"/>
      <c r="B1281" s="247"/>
      <c r="C1281" s="248"/>
      <c r="D1281" s="249"/>
      <c r="E1281" s="269" t="s">
        <v>50</v>
      </c>
      <c r="F1281" s="326">
        <f>F1279+F1280</f>
        <v>22643556.948708005</v>
      </c>
      <c r="G1281" s="326">
        <f>G1279+G1280</f>
        <v>89907790.628500015</v>
      </c>
      <c r="H1281" s="326">
        <f>H1279+H1280</f>
        <v>28104762.97095</v>
      </c>
      <c r="I1281" s="326">
        <f>I1279+I1280</f>
        <v>310334224.19</v>
      </c>
    </row>
    <row r="1282" spans="1:9" ht="22.5">
      <c r="A1282" s="985" t="s">
        <v>802</v>
      </c>
      <c r="B1282" s="986"/>
      <c r="C1282" s="986"/>
      <c r="D1282" s="986"/>
      <c r="E1282" s="986"/>
      <c r="F1282" s="986"/>
      <c r="G1282" s="986"/>
      <c r="H1282" s="986"/>
      <c r="I1282" s="987"/>
    </row>
    <row r="1283" spans="1:9" ht="22.5">
      <c r="A1283" s="988" t="s">
        <v>0</v>
      </c>
      <c r="B1283" s="989"/>
      <c r="C1283" s="989"/>
      <c r="D1283" s="989"/>
      <c r="E1283" s="989"/>
      <c r="F1283" s="989"/>
      <c r="G1283" s="989"/>
      <c r="H1283" s="989"/>
      <c r="I1283" s="990"/>
    </row>
    <row r="1284" spans="1:9" ht="20.25" customHeight="1">
      <c r="A1284" s="988" t="s">
        <v>1734</v>
      </c>
      <c r="B1284" s="989"/>
      <c r="C1284" s="989"/>
      <c r="D1284" s="989"/>
      <c r="E1284" s="989"/>
      <c r="F1284" s="989"/>
      <c r="G1284" s="989"/>
      <c r="H1284" s="989"/>
      <c r="I1284" s="990"/>
    </row>
    <row r="1285" spans="1:9" ht="18.75" customHeight="1" thickBot="1">
      <c r="A1285" s="991" t="s">
        <v>371</v>
      </c>
      <c r="B1285" s="991"/>
      <c r="C1285" s="991"/>
      <c r="D1285" s="991"/>
      <c r="E1285" s="991"/>
      <c r="F1285" s="991"/>
      <c r="G1285" s="991"/>
      <c r="H1285" s="991"/>
      <c r="I1285" s="991"/>
    </row>
    <row r="1286" spans="1:9" ht="26.25" customHeight="1" thickBot="1">
      <c r="A1286" s="999" t="s">
        <v>636</v>
      </c>
      <c r="B1286" s="1000"/>
      <c r="C1286" s="1000"/>
      <c r="D1286" s="1000"/>
      <c r="E1286" s="1000"/>
      <c r="F1286" s="1000"/>
      <c r="G1286" s="1000"/>
      <c r="H1286" s="1000"/>
      <c r="I1286" s="1001"/>
    </row>
    <row r="1287" spans="1:9" s="204" customFormat="1" ht="36" customHeight="1" thickBot="1">
      <c r="A1287" s="564" t="s">
        <v>373</v>
      </c>
      <c r="B1287" s="387" t="s">
        <v>78</v>
      </c>
      <c r="C1287" s="565" t="s">
        <v>374</v>
      </c>
      <c r="D1287" s="387" t="s">
        <v>3</v>
      </c>
      <c r="E1287" s="566" t="s">
        <v>79</v>
      </c>
      <c r="F1287" s="387" t="s">
        <v>375</v>
      </c>
      <c r="G1287" s="567" t="s">
        <v>6</v>
      </c>
      <c r="H1287" s="387" t="s">
        <v>738</v>
      </c>
      <c r="I1287" s="387" t="s">
        <v>1735</v>
      </c>
    </row>
    <row r="1288" spans="1:9" ht="18">
      <c r="A1288" s="360">
        <v>20000000</v>
      </c>
      <c r="B1288" s="253"/>
      <c r="C1288" s="254"/>
      <c r="D1288" s="253"/>
      <c r="E1288" s="116" t="s">
        <v>43</v>
      </c>
      <c r="F1288" s="255"/>
      <c r="G1288" s="255"/>
      <c r="H1288" s="255"/>
      <c r="I1288" s="256"/>
    </row>
    <row r="1289" spans="1:9" ht="18">
      <c r="A1289" s="361">
        <v>21000000</v>
      </c>
      <c r="B1289" s="218"/>
      <c r="C1289" s="219"/>
      <c r="D1289" s="218"/>
      <c r="E1289" s="97" t="s">
        <v>46</v>
      </c>
      <c r="F1289" s="208"/>
      <c r="G1289" s="208"/>
      <c r="H1289" s="208"/>
      <c r="I1289" s="220"/>
    </row>
    <row r="1290" spans="1:9" ht="18">
      <c r="A1290" s="361">
        <v>21010000</v>
      </c>
      <c r="B1290" s="218"/>
      <c r="C1290" s="219"/>
      <c r="D1290" s="218"/>
      <c r="E1290" s="97" t="s">
        <v>395</v>
      </c>
      <c r="F1290" s="208"/>
      <c r="G1290" s="208"/>
      <c r="H1290" s="208"/>
      <c r="I1290" s="220"/>
    </row>
    <row r="1291" spans="1:9" ht="18">
      <c r="A1291" s="362">
        <v>21010103</v>
      </c>
      <c r="B1291" s="222" t="s">
        <v>17</v>
      </c>
      <c r="C1291" s="223"/>
      <c r="D1291" s="82"/>
      <c r="E1291" s="101" t="s">
        <v>433</v>
      </c>
      <c r="F1291" s="231"/>
      <c r="G1291" s="231"/>
      <c r="H1291" s="231"/>
      <c r="I1291" s="209"/>
    </row>
    <row r="1292" spans="1:9" ht="18">
      <c r="A1292" s="362">
        <v>21010104</v>
      </c>
      <c r="B1292" s="222" t="s">
        <v>17</v>
      </c>
      <c r="C1292" s="223"/>
      <c r="D1292" s="13"/>
      <c r="E1292" s="101" t="s">
        <v>434</v>
      </c>
      <c r="F1292" s="231"/>
      <c r="G1292" s="231"/>
      <c r="H1292" s="231"/>
      <c r="I1292" s="209"/>
    </row>
    <row r="1293" spans="1:9" ht="18">
      <c r="A1293" s="362">
        <v>21010105</v>
      </c>
      <c r="B1293" s="222" t="s">
        <v>17</v>
      </c>
      <c r="C1293" s="223"/>
      <c r="D1293" s="20">
        <v>31933700</v>
      </c>
      <c r="E1293" s="101" t="s">
        <v>435</v>
      </c>
      <c r="F1293" s="231"/>
      <c r="G1293" s="231"/>
      <c r="H1293" s="231"/>
      <c r="I1293" s="209"/>
    </row>
    <row r="1294" spans="1:9" ht="18">
      <c r="A1294" s="221">
        <v>21010106</v>
      </c>
      <c r="B1294" s="222" t="s">
        <v>17</v>
      </c>
      <c r="C1294" s="223"/>
      <c r="D1294" s="13"/>
      <c r="E1294" s="101" t="s">
        <v>501</v>
      </c>
      <c r="F1294" s="231"/>
      <c r="G1294" s="231"/>
      <c r="H1294" s="231"/>
      <c r="I1294" s="209"/>
    </row>
    <row r="1295" spans="1:9" ht="36">
      <c r="A1295" s="257"/>
      <c r="B1295" s="222" t="s">
        <v>17</v>
      </c>
      <c r="C1295" s="223"/>
      <c r="D1295" s="13"/>
      <c r="E1295" s="130" t="s">
        <v>576</v>
      </c>
      <c r="F1295" s="231"/>
      <c r="G1295" s="231"/>
      <c r="H1295" s="231"/>
      <c r="I1295" s="209"/>
    </row>
    <row r="1296" spans="1:9" ht="36">
      <c r="A1296" s="361" t="s">
        <v>637</v>
      </c>
      <c r="B1296" s="222"/>
      <c r="C1296" s="219"/>
      <c r="D1296" s="13"/>
      <c r="E1296" s="97" t="s">
        <v>437</v>
      </c>
      <c r="F1296" s="231"/>
      <c r="G1296" s="231"/>
      <c r="H1296" s="231"/>
      <c r="I1296" s="209"/>
    </row>
    <row r="1297" spans="1:9" ht="18">
      <c r="A1297" s="221">
        <v>21020301</v>
      </c>
      <c r="B1297" s="222" t="s">
        <v>17</v>
      </c>
      <c r="C1297" s="223"/>
      <c r="D1297" s="20"/>
      <c r="E1297" s="130" t="s">
        <v>438</v>
      </c>
      <c r="F1297" s="365"/>
      <c r="G1297" s="370"/>
      <c r="H1297" s="365"/>
      <c r="I1297" s="609"/>
    </row>
    <row r="1298" spans="1:9" ht="18">
      <c r="A1298" s="221">
        <v>21020302</v>
      </c>
      <c r="B1298" s="222" t="s">
        <v>17</v>
      </c>
      <c r="C1298" s="223"/>
      <c r="D1298" s="20"/>
      <c r="E1298" s="130" t="s">
        <v>439</v>
      </c>
      <c r="F1298" s="365"/>
      <c r="G1298" s="370"/>
      <c r="H1298" s="365"/>
      <c r="I1298" s="609"/>
    </row>
    <row r="1299" spans="1:9" ht="18">
      <c r="A1299" s="221">
        <v>21020303</v>
      </c>
      <c r="B1299" s="222" t="s">
        <v>17</v>
      </c>
      <c r="C1299" s="223"/>
      <c r="D1299" s="20"/>
      <c r="E1299" s="130" t="s">
        <v>440</v>
      </c>
      <c r="F1299" s="365"/>
      <c r="G1299" s="370"/>
      <c r="H1299" s="365"/>
      <c r="I1299" s="609"/>
    </row>
    <row r="1300" spans="1:9" ht="18">
      <c r="A1300" s="221">
        <v>21020304</v>
      </c>
      <c r="B1300" s="222" t="s">
        <v>17</v>
      </c>
      <c r="C1300" s="223"/>
      <c r="D1300" s="20"/>
      <c r="E1300" s="130" t="s">
        <v>401</v>
      </c>
      <c r="F1300" s="365"/>
      <c r="G1300" s="370"/>
      <c r="H1300" s="365"/>
      <c r="I1300" s="609"/>
    </row>
    <row r="1301" spans="1:9" ht="18">
      <c r="A1301" s="221">
        <v>21020312</v>
      </c>
      <c r="B1301" s="222" t="s">
        <v>17</v>
      </c>
      <c r="C1301" s="223"/>
      <c r="D1301" s="13"/>
      <c r="E1301" s="130" t="s">
        <v>441</v>
      </c>
      <c r="F1301" s="370"/>
      <c r="G1301" s="370"/>
      <c r="H1301" s="370"/>
      <c r="I1301" s="609"/>
    </row>
    <row r="1302" spans="1:9" ht="18">
      <c r="A1302" s="221">
        <v>21020315</v>
      </c>
      <c r="B1302" s="222" t="s">
        <v>17</v>
      </c>
      <c r="C1302" s="223"/>
      <c r="D1302" s="20"/>
      <c r="E1302" s="130" t="s">
        <v>442</v>
      </c>
      <c r="F1302" s="365"/>
      <c r="G1302" s="370"/>
      <c r="H1302" s="365"/>
      <c r="I1302" s="609"/>
    </row>
    <row r="1303" spans="1:9" ht="21.75" customHeight="1">
      <c r="A1303" s="361">
        <v>21020400</v>
      </c>
      <c r="B1303" s="222"/>
      <c r="C1303" s="219"/>
      <c r="D1303" s="13"/>
      <c r="E1303" s="97" t="s">
        <v>452</v>
      </c>
      <c r="F1303" s="231"/>
      <c r="G1303" s="231"/>
      <c r="H1303" s="231"/>
      <c r="I1303" s="209"/>
    </row>
    <row r="1304" spans="1:9" ht="18">
      <c r="A1304" s="362">
        <v>21020401</v>
      </c>
      <c r="B1304" s="222" t="s">
        <v>17</v>
      </c>
      <c r="C1304" s="223"/>
      <c r="D1304" s="13"/>
      <c r="E1304" s="130" t="s">
        <v>438</v>
      </c>
      <c r="F1304" s="231"/>
      <c r="G1304" s="231"/>
      <c r="H1304" s="231"/>
      <c r="I1304" s="209"/>
    </row>
    <row r="1305" spans="1:9" ht="18">
      <c r="A1305" s="362">
        <v>21020402</v>
      </c>
      <c r="B1305" s="222" t="s">
        <v>17</v>
      </c>
      <c r="C1305" s="223"/>
      <c r="D1305" s="13"/>
      <c r="E1305" s="130" t="s">
        <v>439</v>
      </c>
      <c r="F1305" s="231"/>
      <c r="G1305" s="231"/>
      <c r="H1305" s="231"/>
      <c r="I1305" s="209"/>
    </row>
    <row r="1306" spans="1:9" ht="18">
      <c r="A1306" s="362">
        <v>21020403</v>
      </c>
      <c r="B1306" s="222" t="s">
        <v>17</v>
      </c>
      <c r="C1306" s="223"/>
      <c r="D1306" s="13"/>
      <c r="E1306" s="130" t="s">
        <v>440</v>
      </c>
      <c r="F1306" s="231"/>
      <c r="G1306" s="231"/>
      <c r="H1306" s="231"/>
      <c r="I1306" s="209"/>
    </row>
    <row r="1307" spans="1:9" ht="18">
      <c r="A1307" s="362">
        <v>21020404</v>
      </c>
      <c r="B1307" s="222" t="s">
        <v>17</v>
      </c>
      <c r="C1307" s="223"/>
      <c r="D1307" s="13"/>
      <c r="E1307" s="130" t="s">
        <v>401</v>
      </c>
      <c r="F1307" s="231"/>
      <c r="G1307" s="231"/>
      <c r="H1307" s="231"/>
      <c r="I1307" s="209"/>
    </row>
    <row r="1308" spans="1:9" ht="18">
      <c r="A1308" s="362" t="s">
        <v>629</v>
      </c>
      <c r="B1308" s="222" t="s">
        <v>17</v>
      </c>
      <c r="C1308" s="223"/>
      <c r="D1308" s="13"/>
      <c r="E1308" s="130" t="s">
        <v>441</v>
      </c>
      <c r="F1308" s="231"/>
      <c r="G1308" s="231"/>
      <c r="H1308" s="231"/>
      <c r="I1308" s="209"/>
    </row>
    <row r="1309" spans="1:9" ht="18">
      <c r="A1309" s="362">
        <v>21020415</v>
      </c>
      <c r="B1309" s="222" t="s">
        <v>17</v>
      </c>
      <c r="C1309" s="223"/>
      <c r="D1309" s="13"/>
      <c r="E1309" s="130" t="s">
        <v>442</v>
      </c>
      <c r="F1309" s="231"/>
      <c r="G1309" s="231"/>
      <c r="H1309" s="231"/>
      <c r="I1309" s="209"/>
    </row>
    <row r="1310" spans="1:9" ht="21" customHeight="1">
      <c r="A1310" s="361">
        <v>21020500</v>
      </c>
      <c r="B1310" s="218"/>
      <c r="C1310" s="219"/>
      <c r="D1310" s="218"/>
      <c r="E1310" s="97" t="s">
        <v>453</v>
      </c>
      <c r="F1310" s="231"/>
      <c r="G1310" s="231"/>
      <c r="H1310" s="231"/>
      <c r="I1310" s="209"/>
    </row>
    <row r="1311" spans="1:9" ht="18">
      <c r="A1311" s="362">
        <v>21020501</v>
      </c>
      <c r="B1311" s="222" t="s">
        <v>17</v>
      </c>
      <c r="C1311" s="223"/>
      <c r="D1311" s="20">
        <v>31933700</v>
      </c>
      <c r="E1311" s="130" t="s">
        <v>438</v>
      </c>
      <c r="F1311" s="231"/>
      <c r="G1311" s="231"/>
      <c r="H1311" s="231"/>
      <c r="I1311" s="209"/>
    </row>
    <row r="1312" spans="1:9" ht="18">
      <c r="A1312" s="363">
        <v>21020502</v>
      </c>
      <c r="B1312" s="222" t="s">
        <v>17</v>
      </c>
      <c r="C1312" s="230"/>
      <c r="D1312" s="20">
        <v>31933700</v>
      </c>
      <c r="E1312" s="130" t="s">
        <v>439</v>
      </c>
      <c r="F1312" s="231"/>
      <c r="G1312" s="231"/>
      <c r="H1312" s="231"/>
      <c r="I1312" s="209"/>
    </row>
    <row r="1313" spans="1:9" ht="18">
      <c r="A1313" s="363">
        <v>21020503</v>
      </c>
      <c r="B1313" s="222" t="s">
        <v>17</v>
      </c>
      <c r="C1313" s="230"/>
      <c r="D1313" s="20">
        <v>31933700</v>
      </c>
      <c r="E1313" s="130" t="s">
        <v>440</v>
      </c>
      <c r="F1313" s="231"/>
      <c r="G1313" s="231"/>
      <c r="H1313" s="231"/>
      <c r="I1313" s="209"/>
    </row>
    <row r="1314" spans="1:9" ht="18">
      <c r="A1314" s="363">
        <v>21020504</v>
      </c>
      <c r="B1314" s="222" t="s">
        <v>17</v>
      </c>
      <c r="C1314" s="230"/>
      <c r="D1314" s="20">
        <v>31933700</v>
      </c>
      <c r="E1314" s="130" t="s">
        <v>401</v>
      </c>
      <c r="F1314" s="231"/>
      <c r="G1314" s="231"/>
      <c r="H1314" s="231"/>
      <c r="I1314" s="209"/>
    </row>
    <row r="1315" spans="1:9" ht="18">
      <c r="A1315" s="363" t="s">
        <v>629</v>
      </c>
      <c r="B1315" s="222" t="s">
        <v>17</v>
      </c>
      <c r="C1315" s="230"/>
      <c r="D1315" s="13"/>
      <c r="E1315" s="130" t="s">
        <v>441</v>
      </c>
      <c r="F1315" s="231"/>
      <c r="G1315" s="231"/>
      <c r="H1315" s="231"/>
      <c r="I1315" s="209"/>
    </row>
    <row r="1316" spans="1:9" ht="18">
      <c r="A1316" s="363">
        <v>21020515</v>
      </c>
      <c r="B1316" s="222" t="s">
        <v>17</v>
      </c>
      <c r="C1316" s="230"/>
      <c r="D1316" s="13"/>
      <c r="E1316" s="130" t="s">
        <v>442</v>
      </c>
      <c r="F1316" s="231"/>
      <c r="G1316" s="231"/>
      <c r="H1316" s="231"/>
      <c r="I1316" s="209"/>
    </row>
    <row r="1317" spans="1:9" ht="18">
      <c r="A1317" s="357">
        <v>22020000</v>
      </c>
      <c r="B1317" s="233"/>
      <c r="C1317" s="234"/>
      <c r="D1317" s="233"/>
      <c r="E1317" s="161" t="s">
        <v>412</v>
      </c>
      <c r="F1317" s="231"/>
      <c r="G1317" s="231"/>
      <c r="H1317" s="231"/>
      <c r="I1317" s="209"/>
    </row>
    <row r="1318" spans="1:9" ht="26.25" customHeight="1">
      <c r="A1318" s="357">
        <v>22020100</v>
      </c>
      <c r="B1318" s="233"/>
      <c r="C1318" s="234"/>
      <c r="D1318" s="233"/>
      <c r="E1318" s="161" t="s">
        <v>467</v>
      </c>
      <c r="F1318" s="231"/>
      <c r="G1318" s="231"/>
      <c r="H1318" s="231"/>
      <c r="I1318" s="209"/>
    </row>
    <row r="1319" spans="1:9" ht="18">
      <c r="A1319" s="366">
        <v>22020102</v>
      </c>
      <c r="B1319" s="222" t="s">
        <v>17</v>
      </c>
      <c r="C1319" s="183"/>
      <c r="D1319" s="13"/>
      <c r="E1319" s="226" t="s">
        <v>414</v>
      </c>
      <c r="F1319" s="231"/>
      <c r="G1319" s="231"/>
      <c r="H1319" s="231"/>
      <c r="I1319" s="209"/>
    </row>
    <row r="1320" spans="1:9" ht="18">
      <c r="A1320" s="366">
        <v>22020313</v>
      </c>
      <c r="B1320" s="222" t="s">
        <v>17</v>
      </c>
      <c r="C1320" s="183"/>
      <c r="D1320" s="13"/>
      <c r="E1320" s="226" t="s">
        <v>638</v>
      </c>
      <c r="F1320" s="231"/>
      <c r="G1320" s="231"/>
      <c r="H1320" s="231"/>
      <c r="I1320" s="209">
        <v>3000000</v>
      </c>
    </row>
    <row r="1321" spans="1:9" ht="18">
      <c r="A1321" s="357">
        <v>22020300</v>
      </c>
      <c r="B1321" s="222"/>
      <c r="C1321" s="183"/>
      <c r="D1321" s="13"/>
      <c r="E1321" s="226" t="s">
        <v>455</v>
      </c>
      <c r="F1321" s="231"/>
      <c r="G1321" s="231"/>
      <c r="H1321" s="231"/>
      <c r="I1321" s="209"/>
    </row>
    <row r="1322" spans="1:9" ht="18">
      <c r="A1322" s="366">
        <v>22020313</v>
      </c>
      <c r="B1322" s="222"/>
      <c r="C1322" s="183"/>
      <c r="D1322" s="13"/>
      <c r="E1322" s="226" t="s">
        <v>799</v>
      </c>
      <c r="F1322" s="231">
        <v>100000</v>
      </c>
      <c r="G1322" s="231">
        <v>2500000</v>
      </c>
      <c r="H1322" s="231">
        <v>240000</v>
      </c>
      <c r="I1322" s="209">
        <v>2000000</v>
      </c>
    </row>
    <row r="1323" spans="1:9" thickBot="1">
      <c r="A1323" s="606">
        <v>22020314</v>
      </c>
      <c r="B1323" s="573"/>
      <c r="C1323" s="574"/>
      <c r="D1323" s="575"/>
      <c r="E1323" s="607" t="s">
        <v>448</v>
      </c>
      <c r="F1323" s="577">
        <v>2330000</v>
      </c>
      <c r="G1323" s="577">
        <v>20000000</v>
      </c>
      <c r="H1323" s="577">
        <v>1287000</v>
      </c>
      <c r="I1323" s="578">
        <v>5000000</v>
      </c>
    </row>
    <row r="1324" spans="1:9" thickBot="1">
      <c r="A1324" s="447"/>
      <c r="B1324" s="448"/>
      <c r="C1324" s="449"/>
      <c r="D1324" s="448"/>
      <c r="E1324" s="562" t="s">
        <v>46</v>
      </c>
      <c r="F1324" s="446">
        <f>SUM(F1291:F1316)</f>
        <v>0</v>
      </c>
      <c r="G1324" s="446">
        <f>SUM(G1291:G1316)</f>
        <v>0</v>
      </c>
      <c r="H1324" s="446">
        <f>SUM(H1291:H1316)</f>
        <v>0</v>
      </c>
      <c r="I1324" s="446">
        <f>SUM(I1291:I1316)</f>
        <v>0</v>
      </c>
    </row>
    <row r="1325" spans="1:9" thickBot="1">
      <c r="A1325" s="359"/>
      <c r="B1325" s="212"/>
      <c r="C1325" s="243"/>
      <c r="D1325" s="212"/>
      <c r="E1325" s="261" t="s">
        <v>412</v>
      </c>
      <c r="F1325" s="320">
        <f>SUM(F1319:F1320)</f>
        <v>0</v>
      </c>
      <c r="G1325" s="320">
        <f>SUM(G1319:G1323)</f>
        <v>22500000</v>
      </c>
      <c r="H1325" s="320">
        <f>SUM(H1319:H1323)</f>
        <v>1527000</v>
      </c>
      <c r="I1325" s="320">
        <f>SUM(I1319:I1323)</f>
        <v>10000000</v>
      </c>
    </row>
    <row r="1326" spans="1:9" thickBot="1">
      <c r="A1326" s="371"/>
      <c r="B1326" s="372"/>
      <c r="C1326" s="373"/>
      <c r="D1326" s="372"/>
      <c r="E1326" s="374" t="s">
        <v>50</v>
      </c>
      <c r="F1326" s="320">
        <f>F1324+F1325</f>
        <v>0</v>
      </c>
      <c r="G1326" s="320">
        <f>G1324+G1325</f>
        <v>22500000</v>
      </c>
      <c r="H1326" s="320">
        <f>H1324+H1325</f>
        <v>1527000</v>
      </c>
      <c r="I1326" s="320">
        <f>I1324+I1325</f>
        <v>10000000</v>
      </c>
    </row>
    <row r="1327" spans="1:9" ht="22.5">
      <c r="A1327" s="985" t="s">
        <v>802</v>
      </c>
      <c r="B1327" s="986"/>
      <c r="C1327" s="986"/>
      <c r="D1327" s="986"/>
      <c r="E1327" s="986"/>
      <c r="F1327" s="986"/>
      <c r="G1327" s="986"/>
      <c r="H1327" s="986"/>
      <c r="I1327" s="987"/>
    </row>
    <row r="1328" spans="1:9" ht="22.5">
      <c r="A1328" s="988" t="s">
        <v>0</v>
      </c>
      <c r="B1328" s="989"/>
      <c r="C1328" s="989"/>
      <c r="D1328" s="989"/>
      <c r="E1328" s="989"/>
      <c r="F1328" s="989"/>
      <c r="G1328" s="989"/>
      <c r="H1328" s="989"/>
      <c r="I1328" s="990"/>
    </row>
    <row r="1329" spans="1:9" ht="27.95" customHeight="1">
      <c r="A1329" s="988" t="s">
        <v>1734</v>
      </c>
      <c r="B1329" s="989"/>
      <c r="C1329" s="989"/>
      <c r="D1329" s="989"/>
      <c r="E1329" s="989"/>
      <c r="F1329" s="989"/>
      <c r="G1329" s="989"/>
      <c r="H1329" s="989"/>
      <c r="I1329" s="990"/>
    </row>
    <row r="1330" spans="1:9" ht="27.95" customHeight="1" thickBot="1">
      <c r="A1330" s="991" t="s">
        <v>497</v>
      </c>
      <c r="B1330" s="991"/>
      <c r="C1330" s="991"/>
      <c r="D1330" s="991"/>
      <c r="E1330" s="991"/>
      <c r="F1330" s="991"/>
      <c r="G1330" s="991"/>
      <c r="H1330" s="991"/>
      <c r="I1330" s="991"/>
    </row>
    <row r="1331" spans="1:9" ht="27.95" customHeight="1" thickBot="1">
      <c r="A1331" s="995" t="s">
        <v>639</v>
      </c>
      <c r="B1331" s="996"/>
      <c r="C1331" s="996"/>
      <c r="D1331" s="996"/>
      <c r="E1331" s="996"/>
      <c r="F1331" s="996"/>
      <c r="G1331" s="996"/>
      <c r="H1331" s="996"/>
      <c r="I1331" s="997"/>
    </row>
    <row r="1332" spans="1:9" s="204" customFormat="1" ht="54.75" thickBot="1">
      <c r="A1332" s="375" t="s">
        <v>640</v>
      </c>
      <c r="B1332" s="3" t="s">
        <v>78</v>
      </c>
      <c r="C1332" s="376" t="s">
        <v>374</v>
      </c>
      <c r="D1332" s="377" t="s">
        <v>3</v>
      </c>
      <c r="E1332" s="378" t="s">
        <v>79</v>
      </c>
      <c r="F1332" s="3" t="s">
        <v>375</v>
      </c>
      <c r="G1332" s="563" t="s">
        <v>6</v>
      </c>
      <c r="H1332" s="3" t="s">
        <v>738</v>
      </c>
      <c r="I1332" s="3" t="s">
        <v>1735</v>
      </c>
    </row>
    <row r="1333" spans="1:9" ht="18" customHeight="1">
      <c r="A1333" s="379">
        <v>22400100101</v>
      </c>
      <c r="B1333" s="380" t="s">
        <v>17</v>
      </c>
      <c r="C1333" s="205"/>
      <c r="D1333" s="7"/>
      <c r="E1333" s="180" t="s">
        <v>641</v>
      </c>
      <c r="F1333" s="206">
        <f>F1394</f>
        <v>13176266.614314001</v>
      </c>
      <c r="G1333" s="206">
        <f>G1394</f>
        <v>15661939.396200001</v>
      </c>
      <c r="H1333" s="206">
        <f>H1394</f>
        <v>9555319.5471500009</v>
      </c>
      <c r="I1333" s="206">
        <f>I1394</f>
        <v>53694550.588</v>
      </c>
    </row>
    <row r="1334" spans="1:9" ht="18" customHeight="1">
      <c r="A1334" s="366">
        <v>22400100102</v>
      </c>
      <c r="B1334" s="307" t="s">
        <v>17</v>
      </c>
      <c r="C1334" s="183"/>
      <c r="D1334" s="13"/>
      <c r="E1334" s="130" t="s">
        <v>642</v>
      </c>
      <c r="F1334" s="207">
        <f>F1453</f>
        <v>13698140.495999999</v>
      </c>
      <c r="G1334" s="207">
        <f>G1453</f>
        <v>43805302.600000001</v>
      </c>
      <c r="H1334" s="207">
        <f>H1453</f>
        <v>26835116.949999999</v>
      </c>
      <c r="I1334" s="207">
        <f>I1453</f>
        <v>132264131.858</v>
      </c>
    </row>
    <row r="1335" spans="1:9" ht="18" customHeight="1">
      <c r="A1335" s="366">
        <v>22400100104</v>
      </c>
      <c r="B1335" s="307" t="s">
        <v>17</v>
      </c>
      <c r="C1335" s="183"/>
      <c r="D1335" s="13"/>
      <c r="E1335" s="130" t="s">
        <v>643</v>
      </c>
      <c r="F1335" s="207">
        <f>F1506</f>
        <v>8408466.9824000001</v>
      </c>
      <c r="G1335" s="207">
        <f>G1506</f>
        <v>21262236.439999998</v>
      </c>
      <c r="H1335" s="207">
        <f>H1506</f>
        <v>7726927.3299999991</v>
      </c>
      <c r="I1335" s="207">
        <f>I1506</f>
        <v>21656905.473999999</v>
      </c>
    </row>
    <row r="1336" spans="1:9" ht="18">
      <c r="A1336" s="366">
        <v>22400100105</v>
      </c>
      <c r="B1336" s="307" t="s">
        <v>17</v>
      </c>
      <c r="C1336" s="183"/>
      <c r="D1336" s="13"/>
      <c r="E1336" s="130" t="s">
        <v>644</v>
      </c>
      <c r="F1336" s="207">
        <f>F1568</f>
        <v>12115218.6624</v>
      </c>
      <c r="G1336" s="207">
        <f>G1568</f>
        <v>26470019.440000001</v>
      </c>
      <c r="H1336" s="207">
        <f>H1568</f>
        <v>6702514.5799999991</v>
      </c>
      <c r="I1336" s="207">
        <f>I1568</f>
        <v>42057469.078000002</v>
      </c>
    </row>
    <row r="1337" spans="1:9" ht="18">
      <c r="A1337" s="366">
        <v>22400100106</v>
      </c>
      <c r="B1337" s="307" t="s">
        <v>17</v>
      </c>
      <c r="C1337" s="183"/>
      <c r="D1337" s="13"/>
      <c r="E1337" s="130" t="s">
        <v>645</v>
      </c>
      <c r="F1337" s="207">
        <f>F1621</f>
        <v>2754067.0656000003</v>
      </c>
      <c r="G1337" s="207">
        <f>G1621</f>
        <v>4980319.8600000003</v>
      </c>
      <c r="H1337" s="207">
        <f>H1621</f>
        <v>2151614.8949999996</v>
      </c>
      <c r="I1337" s="207">
        <f>I1621</f>
        <v>9729396.2440000009</v>
      </c>
    </row>
    <row r="1338" spans="1:9" thickBot="1">
      <c r="A1338" s="367">
        <v>22400100107</v>
      </c>
      <c r="B1338" s="307" t="s">
        <v>17</v>
      </c>
      <c r="C1338" s="238"/>
      <c r="D1338" s="239"/>
      <c r="E1338" s="140" t="s">
        <v>646</v>
      </c>
      <c r="F1338" s="48">
        <f>F1679</f>
        <v>0</v>
      </c>
      <c r="G1338" s="48">
        <f>G1679</f>
        <v>5000000</v>
      </c>
      <c r="H1338" s="48">
        <f>H1679</f>
        <v>0</v>
      </c>
      <c r="I1338" s="48">
        <f>I1679</f>
        <v>2000000</v>
      </c>
    </row>
    <row r="1339" spans="1:9" thickBot="1">
      <c r="A1339" s="359"/>
      <c r="B1339" s="212"/>
      <c r="C1339" s="243"/>
      <c r="D1339" s="212"/>
      <c r="E1339" s="282" t="s">
        <v>50</v>
      </c>
      <c r="F1339" s="283">
        <f>SUM(F1333:F1338)</f>
        <v>50152159.820713997</v>
      </c>
      <c r="G1339" s="283">
        <f>SUM(G1333:G1338)</f>
        <v>117179817.73619999</v>
      </c>
      <c r="H1339" s="283">
        <f>SUM(H1333:H1338)</f>
        <v>52971493.302149996</v>
      </c>
      <c r="I1339" s="283">
        <f>SUM(I1333:I1338)</f>
        <v>261402453.24199998</v>
      </c>
    </row>
    <row r="1340" spans="1:9" thickBot="1">
      <c r="A1340" s="998" t="s">
        <v>388</v>
      </c>
      <c r="B1340" s="998"/>
      <c r="C1340" s="998"/>
      <c r="D1340" s="998"/>
      <c r="E1340" s="998"/>
      <c r="F1340" s="998"/>
      <c r="G1340" s="998"/>
      <c r="H1340" s="998"/>
      <c r="I1340" s="998"/>
    </row>
    <row r="1341" spans="1:9" thickBot="1">
      <c r="A1341" s="359"/>
      <c r="B1341" s="212"/>
      <c r="C1341" s="243"/>
      <c r="D1341" s="212"/>
      <c r="E1341" s="269" t="s">
        <v>46</v>
      </c>
      <c r="F1341" s="283">
        <f t="shared" ref="F1341:I1342" si="11">F1392+F1451+F1504+F1566+F1619+F1677</f>
        <v>29271269.820714001</v>
      </c>
      <c r="G1341" s="283">
        <f t="shared" si="11"/>
        <v>30434137.736200005</v>
      </c>
      <c r="H1341" s="283">
        <f t="shared" si="11"/>
        <v>22825603.302149996</v>
      </c>
      <c r="I1341" s="283">
        <f t="shared" si="11"/>
        <v>53752453.241999999</v>
      </c>
    </row>
    <row r="1342" spans="1:9" thickBot="1">
      <c r="A1342" s="359"/>
      <c r="B1342" s="212"/>
      <c r="C1342" s="243"/>
      <c r="D1342" s="212"/>
      <c r="E1342" s="269" t="s">
        <v>412</v>
      </c>
      <c r="F1342" s="283">
        <f t="shared" si="11"/>
        <v>20880890</v>
      </c>
      <c r="G1342" s="283">
        <f t="shared" si="11"/>
        <v>86745680</v>
      </c>
      <c r="H1342" s="283">
        <f t="shared" si="11"/>
        <v>30145890</v>
      </c>
      <c r="I1342" s="283">
        <f t="shared" si="11"/>
        <v>207650000</v>
      </c>
    </row>
    <row r="1343" spans="1:9" thickBot="1">
      <c r="A1343" s="359"/>
      <c r="B1343" s="212"/>
      <c r="C1343" s="243"/>
      <c r="D1343" s="212"/>
      <c r="E1343" s="282" t="s">
        <v>50</v>
      </c>
      <c r="F1343" s="283">
        <f>F1341+F1342</f>
        <v>50152159.820713997</v>
      </c>
      <c r="G1343" s="283">
        <f>G1341+G1342</f>
        <v>117179817.7362</v>
      </c>
      <c r="H1343" s="283">
        <f>H1341+H1342</f>
        <v>52971493.302149996</v>
      </c>
      <c r="I1343" s="283">
        <f>I1341+I1342</f>
        <v>261402453.24199998</v>
      </c>
    </row>
    <row r="1344" spans="1:9" ht="22.5">
      <c r="A1344" s="985" t="s">
        <v>802</v>
      </c>
      <c r="B1344" s="986"/>
      <c r="C1344" s="986"/>
      <c r="D1344" s="986"/>
      <c r="E1344" s="986"/>
      <c r="F1344" s="986"/>
      <c r="G1344" s="986"/>
      <c r="H1344" s="986"/>
      <c r="I1344" s="987"/>
    </row>
    <row r="1345" spans="1:9" ht="22.5">
      <c r="A1345" s="988" t="s">
        <v>0</v>
      </c>
      <c r="B1345" s="989"/>
      <c r="C1345" s="989"/>
      <c r="D1345" s="989"/>
      <c r="E1345" s="989"/>
      <c r="F1345" s="989"/>
      <c r="G1345" s="989"/>
      <c r="H1345" s="989"/>
      <c r="I1345" s="990"/>
    </row>
    <row r="1346" spans="1:9" ht="27.95" customHeight="1">
      <c r="A1346" s="988" t="s">
        <v>1734</v>
      </c>
      <c r="B1346" s="989"/>
      <c r="C1346" s="989"/>
      <c r="D1346" s="989"/>
      <c r="E1346" s="989"/>
      <c r="F1346" s="989"/>
      <c r="G1346" s="989"/>
      <c r="H1346" s="989"/>
      <c r="I1346" s="990"/>
    </row>
    <row r="1347" spans="1:9" ht="18.75" customHeight="1" thickBot="1">
      <c r="A1347" s="991" t="s">
        <v>371</v>
      </c>
      <c r="B1347" s="991"/>
      <c r="C1347" s="991"/>
      <c r="D1347" s="991"/>
      <c r="E1347" s="991"/>
      <c r="F1347" s="991"/>
      <c r="G1347" s="991"/>
      <c r="H1347" s="991"/>
      <c r="I1347" s="991"/>
    </row>
    <row r="1348" spans="1:9" thickBot="1">
      <c r="A1348" s="982" t="s">
        <v>647</v>
      </c>
      <c r="B1348" s="983"/>
      <c r="C1348" s="983"/>
      <c r="D1348" s="983"/>
      <c r="E1348" s="983"/>
      <c r="F1348" s="983"/>
      <c r="G1348" s="983"/>
      <c r="H1348" s="983"/>
      <c r="I1348" s="984"/>
    </row>
    <row r="1349" spans="1:9" s="204" customFormat="1" ht="36.75" thickBot="1">
      <c r="A1349" s="564" t="s">
        <v>373</v>
      </c>
      <c r="B1349" s="387" t="s">
        <v>78</v>
      </c>
      <c r="C1349" s="565" t="s">
        <v>374</v>
      </c>
      <c r="D1349" s="387" t="s">
        <v>3</v>
      </c>
      <c r="E1349" s="566" t="s">
        <v>79</v>
      </c>
      <c r="F1349" s="387" t="s">
        <v>375</v>
      </c>
      <c r="G1349" s="567" t="s">
        <v>648</v>
      </c>
      <c r="H1349" s="387" t="s">
        <v>738</v>
      </c>
      <c r="I1349" s="387" t="s">
        <v>649</v>
      </c>
    </row>
    <row r="1350" spans="1:9" ht="20.100000000000001" customHeight="1">
      <c r="A1350" s="381">
        <v>20000000</v>
      </c>
      <c r="B1350" s="72"/>
      <c r="C1350" s="382"/>
      <c r="D1350" s="72"/>
      <c r="E1350" s="116" t="s">
        <v>43</v>
      </c>
      <c r="F1350" s="255"/>
      <c r="G1350" s="255"/>
      <c r="H1350" s="255"/>
      <c r="I1350" s="256"/>
    </row>
    <row r="1351" spans="1:9" ht="20.100000000000001" customHeight="1">
      <c r="A1351" s="362">
        <v>21000000</v>
      </c>
      <c r="B1351" s="82"/>
      <c r="C1351" s="223"/>
      <c r="D1351" s="82"/>
      <c r="E1351" s="97" t="s">
        <v>46</v>
      </c>
      <c r="F1351" s="208"/>
      <c r="G1351" s="208"/>
      <c r="H1351" s="208"/>
      <c r="I1351" s="220"/>
    </row>
    <row r="1352" spans="1:9" ht="20.100000000000001" customHeight="1">
      <c r="A1352" s="362">
        <v>21010000</v>
      </c>
      <c r="B1352" s="82"/>
      <c r="C1352" s="223"/>
      <c r="D1352" s="82"/>
      <c r="E1352" s="97" t="s">
        <v>395</v>
      </c>
      <c r="F1352" s="208"/>
      <c r="G1352" s="208"/>
      <c r="H1352" s="208"/>
      <c r="I1352" s="220"/>
    </row>
    <row r="1353" spans="1:9" ht="20.100000000000001" customHeight="1">
      <c r="A1353" s="362">
        <v>21010103</v>
      </c>
      <c r="B1353" s="222" t="s">
        <v>17</v>
      </c>
      <c r="C1353" s="223"/>
      <c r="D1353" s="20">
        <v>31933700</v>
      </c>
      <c r="E1353" s="101" t="s">
        <v>433</v>
      </c>
      <c r="F1353" s="208">
        <v>963700.10860199993</v>
      </c>
      <c r="G1353" s="208">
        <v>993505.26659999997</v>
      </c>
      <c r="H1353" s="208">
        <v>745128.94994999992</v>
      </c>
      <c r="I1353" s="220">
        <f>NROLL!E660</f>
        <v>695307</v>
      </c>
    </row>
    <row r="1354" spans="1:9" ht="20.100000000000001" customHeight="1">
      <c r="A1354" s="362">
        <v>21010104</v>
      </c>
      <c r="B1354" s="222" t="s">
        <v>17</v>
      </c>
      <c r="C1354" s="223"/>
      <c r="D1354" s="20">
        <v>31933700</v>
      </c>
      <c r="E1354" s="101" t="s">
        <v>434</v>
      </c>
      <c r="F1354" s="208">
        <v>1453670.5779460003</v>
      </c>
      <c r="G1354" s="208">
        <v>1498629.4618000002</v>
      </c>
      <c r="H1354" s="208">
        <v>1123972.0963500002</v>
      </c>
      <c r="I1354" s="220">
        <f>NROLL!E658</f>
        <v>313230.24</v>
      </c>
    </row>
    <row r="1355" spans="1:9" ht="20.100000000000001" customHeight="1">
      <c r="A1355" s="362" t="s">
        <v>650</v>
      </c>
      <c r="B1355" s="222" t="s">
        <v>17</v>
      </c>
      <c r="C1355" s="223"/>
      <c r="D1355" s="13"/>
      <c r="E1355" s="101" t="s">
        <v>435</v>
      </c>
      <c r="F1355" s="208">
        <v>823851.14604799997</v>
      </c>
      <c r="G1355" s="208">
        <v>849331.0784</v>
      </c>
      <c r="H1355" s="208">
        <v>636998.3088</v>
      </c>
      <c r="I1355" s="220">
        <f>NROLL!E656</f>
        <v>155120.28</v>
      </c>
    </row>
    <row r="1356" spans="1:9" ht="20.100000000000001" customHeight="1">
      <c r="A1356" s="257"/>
      <c r="B1356" s="222" t="s">
        <v>17</v>
      </c>
      <c r="C1356" s="223"/>
      <c r="D1356" s="13"/>
      <c r="E1356" s="130" t="s">
        <v>576</v>
      </c>
      <c r="F1356" s="208"/>
      <c r="G1356" s="208"/>
      <c r="H1356" s="208"/>
      <c r="I1356" s="220">
        <f>NROLL!T656+NROLL!T658+NROLL!T660</f>
        <v>1440000</v>
      </c>
    </row>
    <row r="1357" spans="1:9" ht="20.100000000000001" customHeight="1">
      <c r="A1357" s="362">
        <v>21020300</v>
      </c>
      <c r="B1357" s="82"/>
      <c r="C1357" s="223"/>
      <c r="D1357" s="82"/>
      <c r="E1357" s="97" t="s">
        <v>437</v>
      </c>
      <c r="F1357" s="208"/>
      <c r="G1357" s="208"/>
      <c r="H1357" s="208"/>
      <c r="I1357" s="220"/>
    </row>
    <row r="1358" spans="1:9" ht="20.100000000000001" customHeight="1">
      <c r="A1358" s="362">
        <v>21020301</v>
      </c>
      <c r="B1358" s="222" t="s">
        <v>17</v>
      </c>
      <c r="C1358" s="223"/>
      <c r="D1358" s="20">
        <v>31933700</v>
      </c>
      <c r="E1358" s="130" t="s">
        <v>438</v>
      </c>
      <c r="F1358" s="208">
        <v>279044.46375300002</v>
      </c>
      <c r="G1358" s="208">
        <v>287674.70490000001</v>
      </c>
      <c r="H1358" s="208">
        <v>215756.02867500001</v>
      </c>
      <c r="I1358" s="220">
        <f>NROLL!F660</f>
        <v>243357.44999999998</v>
      </c>
    </row>
    <row r="1359" spans="1:9" ht="20.100000000000001" customHeight="1">
      <c r="A1359" s="362">
        <v>21020302</v>
      </c>
      <c r="B1359" s="222" t="s">
        <v>17</v>
      </c>
      <c r="C1359" s="223"/>
      <c r="D1359" s="20">
        <v>31933700</v>
      </c>
      <c r="E1359" s="130" t="s">
        <v>439</v>
      </c>
      <c r="F1359" s="208">
        <v>213510.637327</v>
      </c>
      <c r="G1359" s="208">
        <v>220114.05910000001</v>
      </c>
      <c r="H1359" s="208">
        <v>165085.544325</v>
      </c>
      <c r="I1359" s="220">
        <f>NROLL!G660</f>
        <v>139061.4</v>
      </c>
    </row>
    <row r="1360" spans="1:9" ht="20.100000000000001" customHeight="1">
      <c r="A1360" s="362">
        <v>21020303</v>
      </c>
      <c r="B1360" s="222" t="s">
        <v>17</v>
      </c>
      <c r="C1360" s="223"/>
      <c r="D1360" s="20">
        <v>31933700</v>
      </c>
      <c r="E1360" s="130" t="s">
        <v>440</v>
      </c>
      <c r="F1360" s="208">
        <v>39863.200800999999</v>
      </c>
      <c r="G1360" s="208">
        <v>41096.083299999998</v>
      </c>
      <c r="H1360" s="208">
        <v>30822.062474999999</v>
      </c>
      <c r="I1360" s="220">
        <f>NROLL!I660</f>
        <v>8640</v>
      </c>
    </row>
    <row r="1361" spans="1:9" ht="20.100000000000001" customHeight="1">
      <c r="A1361" s="362">
        <v>21020304</v>
      </c>
      <c r="B1361" s="222" t="s">
        <v>17</v>
      </c>
      <c r="C1361" s="223"/>
      <c r="D1361" s="20">
        <v>31933700</v>
      </c>
      <c r="E1361" s="130" t="s">
        <v>401</v>
      </c>
      <c r="F1361" s="208">
        <v>9335.7502559999994</v>
      </c>
      <c r="G1361" s="208">
        <v>9624.4848000000002</v>
      </c>
      <c r="H1361" s="208">
        <v>7218.3635999999997</v>
      </c>
      <c r="I1361" s="220">
        <f>NROLL!H660</f>
        <v>34765.35</v>
      </c>
    </row>
    <row r="1362" spans="1:9" ht="20.100000000000001" customHeight="1">
      <c r="A1362" s="362">
        <v>21020312</v>
      </c>
      <c r="B1362" s="222" t="s">
        <v>17</v>
      </c>
      <c r="C1362" s="223"/>
      <c r="D1362" s="13"/>
      <c r="E1362" s="130" t="s">
        <v>441</v>
      </c>
      <c r="F1362" s="208"/>
      <c r="G1362" s="208"/>
      <c r="H1362" s="208"/>
      <c r="I1362" s="220"/>
    </row>
    <row r="1363" spans="1:9" ht="20.100000000000001" customHeight="1">
      <c r="A1363" s="362">
        <v>21020315</v>
      </c>
      <c r="B1363" s="222" t="s">
        <v>17</v>
      </c>
      <c r="C1363" s="223"/>
      <c r="D1363" s="20">
        <v>31933700</v>
      </c>
      <c r="E1363" s="130" t="s">
        <v>442</v>
      </c>
      <c r="F1363" s="208">
        <v>65825.813401000007</v>
      </c>
      <c r="G1363" s="208">
        <v>67861.6633</v>
      </c>
      <c r="H1363" s="208">
        <v>50896.247475000004</v>
      </c>
      <c r="I1363" s="220">
        <f>NROLL!J660</f>
        <v>58765.35</v>
      </c>
    </row>
    <row r="1364" spans="1:9" ht="20.100000000000001" customHeight="1">
      <c r="A1364" s="362" t="s">
        <v>651</v>
      </c>
      <c r="B1364" s="222" t="s">
        <v>17</v>
      </c>
      <c r="C1364" s="223"/>
      <c r="D1364" s="20">
        <v>31933700</v>
      </c>
      <c r="E1364" s="130" t="s">
        <v>523</v>
      </c>
      <c r="F1364" s="208"/>
      <c r="G1364" s="208"/>
      <c r="H1364" s="208"/>
      <c r="I1364" s="220"/>
    </row>
    <row r="1365" spans="1:9" ht="20.100000000000001" customHeight="1">
      <c r="A1365" s="362" t="s">
        <v>652</v>
      </c>
      <c r="B1365" s="222" t="s">
        <v>17</v>
      </c>
      <c r="C1365" s="223"/>
      <c r="D1365" s="20">
        <v>31933700</v>
      </c>
      <c r="E1365" s="130" t="s">
        <v>524</v>
      </c>
      <c r="F1365" s="208"/>
      <c r="G1365" s="208"/>
      <c r="H1365" s="208"/>
      <c r="I1365" s="220"/>
    </row>
    <row r="1366" spans="1:9" ht="20.100000000000001" customHeight="1">
      <c r="A1366" s="362" t="s">
        <v>653</v>
      </c>
      <c r="B1366" s="222" t="s">
        <v>17</v>
      </c>
      <c r="C1366" s="223"/>
      <c r="D1366" s="20">
        <v>31933700</v>
      </c>
      <c r="E1366" s="130" t="s">
        <v>525</v>
      </c>
      <c r="F1366" s="208"/>
      <c r="G1366" s="208"/>
      <c r="H1366" s="208"/>
      <c r="I1366" s="220"/>
    </row>
    <row r="1367" spans="1:9" ht="20.100000000000001" customHeight="1">
      <c r="A1367" s="362">
        <v>21020400</v>
      </c>
      <c r="B1367" s="82"/>
      <c r="C1367" s="223"/>
      <c r="D1367" s="82"/>
      <c r="E1367" s="97" t="s">
        <v>452</v>
      </c>
      <c r="F1367" s="208"/>
      <c r="G1367" s="208"/>
      <c r="H1367" s="208"/>
      <c r="I1367" s="220"/>
    </row>
    <row r="1368" spans="1:9" ht="20.100000000000001" customHeight="1">
      <c r="A1368" s="362">
        <v>21020401</v>
      </c>
      <c r="B1368" s="222" t="s">
        <v>17</v>
      </c>
      <c r="C1368" s="223"/>
      <c r="D1368" s="20">
        <v>31933700</v>
      </c>
      <c r="E1368" s="130" t="s">
        <v>438</v>
      </c>
      <c r="F1368" s="208">
        <v>450533.30476500007</v>
      </c>
      <c r="G1368" s="208">
        <v>464467.32450000005</v>
      </c>
      <c r="H1368" s="208">
        <v>348350.49337500002</v>
      </c>
      <c r="I1368" s="220">
        <f>NROLL!F658</f>
        <v>109630.58399999999</v>
      </c>
    </row>
    <row r="1369" spans="1:9" ht="20.100000000000001" customHeight="1">
      <c r="A1369" s="362">
        <v>21020402</v>
      </c>
      <c r="B1369" s="222" t="s">
        <v>17</v>
      </c>
      <c r="C1369" s="223"/>
      <c r="D1369" s="20">
        <v>31933700</v>
      </c>
      <c r="E1369" s="130" t="s">
        <v>439</v>
      </c>
      <c r="F1369" s="208">
        <v>257448.33777500002</v>
      </c>
      <c r="G1369" s="208">
        <v>265410.65750000003</v>
      </c>
      <c r="H1369" s="208">
        <v>199057.99312500004</v>
      </c>
      <c r="I1369" s="220">
        <f>NROLL!G658</f>
        <v>62646.048000000003</v>
      </c>
    </row>
    <row r="1370" spans="1:9" ht="20.100000000000001" customHeight="1">
      <c r="A1370" s="362">
        <v>21020403</v>
      </c>
      <c r="B1370" s="222" t="s">
        <v>17</v>
      </c>
      <c r="C1370" s="223"/>
      <c r="D1370" s="20">
        <v>31933700</v>
      </c>
      <c r="E1370" s="130" t="s">
        <v>440</v>
      </c>
      <c r="F1370" s="208">
        <v>109695.065508</v>
      </c>
      <c r="G1370" s="208">
        <v>113087.6964</v>
      </c>
      <c r="H1370" s="208">
        <v>84815.772300000011</v>
      </c>
      <c r="I1370" s="220">
        <f>NROLL!I658</f>
        <v>7560</v>
      </c>
    </row>
    <row r="1371" spans="1:9" ht="20.100000000000001" customHeight="1">
      <c r="A1371" s="362">
        <v>21020404</v>
      </c>
      <c r="B1371" s="222" t="s">
        <v>17</v>
      </c>
      <c r="C1371" s="223"/>
      <c r="D1371" s="20">
        <v>31933700</v>
      </c>
      <c r="E1371" s="130" t="s">
        <v>401</v>
      </c>
      <c r="F1371" s="208">
        <v>64363.370784999999</v>
      </c>
      <c r="G1371" s="208">
        <v>66353.9905</v>
      </c>
      <c r="H1371" s="208">
        <v>49765.492875000004</v>
      </c>
      <c r="I1371" s="220">
        <f>NROLL!H658</f>
        <v>15661.512000000001</v>
      </c>
    </row>
    <row r="1372" spans="1:9" ht="20.100000000000001" customHeight="1">
      <c r="A1372" s="362">
        <v>21020412</v>
      </c>
      <c r="B1372" s="222" t="s">
        <v>17</v>
      </c>
      <c r="C1372" s="223"/>
      <c r="D1372" s="13"/>
      <c r="E1372" s="130" t="s">
        <v>441</v>
      </c>
      <c r="F1372" s="208"/>
      <c r="G1372" s="208"/>
      <c r="H1372" s="208"/>
      <c r="I1372" s="220"/>
    </row>
    <row r="1373" spans="1:9" ht="20.100000000000001" customHeight="1">
      <c r="A1373" s="362">
        <v>21020415</v>
      </c>
      <c r="B1373" s="222" t="s">
        <v>17</v>
      </c>
      <c r="C1373" s="223"/>
      <c r="D1373" s="20">
        <v>31933700</v>
      </c>
      <c r="E1373" s="130" t="s">
        <v>442</v>
      </c>
      <c r="F1373" s="208">
        <v>142161.28958500002</v>
      </c>
      <c r="G1373" s="208">
        <v>146558.03050000002</v>
      </c>
      <c r="H1373" s="208">
        <v>109918.52287500001</v>
      </c>
      <c r="I1373" s="220">
        <f>NROLL!J658</f>
        <v>39661.512000000002</v>
      </c>
    </row>
    <row r="1374" spans="1:9" ht="20.100000000000001" customHeight="1">
      <c r="A1374" s="361">
        <v>21020500</v>
      </c>
      <c r="B1374" s="218"/>
      <c r="C1374" s="219"/>
      <c r="D1374" s="218"/>
      <c r="E1374" s="97" t="s">
        <v>453</v>
      </c>
      <c r="F1374" s="208"/>
      <c r="G1374" s="208"/>
      <c r="H1374" s="208"/>
      <c r="I1374" s="220"/>
    </row>
    <row r="1375" spans="1:9" ht="20.100000000000001" customHeight="1">
      <c r="A1375" s="362">
        <v>21020501</v>
      </c>
      <c r="B1375" s="222" t="s">
        <v>17</v>
      </c>
      <c r="C1375" s="223"/>
      <c r="D1375" s="13"/>
      <c r="E1375" s="130" t="s">
        <v>438</v>
      </c>
      <c r="F1375" s="208">
        <v>144173.12729999999</v>
      </c>
      <c r="G1375" s="208">
        <v>148632.09</v>
      </c>
      <c r="H1375" s="208">
        <v>111474.0675</v>
      </c>
      <c r="I1375" s="220">
        <f>NROLL!F656</f>
        <v>54292.097999999998</v>
      </c>
    </row>
    <row r="1376" spans="1:9" ht="20.100000000000001" customHeight="1">
      <c r="A1376" s="363">
        <v>21020502</v>
      </c>
      <c r="B1376" s="222" t="s">
        <v>17</v>
      </c>
      <c r="C1376" s="230"/>
      <c r="D1376" s="13"/>
      <c r="E1376" s="130" t="s">
        <v>439</v>
      </c>
      <c r="F1376" s="208">
        <v>82357.921101</v>
      </c>
      <c r="G1376" s="208">
        <v>84905.073300000004</v>
      </c>
      <c r="H1376" s="208">
        <v>63678.804974999999</v>
      </c>
      <c r="I1376" s="220">
        <f>NROLL!G656</f>
        <v>31024.056</v>
      </c>
    </row>
    <row r="1377" spans="1:9" ht="20.100000000000001" customHeight="1">
      <c r="A1377" s="363">
        <v>21020503</v>
      </c>
      <c r="B1377" s="222" t="s">
        <v>17</v>
      </c>
      <c r="C1377" s="230"/>
      <c r="D1377" s="13"/>
      <c r="E1377" s="130" t="s">
        <v>440</v>
      </c>
      <c r="F1377" s="208">
        <v>11669.687820000001</v>
      </c>
      <c r="G1377" s="208">
        <v>12030.606000000002</v>
      </c>
      <c r="H1377" s="208">
        <v>9022.9545000000016</v>
      </c>
      <c r="I1377" s="220">
        <f>NROLL!I656</f>
        <v>5400</v>
      </c>
    </row>
    <row r="1378" spans="1:9" ht="20.100000000000001" customHeight="1">
      <c r="A1378" s="363">
        <v>21020504</v>
      </c>
      <c r="B1378" s="222" t="s">
        <v>17</v>
      </c>
      <c r="C1378" s="230"/>
      <c r="D1378" s="13"/>
      <c r="E1378" s="130" t="s">
        <v>401</v>
      </c>
      <c r="F1378" s="208">
        <v>20413.721100999999</v>
      </c>
      <c r="G1378" s="208">
        <v>21045.0733</v>
      </c>
      <c r="H1378" s="208">
        <v>15783.804974999999</v>
      </c>
      <c r="I1378" s="220">
        <f>NROLL!H656</f>
        <v>7756.0140000000001</v>
      </c>
    </row>
    <row r="1379" spans="1:9" ht="20.100000000000001" customHeight="1">
      <c r="A1379" s="363" t="s">
        <v>629</v>
      </c>
      <c r="B1379" s="222" t="s">
        <v>17</v>
      </c>
      <c r="C1379" s="230"/>
      <c r="D1379" s="13"/>
      <c r="E1379" s="130" t="s">
        <v>441</v>
      </c>
      <c r="F1379" s="208"/>
      <c r="G1379" s="208"/>
      <c r="H1379" s="208"/>
      <c r="I1379" s="220"/>
    </row>
    <row r="1380" spans="1:9" ht="20.100000000000001" customHeight="1">
      <c r="A1380" s="363">
        <v>21020515</v>
      </c>
      <c r="B1380" s="222" t="s">
        <v>17</v>
      </c>
      <c r="C1380" s="230"/>
      <c r="D1380" s="13"/>
      <c r="E1380" s="130" t="s">
        <v>442</v>
      </c>
      <c r="F1380" s="208">
        <v>154649.09044</v>
      </c>
      <c r="G1380" s="208">
        <v>159432.052</v>
      </c>
      <c r="H1380" s="208">
        <v>119574.03899999999</v>
      </c>
      <c r="I1380" s="220">
        <f>NROLL!J656</f>
        <v>72671.694000000003</v>
      </c>
    </row>
    <row r="1381" spans="1:9" ht="20.100000000000001" customHeight="1">
      <c r="A1381" s="227">
        <v>21020600</v>
      </c>
      <c r="B1381" s="228"/>
      <c r="C1381" s="229"/>
      <c r="D1381" s="228"/>
      <c r="E1381" s="97" t="s">
        <v>410</v>
      </c>
      <c r="F1381" s="231"/>
      <c r="G1381" s="231"/>
      <c r="H1381" s="231"/>
      <c r="I1381" s="209"/>
    </row>
    <row r="1382" spans="1:9" ht="20.100000000000001" customHeight="1">
      <c r="A1382" s="322">
        <v>21020605</v>
      </c>
      <c r="B1382" s="222" t="s">
        <v>17</v>
      </c>
      <c r="C1382" s="230"/>
      <c r="D1382" s="13"/>
      <c r="E1382" s="101" t="s">
        <v>503</v>
      </c>
      <c r="F1382" s="231"/>
      <c r="G1382" s="231"/>
      <c r="H1382" s="231"/>
      <c r="I1382" s="209"/>
    </row>
    <row r="1383" spans="1:9" ht="20.100000000000001" customHeight="1">
      <c r="A1383" s="366">
        <v>22020000</v>
      </c>
      <c r="B1383" s="13"/>
      <c r="C1383" s="183"/>
      <c r="D1383" s="13"/>
      <c r="E1383" s="161" t="s">
        <v>412</v>
      </c>
      <c r="F1383" s="208"/>
      <c r="G1383" s="208"/>
      <c r="H1383" s="208"/>
      <c r="I1383" s="220"/>
    </row>
    <row r="1384" spans="1:9" ht="20.100000000000001" customHeight="1">
      <c r="A1384" s="366">
        <v>22020100</v>
      </c>
      <c r="B1384" s="13"/>
      <c r="C1384" s="183"/>
      <c r="D1384" s="13"/>
      <c r="E1384" s="161" t="s">
        <v>467</v>
      </c>
      <c r="F1384" s="208"/>
      <c r="G1384" s="208"/>
      <c r="H1384" s="208"/>
      <c r="I1384" s="220"/>
    </row>
    <row r="1385" spans="1:9" ht="20.100000000000001" customHeight="1">
      <c r="A1385" s="588">
        <v>22020101</v>
      </c>
      <c r="B1385" s="222" t="s">
        <v>17</v>
      </c>
      <c r="C1385" s="351"/>
      <c r="D1385" s="349"/>
      <c r="E1385" s="348" t="s">
        <v>468</v>
      </c>
      <c r="F1385" s="14"/>
      <c r="G1385" s="208">
        <v>212180</v>
      </c>
      <c r="H1385" s="14"/>
      <c r="I1385" s="220">
        <v>200000</v>
      </c>
    </row>
    <row r="1386" spans="1:9" ht="20.100000000000001" customHeight="1">
      <c r="A1386" s="588">
        <v>22020102</v>
      </c>
      <c r="B1386" s="222" t="s">
        <v>17</v>
      </c>
      <c r="C1386" s="351"/>
      <c r="D1386" s="20">
        <v>31933700</v>
      </c>
      <c r="E1386" s="348" t="s">
        <v>414</v>
      </c>
      <c r="F1386" s="14"/>
      <c r="G1386" s="208"/>
      <c r="H1386" s="365"/>
      <c r="I1386" s="220"/>
    </row>
    <row r="1387" spans="1:9" ht="20.100000000000001" customHeight="1">
      <c r="A1387" s="588">
        <v>22020103</v>
      </c>
      <c r="B1387" s="222" t="s">
        <v>17</v>
      </c>
      <c r="C1387" s="351"/>
      <c r="D1387" s="349"/>
      <c r="E1387" s="348" t="s">
        <v>469</v>
      </c>
      <c r="F1387" s="14"/>
      <c r="G1387" s="208"/>
      <c r="H1387" s="14"/>
      <c r="I1387" s="220"/>
    </row>
    <row r="1388" spans="1:9" ht="20.100000000000001" customHeight="1">
      <c r="A1388" s="588">
        <v>22020104</v>
      </c>
      <c r="B1388" s="222" t="s">
        <v>17</v>
      </c>
      <c r="C1388" s="351"/>
      <c r="D1388" s="349"/>
      <c r="E1388" s="348" t="s">
        <v>415</v>
      </c>
      <c r="F1388" s="14"/>
      <c r="G1388" s="208"/>
      <c r="H1388" s="14"/>
      <c r="I1388" s="220"/>
    </row>
    <row r="1389" spans="1:9" ht="20.100000000000001" customHeight="1">
      <c r="A1389" s="366">
        <v>22020400</v>
      </c>
      <c r="B1389" s="13"/>
      <c r="C1389" s="183"/>
      <c r="D1389" s="13"/>
      <c r="E1389" s="161" t="s">
        <v>529</v>
      </c>
      <c r="F1389" s="208"/>
      <c r="G1389" s="208"/>
      <c r="H1389" s="208"/>
      <c r="I1389" s="220"/>
    </row>
    <row r="1390" spans="1:9" ht="20.100000000000001" customHeight="1">
      <c r="A1390" s="366">
        <v>22020413</v>
      </c>
      <c r="B1390" s="222" t="s">
        <v>17</v>
      </c>
      <c r="C1390" s="183"/>
      <c r="D1390" s="20">
        <v>31933700</v>
      </c>
      <c r="E1390" s="172" t="s">
        <v>655</v>
      </c>
      <c r="F1390" s="208">
        <v>7890000</v>
      </c>
      <c r="G1390" s="208">
        <v>10000000</v>
      </c>
      <c r="H1390" s="208">
        <v>5468000</v>
      </c>
      <c r="I1390" s="220">
        <v>50000000</v>
      </c>
    </row>
    <row r="1391" spans="1:9" ht="20.100000000000001" customHeight="1" thickBot="1">
      <c r="A1391" s="606" t="s">
        <v>656</v>
      </c>
      <c r="B1391" s="573" t="s">
        <v>17</v>
      </c>
      <c r="C1391" s="574"/>
      <c r="D1391" s="575"/>
      <c r="E1391" s="601" t="s">
        <v>657</v>
      </c>
      <c r="F1391" s="580"/>
      <c r="G1391" s="580"/>
      <c r="H1391" s="580"/>
      <c r="I1391" s="581"/>
    </row>
    <row r="1392" spans="1:9" ht="20.100000000000001" customHeight="1" thickBot="1">
      <c r="A1392" s="610"/>
      <c r="B1392" s="611"/>
      <c r="C1392" s="612"/>
      <c r="D1392" s="611"/>
      <c r="E1392" s="562" t="s">
        <v>450</v>
      </c>
      <c r="F1392" s="585">
        <f>SUM(F1353:F1383)</f>
        <v>5286266.6143140001</v>
      </c>
      <c r="G1392" s="585">
        <f>SUM(G1353:G1383)</f>
        <v>5449759.3962000012</v>
      </c>
      <c r="H1392" s="585">
        <f>SUM(H1353:H1383)</f>
        <v>4087319.5471500005</v>
      </c>
      <c r="I1392" s="585">
        <f>SUM(I1353:I1383)</f>
        <v>3494550.588</v>
      </c>
    </row>
    <row r="1393" spans="1:9" ht="20.100000000000001" customHeight="1" thickBot="1">
      <c r="A1393" s="384"/>
      <c r="B1393" s="385"/>
      <c r="C1393" s="386"/>
      <c r="D1393" s="385"/>
      <c r="E1393" s="261" t="s">
        <v>412</v>
      </c>
      <c r="F1393" s="292">
        <f>SUM(F1385:F1391)</f>
        <v>7890000</v>
      </c>
      <c r="G1393" s="292">
        <f>SUM(G1385:G1391)</f>
        <v>10212180</v>
      </c>
      <c r="H1393" s="292">
        <f>SUM(H1385:H1391)</f>
        <v>5468000</v>
      </c>
      <c r="I1393" s="292">
        <f>SUM(I1385:I1391)</f>
        <v>50200000</v>
      </c>
    </row>
    <row r="1394" spans="1:9" ht="20.100000000000001" customHeight="1" thickBot="1">
      <c r="A1394" s="384"/>
      <c r="B1394" s="385"/>
      <c r="C1394" s="386"/>
      <c r="D1394" s="385"/>
      <c r="E1394" s="261" t="s">
        <v>50</v>
      </c>
      <c r="F1394" s="292">
        <f>F1392+F1393</f>
        <v>13176266.614314001</v>
      </c>
      <c r="G1394" s="292">
        <f>G1392+G1393</f>
        <v>15661939.396200001</v>
      </c>
      <c r="H1394" s="292">
        <f>H1392+H1393</f>
        <v>9555319.5471500009</v>
      </c>
      <c r="I1394" s="292">
        <f>I1392+I1393</f>
        <v>53694550.588</v>
      </c>
    </row>
    <row r="1395" spans="1:9" ht="22.5">
      <c r="A1395" s="985" t="s">
        <v>802</v>
      </c>
      <c r="B1395" s="986"/>
      <c r="C1395" s="986"/>
      <c r="D1395" s="986"/>
      <c r="E1395" s="986"/>
      <c r="F1395" s="986"/>
      <c r="G1395" s="986"/>
      <c r="H1395" s="986"/>
      <c r="I1395" s="987"/>
    </row>
    <row r="1396" spans="1:9" ht="22.5">
      <c r="A1396" s="988" t="s">
        <v>0</v>
      </c>
      <c r="B1396" s="989"/>
      <c r="C1396" s="989"/>
      <c r="D1396" s="989"/>
      <c r="E1396" s="989"/>
      <c r="F1396" s="989"/>
      <c r="G1396" s="989"/>
      <c r="H1396" s="989"/>
      <c r="I1396" s="990"/>
    </row>
    <row r="1397" spans="1:9" ht="22.5">
      <c r="A1397" s="988" t="s">
        <v>1734</v>
      </c>
      <c r="B1397" s="989"/>
      <c r="C1397" s="989"/>
      <c r="D1397" s="989"/>
      <c r="E1397" s="989"/>
      <c r="F1397" s="989"/>
      <c r="G1397" s="989"/>
      <c r="H1397" s="989"/>
      <c r="I1397" s="990"/>
    </row>
    <row r="1398" spans="1:9" ht="18.75" customHeight="1" thickBot="1">
      <c r="A1398" s="991" t="s">
        <v>371</v>
      </c>
      <c r="B1398" s="991"/>
      <c r="C1398" s="991"/>
      <c r="D1398" s="991"/>
      <c r="E1398" s="991"/>
      <c r="F1398" s="991"/>
      <c r="G1398" s="991"/>
      <c r="H1398" s="991"/>
      <c r="I1398" s="991"/>
    </row>
    <row r="1399" spans="1:9" thickBot="1">
      <c r="A1399" s="992" t="s">
        <v>658</v>
      </c>
      <c r="B1399" s="993"/>
      <c r="C1399" s="993"/>
      <c r="D1399" s="993"/>
      <c r="E1399" s="993"/>
      <c r="F1399" s="993"/>
      <c r="G1399" s="993"/>
      <c r="H1399" s="993"/>
      <c r="I1399" s="994"/>
    </row>
    <row r="1400" spans="1:9" s="204" customFormat="1" ht="54.75" thickBot="1">
      <c r="A1400" s="564" t="s">
        <v>373</v>
      </c>
      <c r="B1400" s="387" t="s">
        <v>78</v>
      </c>
      <c r="C1400" s="565" t="s">
        <v>374</v>
      </c>
      <c r="D1400" s="387" t="s">
        <v>3</v>
      </c>
      <c r="E1400" s="566" t="s">
        <v>79</v>
      </c>
      <c r="F1400" s="387" t="s">
        <v>375</v>
      </c>
      <c r="G1400" s="567" t="s">
        <v>6</v>
      </c>
      <c r="H1400" s="387" t="s">
        <v>738</v>
      </c>
      <c r="I1400" s="387" t="s">
        <v>1735</v>
      </c>
    </row>
    <row r="1401" spans="1:9" ht="20.100000000000001" customHeight="1">
      <c r="A1401" s="381">
        <v>20000000</v>
      </c>
      <c r="B1401" s="72"/>
      <c r="C1401" s="382"/>
      <c r="D1401" s="72"/>
      <c r="E1401" s="116" t="s">
        <v>43</v>
      </c>
      <c r="F1401" s="388"/>
      <c r="G1401" s="388"/>
      <c r="H1401" s="388"/>
      <c r="I1401" s="389"/>
    </row>
    <row r="1402" spans="1:9" ht="20.100000000000001" customHeight="1">
      <c r="A1402" s="362">
        <v>21000000</v>
      </c>
      <c r="B1402" s="82"/>
      <c r="C1402" s="223"/>
      <c r="D1402" s="82"/>
      <c r="E1402" s="97" t="s">
        <v>46</v>
      </c>
      <c r="F1402" s="383"/>
      <c r="G1402" s="383"/>
      <c r="H1402" s="383"/>
      <c r="I1402" s="614"/>
    </row>
    <row r="1403" spans="1:9" ht="20.100000000000001" customHeight="1">
      <c r="A1403" s="362">
        <v>21010000</v>
      </c>
      <c r="B1403" s="82"/>
      <c r="C1403" s="223"/>
      <c r="D1403" s="82"/>
      <c r="E1403" s="97" t="s">
        <v>395</v>
      </c>
      <c r="F1403" s="383"/>
      <c r="G1403" s="383"/>
      <c r="H1403" s="383"/>
      <c r="I1403" s="614"/>
    </row>
    <row r="1404" spans="1:9" ht="20.100000000000001" customHeight="1">
      <c r="A1404" s="362">
        <v>21010103</v>
      </c>
      <c r="B1404" s="222" t="s">
        <v>17</v>
      </c>
      <c r="C1404" s="223"/>
      <c r="D1404" s="20">
        <v>31933700</v>
      </c>
      <c r="E1404" s="101" t="s">
        <v>433</v>
      </c>
      <c r="F1404" s="383">
        <v>1239436.08</v>
      </c>
      <c r="G1404" s="383">
        <v>1291079.25</v>
      </c>
      <c r="H1404" s="383">
        <v>968309.4375</v>
      </c>
      <c r="I1404" s="614">
        <f>NROLL!E688</f>
        <v>871787</v>
      </c>
    </row>
    <row r="1405" spans="1:9" ht="20.100000000000001" customHeight="1">
      <c r="A1405" s="362">
        <v>21010104</v>
      </c>
      <c r="B1405" s="222" t="s">
        <v>17</v>
      </c>
      <c r="C1405" s="223"/>
      <c r="D1405" s="20">
        <v>31933700</v>
      </c>
      <c r="E1405" s="101" t="s">
        <v>434</v>
      </c>
      <c r="F1405" s="383">
        <v>2209770.2400000002</v>
      </c>
      <c r="G1405" s="383">
        <v>2301844</v>
      </c>
      <c r="H1405" s="383">
        <v>1726383</v>
      </c>
      <c r="I1405" s="614">
        <f>NROLL!E685</f>
        <v>3510074.5199999996</v>
      </c>
    </row>
    <row r="1406" spans="1:9" ht="20.100000000000001" customHeight="1">
      <c r="A1406" s="362" t="s">
        <v>650</v>
      </c>
      <c r="B1406" s="222" t="s">
        <v>17</v>
      </c>
      <c r="C1406" s="223"/>
      <c r="D1406" s="13"/>
      <c r="E1406" s="101" t="s">
        <v>435</v>
      </c>
      <c r="F1406" s="383">
        <v>999201.18720000004</v>
      </c>
      <c r="G1406" s="383">
        <v>1040834.5700000001</v>
      </c>
      <c r="H1406" s="383">
        <v>780625.92749999999</v>
      </c>
      <c r="I1406" s="614">
        <f>NROLL!E672</f>
        <v>1639021.7999999998</v>
      </c>
    </row>
    <row r="1407" spans="1:9" ht="20.100000000000001" customHeight="1">
      <c r="A1407" s="221">
        <v>21010106</v>
      </c>
      <c r="B1407" s="222" t="s">
        <v>17</v>
      </c>
      <c r="C1407" s="223"/>
      <c r="D1407" s="13"/>
      <c r="E1407" s="101" t="s">
        <v>501</v>
      </c>
      <c r="F1407" s="383"/>
      <c r="G1407" s="383"/>
      <c r="H1407" s="383"/>
      <c r="I1407" s="614"/>
    </row>
    <row r="1408" spans="1:9" ht="20.100000000000001" customHeight="1">
      <c r="A1408" s="257"/>
      <c r="B1408" s="222" t="s">
        <v>17</v>
      </c>
      <c r="C1408" s="223"/>
      <c r="D1408" s="13"/>
      <c r="E1408" s="130" t="s">
        <v>576</v>
      </c>
      <c r="F1408" s="383"/>
      <c r="G1408" s="383"/>
      <c r="H1408" s="383"/>
      <c r="I1408" s="614"/>
    </row>
    <row r="1409" spans="1:9" ht="20.100000000000001" customHeight="1">
      <c r="A1409" s="362">
        <v>21020300</v>
      </c>
      <c r="B1409" s="82"/>
      <c r="C1409" s="223"/>
      <c r="D1409" s="82"/>
      <c r="E1409" s="97" t="s">
        <v>437</v>
      </c>
      <c r="F1409" s="383"/>
      <c r="G1409" s="383"/>
      <c r="H1409" s="383"/>
      <c r="I1409" s="614"/>
    </row>
    <row r="1410" spans="1:9" ht="20.100000000000001" customHeight="1">
      <c r="A1410" s="362">
        <v>21020301</v>
      </c>
      <c r="B1410" s="222" t="s">
        <v>17</v>
      </c>
      <c r="C1410" s="223"/>
      <c r="D1410" s="20">
        <v>31933700</v>
      </c>
      <c r="E1410" s="130" t="s">
        <v>438</v>
      </c>
      <c r="F1410" s="383">
        <v>433802.38080000004</v>
      </c>
      <c r="G1410" s="383">
        <v>451877.48000000004</v>
      </c>
      <c r="H1410" s="383">
        <v>338908.11000000004</v>
      </c>
      <c r="I1410" s="614">
        <f>NROLL!F688</f>
        <v>305125.44999999995</v>
      </c>
    </row>
    <row r="1411" spans="1:9" ht="20.100000000000001" customHeight="1">
      <c r="A1411" s="362">
        <v>21020302</v>
      </c>
      <c r="B1411" s="222" t="s">
        <v>17</v>
      </c>
      <c r="C1411" s="223"/>
      <c r="D1411" s="20">
        <v>31933700</v>
      </c>
      <c r="E1411" s="130" t="s">
        <v>439</v>
      </c>
      <c r="F1411" s="383">
        <v>247887.21600000001</v>
      </c>
      <c r="G1411" s="383">
        <v>258215.85</v>
      </c>
      <c r="H1411" s="383">
        <v>193661.88749999998</v>
      </c>
      <c r="I1411" s="614">
        <f>NROLL!G688</f>
        <v>174357.40000000002</v>
      </c>
    </row>
    <row r="1412" spans="1:9" ht="20.100000000000001" customHeight="1">
      <c r="A1412" s="362">
        <v>21020303</v>
      </c>
      <c r="B1412" s="222" t="s">
        <v>17</v>
      </c>
      <c r="C1412" s="223"/>
      <c r="D1412" s="20">
        <v>31933700</v>
      </c>
      <c r="E1412" s="130" t="s">
        <v>440</v>
      </c>
      <c r="F1412" s="383">
        <v>17086.464</v>
      </c>
      <c r="G1412" s="383">
        <v>17798.400000000001</v>
      </c>
      <c r="H1412" s="383">
        <v>13348.800000000001</v>
      </c>
      <c r="I1412" s="614">
        <f>NROLL!I688</f>
        <v>9720</v>
      </c>
    </row>
    <row r="1413" spans="1:9" ht="20.100000000000001" customHeight="1">
      <c r="A1413" s="362">
        <v>21020304</v>
      </c>
      <c r="B1413" s="222" t="s">
        <v>17</v>
      </c>
      <c r="C1413" s="223"/>
      <c r="D1413" s="20">
        <v>31933700</v>
      </c>
      <c r="E1413" s="130" t="s">
        <v>401</v>
      </c>
      <c r="F1413" s="383">
        <v>61922.611199999999</v>
      </c>
      <c r="G1413" s="383">
        <v>64502.720000000001</v>
      </c>
      <c r="H1413" s="383">
        <v>48377.04</v>
      </c>
      <c r="I1413" s="614">
        <f>NROLL!H688</f>
        <v>43589.350000000006</v>
      </c>
    </row>
    <row r="1414" spans="1:9" ht="20.100000000000001" customHeight="1">
      <c r="A1414" s="362">
        <v>21020312</v>
      </c>
      <c r="B1414" s="222" t="s">
        <v>17</v>
      </c>
      <c r="C1414" s="223"/>
      <c r="D1414" s="13"/>
      <c r="E1414" s="130" t="s">
        <v>441</v>
      </c>
      <c r="F1414" s="383"/>
      <c r="G1414" s="383"/>
      <c r="H1414" s="383"/>
      <c r="I1414" s="614"/>
    </row>
    <row r="1415" spans="1:9" ht="20.100000000000001" customHeight="1">
      <c r="A1415" s="362">
        <v>21020315</v>
      </c>
      <c r="B1415" s="222" t="s">
        <v>17</v>
      </c>
      <c r="C1415" s="223"/>
      <c r="D1415" s="20">
        <v>31933700</v>
      </c>
      <c r="E1415" s="130" t="s">
        <v>442</v>
      </c>
      <c r="F1415" s="383">
        <v>109433.4624</v>
      </c>
      <c r="G1415" s="383">
        <v>113993.19</v>
      </c>
      <c r="H1415" s="383">
        <v>85494.892500000002</v>
      </c>
      <c r="I1415" s="614">
        <f>NROLL!J688</f>
        <v>67589.350000000006</v>
      </c>
    </row>
    <row r="1416" spans="1:9" ht="20.100000000000001" customHeight="1">
      <c r="A1416" s="221">
        <v>21020314</v>
      </c>
      <c r="B1416" s="222" t="s">
        <v>17</v>
      </c>
      <c r="C1416" s="223"/>
      <c r="D1416" s="13"/>
      <c r="E1416" s="130" t="s">
        <v>523</v>
      </c>
      <c r="F1416" s="383">
        <v>136088.54399999999</v>
      </c>
      <c r="G1416" s="383">
        <v>141758.9</v>
      </c>
      <c r="H1416" s="383">
        <v>106319.175</v>
      </c>
      <c r="I1416" s="614">
        <f>NROLL!M688</f>
        <v>11469.09</v>
      </c>
    </row>
    <row r="1417" spans="1:9" ht="20.100000000000001" customHeight="1">
      <c r="A1417" s="221">
        <v>21020305</v>
      </c>
      <c r="B1417" s="222" t="s">
        <v>17</v>
      </c>
      <c r="C1417" s="223"/>
      <c r="D1417" s="13"/>
      <c r="E1417" s="130" t="s">
        <v>524</v>
      </c>
      <c r="F1417" s="383"/>
      <c r="G1417" s="383"/>
      <c r="H1417" s="383"/>
      <c r="I1417" s="614"/>
    </row>
    <row r="1418" spans="1:9" ht="20.100000000000001" customHeight="1">
      <c r="A1418" s="221">
        <v>21020306</v>
      </c>
      <c r="B1418" s="222" t="s">
        <v>17</v>
      </c>
      <c r="C1418" s="223"/>
      <c r="D1418" s="13"/>
      <c r="E1418" s="130" t="s">
        <v>525</v>
      </c>
      <c r="F1418" s="383"/>
      <c r="G1418" s="383"/>
      <c r="H1418" s="383"/>
      <c r="I1418" s="614">
        <f>NROLL!K688</f>
        <v>7560</v>
      </c>
    </row>
    <row r="1419" spans="1:9" ht="20.100000000000001" customHeight="1">
      <c r="A1419" s="362">
        <v>21020400</v>
      </c>
      <c r="B1419" s="82"/>
      <c r="C1419" s="223"/>
      <c r="D1419" s="82"/>
      <c r="E1419" s="97" t="s">
        <v>452</v>
      </c>
      <c r="F1419" s="383"/>
      <c r="G1419" s="383"/>
      <c r="H1419" s="383"/>
      <c r="I1419" s="614"/>
    </row>
    <row r="1420" spans="1:9" ht="20.100000000000001" customHeight="1">
      <c r="A1420" s="362">
        <v>21020401</v>
      </c>
      <c r="B1420" s="222" t="s">
        <v>17</v>
      </c>
      <c r="C1420" s="223"/>
      <c r="D1420" s="20">
        <v>31933700</v>
      </c>
      <c r="E1420" s="130" t="s">
        <v>438</v>
      </c>
      <c r="F1420" s="383">
        <v>773422.55039999995</v>
      </c>
      <c r="G1420" s="383">
        <v>805648.49</v>
      </c>
      <c r="H1420" s="383">
        <v>604236.36749999993</v>
      </c>
      <c r="I1420" s="614">
        <f>NROLL!F685</f>
        <v>1228526.0819999999</v>
      </c>
    </row>
    <row r="1421" spans="1:9" ht="20.100000000000001" customHeight="1">
      <c r="A1421" s="362">
        <v>21020402</v>
      </c>
      <c r="B1421" s="222" t="s">
        <v>17</v>
      </c>
      <c r="C1421" s="223"/>
      <c r="D1421" s="20">
        <v>31933700</v>
      </c>
      <c r="E1421" s="130" t="s">
        <v>439</v>
      </c>
      <c r="F1421" s="383">
        <v>441952.07039999997</v>
      </c>
      <c r="G1421" s="383">
        <v>460366.74</v>
      </c>
      <c r="H1421" s="383">
        <v>345275.05499999999</v>
      </c>
      <c r="I1421" s="614">
        <f>NROLL!G685</f>
        <v>702014.90399999998</v>
      </c>
    </row>
    <row r="1422" spans="1:9" ht="20.100000000000001" customHeight="1">
      <c r="A1422" s="362" t="s">
        <v>659</v>
      </c>
      <c r="B1422" s="222" t="s">
        <v>17</v>
      </c>
      <c r="C1422" s="223"/>
      <c r="D1422" s="20">
        <v>31933700</v>
      </c>
      <c r="E1422" s="130" t="s">
        <v>440</v>
      </c>
      <c r="F1422" s="383">
        <v>59723.519999999997</v>
      </c>
      <c r="G1422" s="383">
        <v>62212</v>
      </c>
      <c r="H1422" s="383">
        <v>46659</v>
      </c>
      <c r="I1422" s="614">
        <f>NROLL!I685</f>
        <v>90720</v>
      </c>
    </row>
    <row r="1423" spans="1:9" ht="20.100000000000001" customHeight="1">
      <c r="A1423" s="362">
        <v>21020404</v>
      </c>
      <c r="B1423" s="222" t="s">
        <v>17</v>
      </c>
      <c r="C1423" s="223"/>
      <c r="D1423" s="20">
        <v>31933700</v>
      </c>
      <c r="E1423" s="130" t="s">
        <v>401</v>
      </c>
      <c r="F1423" s="383">
        <v>110131.5552</v>
      </c>
      <c r="G1423" s="383">
        <v>114720.37000000001</v>
      </c>
      <c r="H1423" s="383">
        <v>86040.277500000011</v>
      </c>
      <c r="I1423" s="614">
        <f>NROLL!H685</f>
        <v>175503.726</v>
      </c>
    </row>
    <row r="1424" spans="1:9" ht="20.100000000000001" customHeight="1">
      <c r="A1424" s="362">
        <v>21020412</v>
      </c>
      <c r="B1424" s="222" t="s">
        <v>17</v>
      </c>
      <c r="C1424" s="223"/>
      <c r="D1424" s="13"/>
      <c r="E1424" s="130" t="s">
        <v>441</v>
      </c>
      <c r="F1424" s="383"/>
      <c r="G1424" s="383"/>
      <c r="H1424" s="383"/>
      <c r="I1424" s="614"/>
    </row>
    <row r="1425" spans="1:9" ht="20.100000000000001" customHeight="1">
      <c r="A1425" s="362">
        <v>21020415</v>
      </c>
      <c r="B1425" s="222" t="s">
        <v>17</v>
      </c>
      <c r="C1425" s="223"/>
      <c r="D1425" s="20">
        <v>31933700</v>
      </c>
      <c r="E1425" s="130" t="s">
        <v>442</v>
      </c>
      <c r="F1425" s="383">
        <v>300337.12319999997</v>
      </c>
      <c r="G1425" s="383">
        <v>312851.17</v>
      </c>
      <c r="H1425" s="383">
        <v>234638.3775</v>
      </c>
      <c r="I1425" s="614">
        <f>NROLL!J685</f>
        <v>463503.72599999997</v>
      </c>
    </row>
    <row r="1426" spans="1:9" ht="20.100000000000001" customHeight="1">
      <c r="A1426" s="361">
        <v>21020500</v>
      </c>
      <c r="B1426" s="218"/>
      <c r="C1426" s="219"/>
      <c r="D1426" s="218"/>
      <c r="E1426" s="97" t="s">
        <v>453</v>
      </c>
      <c r="F1426" s="383"/>
      <c r="G1426" s="208"/>
      <c r="H1426" s="383"/>
      <c r="I1426" s="614"/>
    </row>
    <row r="1427" spans="1:9" ht="20.100000000000001" customHeight="1">
      <c r="A1427" s="362">
        <v>21020501</v>
      </c>
      <c r="B1427" s="222" t="s">
        <v>17</v>
      </c>
      <c r="C1427" s="223"/>
      <c r="D1427" s="13"/>
      <c r="E1427" s="130" t="s">
        <v>438</v>
      </c>
      <c r="F1427" s="383">
        <v>349722.73920000001</v>
      </c>
      <c r="G1427" s="208">
        <v>364294.52</v>
      </c>
      <c r="H1427" s="383">
        <v>273220.89</v>
      </c>
      <c r="I1427" s="614">
        <f>NROLL!E672</f>
        <v>1639021.7999999998</v>
      </c>
    </row>
    <row r="1428" spans="1:9" ht="20.100000000000001" customHeight="1">
      <c r="A1428" s="363">
        <v>21020502</v>
      </c>
      <c r="B1428" s="222" t="s">
        <v>17</v>
      </c>
      <c r="C1428" s="230"/>
      <c r="D1428" s="13"/>
      <c r="E1428" s="130" t="s">
        <v>439</v>
      </c>
      <c r="F1428" s="383">
        <v>199841.424</v>
      </c>
      <c r="G1428" s="208">
        <v>208168.15</v>
      </c>
      <c r="H1428" s="383">
        <v>156126.11249999999</v>
      </c>
      <c r="I1428" s="614">
        <f>NROLL!G672</f>
        <v>327804.36000000004</v>
      </c>
    </row>
    <row r="1429" spans="1:9" ht="20.100000000000001" customHeight="1">
      <c r="A1429" s="363">
        <v>21020503</v>
      </c>
      <c r="B1429" s="222" t="s">
        <v>17</v>
      </c>
      <c r="C1429" s="230"/>
      <c r="D1429" s="13"/>
      <c r="E1429" s="130" t="s">
        <v>440</v>
      </c>
      <c r="F1429" s="383">
        <v>26826.144</v>
      </c>
      <c r="G1429" s="208">
        <v>27943.9</v>
      </c>
      <c r="H1429" s="383">
        <v>20957.924999999999</v>
      </c>
      <c r="I1429" s="614">
        <f>NROLL!I672</f>
        <v>48600</v>
      </c>
    </row>
    <row r="1430" spans="1:9" ht="20.100000000000001" customHeight="1">
      <c r="A1430" s="363">
        <v>21020504</v>
      </c>
      <c r="B1430" s="222" t="s">
        <v>17</v>
      </c>
      <c r="C1430" s="230"/>
      <c r="D1430" s="13"/>
      <c r="E1430" s="130" t="s">
        <v>401</v>
      </c>
      <c r="F1430" s="383">
        <v>49761.36</v>
      </c>
      <c r="G1430" s="208">
        <v>51834.75</v>
      </c>
      <c r="H1430" s="383">
        <v>38876.0625</v>
      </c>
      <c r="I1430" s="614">
        <f>NROLL!H672</f>
        <v>81951.090000000011</v>
      </c>
    </row>
    <row r="1431" spans="1:9" ht="20.100000000000001" customHeight="1">
      <c r="A1431" s="363" t="s">
        <v>629</v>
      </c>
      <c r="B1431" s="222" t="s">
        <v>17</v>
      </c>
      <c r="C1431" s="230"/>
      <c r="D1431" s="13"/>
      <c r="E1431" s="130" t="s">
        <v>441</v>
      </c>
      <c r="F1431" s="383"/>
      <c r="G1431" s="208"/>
      <c r="H1431" s="383"/>
      <c r="I1431" s="614"/>
    </row>
    <row r="1432" spans="1:9" ht="20.100000000000001" customHeight="1">
      <c r="A1432" s="363">
        <v>21020515</v>
      </c>
      <c r="B1432" s="222" t="s">
        <v>17</v>
      </c>
      <c r="C1432" s="230"/>
      <c r="D1432" s="13"/>
      <c r="E1432" s="130" t="s">
        <v>442</v>
      </c>
      <c r="F1432" s="383">
        <v>370903.82400000002</v>
      </c>
      <c r="G1432" s="208">
        <v>386358.15</v>
      </c>
      <c r="H1432" s="383">
        <v>289768.61249999999</v>
      </c>
      <c r="I1432" s="614">
        <f>NROLL!J672</f>
        <v>666192.21000000008</v>
      </c>
    </row>
    <row r="1433" spans="1:9" ht="20.100000000000001" customHeight="1">
      <c r="A1433" s="227">
        <v>21020600</v>
      </c>
      <c r="B1433" s="228"/>
      <c r="C1433" s="229"/>
      <c r="D1433" s="228"/>
      <c r="E1433" s="97" t="s">
        <v>410</v>
      </c>
      <c r="F1433" s="231"/>
      <c r="G1433" s="231"/>
      <c r="H1433" s="231"/>
      <c r="I1433" s="209"/>
    </row>
    <row r="1434" spans="1:9" ht="20.100000000000001" customHeight="1">
      <c r="A1434" s="322">
        <v>21020605</v>
      </c>
      <c r="B1434" s="222" t="s">
        <v>17</v>
      </c>
      <c r="C1434" s="230"/>
      <c r="D1434" s="13"/>
      <c r="E1434" s="101" t="s">
        <v>503</v>
      </c>
      <c r="F1434" s="231"/>
      <c r="G1434" s="231"/>
      <c r="H1434" s="231"/>
      <c r="I1434" s="209"/>
    </row>
    <row r="1435" spans="1:9" ht="20.100000000000001" customHeight="1">
      <c r="A1435" s="366">
        <v>22020000</v>
      </c>
      <c r="B1435" s="13"/>
      <c r="C1435" s="183"/>
      <c r="D1435" s="13"/>
      <c r="E1435" s="161" t="s">
        <v>412</v>
      </c>
      <c r="F1435" s="208"/>
      <c r="G1435" s="208"/>
      <c r="H1435" s="208"/>
      <c r="I1435" s="220"/>
    </row>
    <row r="1436" spans="1:9" ht="20.100000000000001" customHeight="1">
      <c r="A1436" s="366">
        <v>22020100</v>
      </c>
      <c r="B1436" s="13"/>
      <c r="C1436" s="183"/>
      <c r="D1436" s="13"/>
      <c r="E1436" s="161" t="s">
        <v>467</v>
      </c>
      <c r="F1436" s="208"/>
      <c r="G1436" s="208"/>
      <c r="H1436" s="208"/>
      <c r="I1436" s="220"/>
    </row>
    <row r="1437" spans="1:9" ht="20.100000000000001" customHeight="1">
      <c r="A1437" s="588">
        <v>22020101</v>
      </c>
      <c r="B1437" s="222" t="s">
        <v>17</v>
      </c>
      <c r="C1437" s="351"/>
      <c r="D1437" s="349"/>
      <c r="E1437" s="348" t="s">
        <v>468</v>
      </c>
      <c r="F1437" s="365"/>
      <c r="G1437" s="208">
        <v>309000</v>
      </c>
      <c r="H1437" s="365"/>
      <c r="I1437" s="220">
        <v>200000</v>
      </c>
    </row>
    <row r="1438" spans="1:9" ht="20.100000000000001" customHeight="1">
      <c r="A1438" s="588">
        <v>22020102</v>
      </c>
      <c r="B1438" s="222" t="s">
        <v>17</v>
      </c>
      <c r="C1438" s="351"/>
      <c r="D1438" s="20">
        <v>31933700</v>
      </c>
      <c r="E1438" s="348" t="s">
        <v>414</v>
      </c>
      <c r="F1438" s="365"/>
      <c r="G1438" s="208"/>
      <c r="H1438" s="365"/>
      <c r="I1438" s="220"/>
    </row>
    <row r="1439" spans="1:9" ht="20.100000000000001" customHeight="1">
      <c r="A1439" s="588">
        <v>22020103</v>
      </c>
      <c r="B1439" s="222" t="s">
        <v>17</v>
      </c>
      <c r="C1439" s="351"/>
      <c r="D1439" s="349"/>
      <c r="E1439" s="348" t="s">
        <v>469</v>
      </c>
      <c r="F1439" s="365"/>
      <c r="G1439" s="208"/>
      <c r="H1439" s="365"/>
      <c r="I1439" s="220"/>
    </row>
    <row r="1440" spans="1:9" ht="20.100000000000001" customHeight="1">
      <c r="A1440" s="588">
        <v>22020104</v>
      </c>
      <c r="B1440" s="222" t="s">
        <v>17</v>
      </c>
      <c r="C1440" s="351"/>
      <c r="D1440" s="349"/>
      <c r="E1440" s="348" t="s">
        <v>415</v>
      </c>
      <c r="F1440" s="365"/>
      <c r="G1440" s="208"/>
      <c r="H1440" s="365"/>
      <c r="I1440" s="220"/>
    </row>
    <row r="1441" spans="1:9" ht="20.100000000000001" customHeight="1">
      <c r="A1441" s="362">
        <v>21020600</v>
      </c>
      <c r="B1441" s="82"/>
      <c r="C1441" s="223"/>
      <c r="D1441" s="82"/>
      <c r="E1441" s="169" t="s">
        <v>654</v>
      </c>
      <c r="F1441" s="383"/>
      <c r="G1441" s="383"/>
      <c r="H1441" s="383"/>
      <c r="I1441" s="614"/>
    </row>
    <row r="1442" spans="1:9" ht="20.100000000000001" customHeight="1">
      <c r="A1442" s="362">
        <v>21020605</v>
      </c>
      <c r="B1442" s="222" t="s">
        <v>17</v>
      </c>
      <c r="C1442" s="223"/>
      <c r="D1442" s="13"/>
      <c r="E1442" s="130" t="s">
        <v>503</v>
      </c>
      <c r="F1442" s="383"/>
      <c r="G1442" s="383"/>
      <c r="H1442" s="383"/>
      <c r="I1442" s="614"/>
    </row>
    <row r="1443" spans="1:9" ht="20.100000000000001" customHeight="1">
      <c r="A1443" s="366">
        <v>22020400</v>
      </c>
      <c r="B1443" s="13"/>
      <c r="C1443" s="183"/>
      <c r="D1443" s="13"/>
      <c r="E1443" s="161" t="s">
        <v>529</v>
      </c>
      <c r="F1443" s="383"/>
      <c r="G1443" s="383"/>
      <c r="H1443" s="383"/>
      <c r="I1443" s="614"/>
    </row>
    <row r="1444" spans="1:9" ht="36.75" customHeight="1">
      <c r="A1444" s="366">
        <v>22020401</v>
      </c>
      <c r="B1444" s="222" t="s">
        <v>17</v>
      </c>
      <c r="C1444" s="183"/>
      <c r="D1444" s="20">
        <v>31933700</v>
      </c>
      <c r="E1444" s="226" t="s">
        <v>624</v>
      </c>
      <c r="F1444" s="383"/>
      <c r="G1444" s="383">
        <v>7210000</v>
      </c>
      <c r="H1444" s="383"/>
      <c r="I1444" s="614">
        <v>20000000</v>
      </c>
    </row>
    <row r="1445" spans="1:9" ht="20.100000000000001" customHeight="1">
      <c r="A1445" s="366">
        <v>22020405</v>
      </c>
      <c r="B1445" s="222" t="s">
        <v>17</v>
      </c>
      <c r="C1445" s="183"/>
      <c r="D1445" s="20">
        <v>31933700</v>
      </c>
      <c r="E1445" s="226" t="s">
        <v>660</v>
      </c>
      <c r="F1445" s="383">
        <v>1000000</v>
      </c>
      <c r="G1445" s="383">
        <v>5150000</v>
      </c>
      <c r="H1445" s="383">
        <v>5467890</v>
      </c>
      <c r="I1445" s="614">
        <v>10000000</v>
      </c>
    </row>
    <row r="1446" spans="1:9" ht="20.100000000000001" customHeight="1">
      <c r="A1446" s="366">
        <v>22020406</v>
      </c>
      <c r="B1446" s="222" t="s">
        <v>17</v>
      </c>
      <c r="C1446" s="183"/>
      <c r="D1446" s="13"/>
      <c r="E1446" s="226" t="s">
        <v>530</v>
      </c>
      <c r="F1446" s="383"/>
      <c r="G1446" s="383"/>
      <c r="H1446" s="383"/>
      <c r="I1446" s="614">
        <v>10000000</v>
      </c>
    </row>
    <row r="1447" spans="1:9" ht="20.100000000000001" customHeight="1">
      <c r="A1447" s="366">
        <v>22020800</v>
      </c>
      <c r="B1447" s="13"/>
      <c r="C1447" s="183"/>
      <c r="D1447" s="13"/>
      <c r="E1447" s="161" t="s">
        <v>625</v>
      </c>
      <c r="F1447" s="383"/>
      <c r="G1447" s="383"/>
      <c r="H1447" s="383"/>
      <c r="I1447" s="614"/>
    </row>
    <row r="1448" spans="1:9" ht="20.100000000000001" customHeight="1">
      <c r="A1448" s="366">
        <v>22020801</v>
      </c>
      <c r="B1448" s="222" t="s">
        <v>17</v>
      </c>
      <c r="C1448" s="183"/>
      <c r="D1448" s="20">
        <v>31933700</v>
      </c>
      <c r="E1448" s="130" t="s">
        <v>609</v>
      </c>
      <c r="F1448" s="383">
        <v>4560890</v>
      </c>
      <c r="G1448" s="383">
        <v>20600000</v>
      </c>
      <c r="H1448" s="383">
        <v>13760000</v>
      </c>
      <c r="I1448" s="614">
        <v>50000000</v>
      </c>
    </row>
    <row r="1449" spans="1:9" ht="20.100000000000001" customHeight="1">
      <c r="A1449" s="366">
        <v>22020803</v>
      </c>
      <c r="B1449" s="222" t="s">
        <v>17</v>
      </c>
      <c r="C1449" s="183"/>
      <c r="D1449" s="20">
        <v>31933700</v>
      </c>
      <c r="E1449" s="130" t="s">
        <v>661</v>
      </c>
      <c r="F1449" s="383"/>
      <c r="G1449" s="383">
        <v>2060000</v>
      </c>
      <c r="H1449" s="383">
        <v>1250000</v>
      </c>
      <c r="I1449" s="614">
        <v>20000000</v>
      </c>
    </row>
    <row r="1450" spans="1:9" ht="20.100000000000001" customHeight="1" thickBot="1">
      <c r="A1450" s="606">
        <v>22020805</v>
      </c>
      <c r="B1450" s="573" t="s">
        <v>17</v>
      </c>
      <c r="C1450" s="574"/>
      <c r="D1450" s="575"/>
      <c r="E1450" s="576" t="s">
        <v>662</v>
      </c>
      <c r="F1450" s="615"/>
      <c r="G1450" s="615"/>
      <c r="H1450" s="615"/>
      <c r="I1450" s="616">
        <v>10000000</v>
      </c>
    </row>
    <row r="1451" spans="1:9" thickBot="1">
      <c r="A1451" s="610"/>
      <c r="B1451" s="611"/>
      <c r="C1451" s="612"/>
      <c r="D1451" s="611"/>
      <c r="E1451" s="562" t="s">
        <v>450</v>
      </c>
      <c r="F1451" s="613">
        <f>SUM(F1404:F1434)</f>
        <v>8137250.4960000003</v>
      </c>
      <c r="G1451" s="613">
        <f>SUM(G1404:G1434)</f>
        <v>8476302.6000000034</v>
      </c>
      <c r="H1451" s="613">
        <f>SUM(H1404:H1434)</f>
        <v>6357226.9499999993</v>
      </c>
      <c r="I1451" s="613">
        <f>SUM(I1404:I1434)</f>
        <v>12064131.857999999</v>
      </c>
    </row>
    <row r="1452" spans="1:9" thickBot="1">
      <c r="A1452" s="384"/>
      <c r="B1452" s="385"/>
      <c r="C1452" s="386"/>
      <c r="D1452" s="385"/>
      <c r="E1452" s="261" t="s">
        <v>412</v>
      </c>
      <c r="F1452" s="391">
        <f>SUM(F1437:F1450)</f>
        <v>5560890</v>
      </c>
      <c r="G1452" s="391">
        <f>SUM(G1437:G1450)</f>
        <v>35329000</v>
      </c>
      <c r="H1452" s="391">
        <f>SUM(H1437:H1450)</f>
        <v>20477890</v>
      </c>
      <c r="I1452" s="391">
        <f>SUM(I1437:I1450)</f>
        <v>120200000</v>
      </c>
    </row>
    <row r="1453" spans="1:9" thickBot="1">
      <c r="A1453" s="392"/>
      <c r="B1453" s="274"/>
      <c r="C1453" s="393"/>
      <c r="D1453" s="274"/>
      <c r="E1453" s="269" t="s">
        <v>50</v>
      </c>
      <c r="F1453" s="394">
        <f>F1451+F1452</f>
        <v>13698140.495999999</v>
      </c>
      <c r="G1453" s="394">
        <f>G1451+G1452</f>
        <v>43805302.600000001</v>
      </c>
      <c r="H1453" s="394">
        <f>H1451+H1452</f>
        <v>26835116.949999999</v>
      </c>
      <c r="I1453" s="394">
        <f>I1451+I1452</f>
        <v>132264131.858</v>
      </c>
    </row>
    <row r="1454" spans="1:9" ht="22.5">
      <c r="A1454" s="985" t="s">
        <v>804</v>
      </c>
      <c r="B1454" s="986"/>
      <c r="C1454" s="986"/>
      <c r="D1454" s="986"/>
      <c r="E1454" s="986"/>
      <c r="F1454" s="986"/>
      <c r="G1454" s="986"/>
      <c r="H1454" s="986"/>
      <c r="I1454" s="987"/>
    </row>
    <row r="1455" spans="1:9" ht="22.5">
      <c r="A1455" s="988" t="s">
        <v>0</v>
      </c>
      <c r="B1455" s="989"/>
      <c r="C1455" s="989"/>
      <c r="D1455" s="989"/>
      <c r="E1455" s="989"/>
      <c r="F1455" s="989"/>
      <c r="G1455" s="989"/>
      <c r="H1455" s="989"/>
      <c r="I1455" s="990"/>
    </row>
    <row r="1456" spans="1:9" ht="22.5">
      <c r="A1456" s="988" t="s">
        <v>1734</v>
      </c>
      <c r="B1456" s="989"/>
      <c r="C1456" s="989"/>
      <c r="D1456" s="989"/>
      <c r="E1456" s="989"/>
      <c r="F1456" s="989"/>
      <c r="G1456" s="989"/>
      <c r="H1456" s="989"/>
      <c r="I1456" s="990"/>
    </row>
    <row r="1457" spans="1:9" ht="18.75" customHeight="1" thickBot="1">
      <c r="A1457" s="991" t="s">
        <v>371</v>
      </c>
      <c r="B1457" s="991"/>
      <c r="C1457" s="991"/>
      <c r="D1457" s="991"/>
      <c r="E1457" s="991"/>
      <c r="F1457" s="991"/>
      <c r="G1457" s="991"/>
      <c r="H1457" s="991"/>
      <c r="I1457" s="991"/>
    </row>
    <row r="1458" spans="1:9" thickBot="1">
      <c r="A1458" s="982" t="s">
        <v>663</v>
      </c>
      <c r="B1458" s="983"/>
      <c r="C1458" s="983"/>
      <c r="D1458" s="983"/>
      <c r="E1458" s="983"/>
      <c r="F1458" s="983"/>
      <c r="G1458" s="983"/>
      <c r="H1458" s="983"/>
      <c r="I1458" s="984"/>
    </row>
    <row r="1459" spans="1:9" s="204" customFormat="1" ht="54.75" thickBot="1">
      <c r="A1459" s="564" t="s">
        <v>373</v>
      </c>
      <c r="B1459" s="387" t="s">
        <v>78</v>
      </c>
      <c r="C1459" s="565" t="s">
        <v>374</v>
      </c>
      <c r="D1459" s="387" t="s">
        <v>3</v>
      </c>
      <c r="E1459" s="566" t="s">
        <v>79</v>
      </c>
      <c r="F1459" s="387" t="s">
        <v>375</v>
      </c>
      <c r="G1459" s="567" t="s">
        <v>6</v>
      </c>
      <c r="H1459" s="387" t="s">
        <v>738</v>
      </c>
      <c r="I1459" s="387" t="s">
        <v>1735</v>
      </c>
    </row>
    <row r="1460" spans="1:9" ht="18">
      <c r="A1460" s="360">
        <v>20000000</v>
      </c>
      <c r="B1460" s="253"/>
      <c r="C1460" s="254"/>
      <c r="D1460" s="253"/>
      <c r="E1460" s="116" t="s">
        <v>43</v>
      </c>
      <c r="F1460" s="255"/>
      <c r="G1460" s="255"/>
      <c r="H1460" s="255"/>
      <c r="I1460" s="256"/>
    </row>
    <row r="1461" spans="1:9" ht="18">
      <c r="A1461" s="361">
        <v>21000000</v>
      </c>
      <c r="B1461" s="218"/>
      <c r="C1461" s="219"/>
      <c r="D1461" s="218"/>
      <c r="E1461" s="97" t="s">
        <v>46</v>
      </c>
      <c r="F1461" s="208"/>
      <c r="G1461" s="208"/>
      <c r="H1461" s="208"/>
      <c r="I1461" s="220"/>
    </row>
    <row r="1462" spans="1:9" ht="18">
      <c r="A1462" s="361">
        <v>21010000</v>
      </c>
      <c r="B1462" s="218"/>
      <c r="C1462" s="219"/>
      <c r="D1462" s="218"/>
      <c r="E1462" s="97" t="s">
        <v>395</v>
      </c>
      <c r="F1462" s="208"/>
      <c r="G1462" s="208"/>
      <c r="H1462" s="208"/>
      <c r="I1462" s="220"/>
    </row>
    <row r="1463" spans="1:9" ht="18">
      <c r="A1463" s="362">
        <v>21010103</v>
      </c>
      <c r="B1463" s="222" t="s">
        <v>17</v>
      </c>
      <c r="C1463" s="223"/>
      <c r="D1463" s="20">
        <v>31933700</v>
      </c>
      <c r="E1463" s="101" t="s">
        <v>433</v>
      </c>
      <c r="F1463" s="231"/>
      <c r="G1463" s="231"/>
      <c r="H1463" s="231"/>
      <c r="I1463" s="209">
        <f>NROLL!E703</f>
        <v>1465337</v>
      </c>
    </row>
    <row r="1464" spans="1:9" ht="18">
      <c r="A1464" s="362">
        <v>21010104</v>
      </c>
      <c r="B1464" s="222" t="s">
        <v>17</v>
      </c>
      <c r="C1464" s="223"/>
      <c r="D1464" s="20">
        <v>31933700</v>
      </c>
      <c r="E1464" s="101" t="s">
        <v>434</v>
      </c>
      <c r="F1464" s="231">
        <v>3910912.6368</v>
      </c>
      <c r="G1464" s="231">
        <v>4073867.33</v>
      </c>
      <c r="H1464" s="231">
        <v>3055400.4975000001</v>
      </c>
      <c r="I1464" s="209">
        <f>NROLL!E700</f>
        <v>3154998</v>
      </c>
    </row>
    <row r="1465" spans="1:9" ht="18">
      <c r="A1465" s="362">
        <v>21010105</v>
      </c>
      <c r="B1465" s="222" t="s">
        <v>17</v>
      </c>
      <c r="C1465" s="223"/>
      <c r="D1465" s="13"/>
      <c r="E1465" s="101" t="s">
        <v>435</v>
      </c>
      <c r="F1465" s="231">
        <v>435940.16640000005</v>
      </c>
      <c r="G1465" s="231">
        <v>454104.34</v>
      </c>
      <c r="H1465" s="231">
        <v>340578.255</v>
      </c>
      <c r="I1465" s="209">
        <f>NROLL!E693</f>
        <v>171513.36000000002</v>
      </c>
    </row>
    <row r="1466" spans="1:9" ht="18">
      <c r="A1466" s="221">
        <v>21010106</v>
      </c>
      <c r="B1466" s="222" t="s">
        <v>17</v>
      </c>
      <c r="C1466" s="223"/>
      <c r="D1466" s="13"/>
      <c r="E1466" s="101" t="s">
        <v>501</v>
      </c>
      <c r="F1466" s="231"/>
      <c r="G1466" s="231"/>
      <c r="H1466" s="231"/>
      <c r="I1466" s="209"/>
    </row>
    <row r="1467" spans="1:9" ht="36">
      <c r="A1467" s="257"/>
      <c r="B1467" s="222" t="s">
        <v>17</v>
      </c>
      <c r="C1467" s="223"/>
      <c r="D1467" s="13"/>
      <c r="E1467" s="130" t="s">
        <v>576</v>
      </c>
      <c r="F1467" s="231"/>
      <c r="G1467" s="231"/>
      <c r="H1467" s="231"/>
      <c r="I1467" s="209">
        <f>NROLL!T703+NROLL!T700+NROLL!T693</f>
        <v>4320000</v>
      </c>
    </row>
    <row r="1468" spans="1:9" ht="36">
      <c r="A1468" s="361">
        <v>21020300</v>
      </c>
      <c r="B1468" s="218"/>
      <c r="C1468" s="219"/>
      <c r="D1468" s="218"/>
      <c r="E1468" s="97" t="s">
        <v>437</v>
      </c>
      <c r="F1468" s="231"/>
      <c r="G1468" s="231"/>
      <c r="H1468" s="231"/>
      <c r="I1468" s="209"/>
    </row>
    <row r="1469" spans="1:9" ht="18">
      <c r="A1469" s="362">
        <v>21020301</v>
      </c>
      <c r="B1469" s="222" t="s">
        <v>17</v>
      </c>
      <c r="C1469" s="223"/>
      <c r="D1469" s="20">
        <v>31933700</v>
      </c>
      <c r="E1469" s="130" t="s">
        <v>438</v>
      </c>
      <c r="F1469" s="231"/>
      <c r="G1469" s="231"/>
      <c r="H1469" s="231"/>
      <c r="I1469" s="209">
        <f>NROLL!F703</f>
        <v>512867.94999999995</v>
      </c>
    </row>
    <row r="1470" spans="1:9" ht="18">
      <c r="A1470" s="362">
        <v>21020302</v>
      </c>
      <c r="B1470" s="222" t="s">
        <v>17</v>
      </c>
      <c r="C1470" s="223"/>
      <c r="D1470" s="20">
        <v>31933700</v>
      </c>
      <c r="E1470" s="130" t="s">
        <v>439</v>
      </c>
      <c r="F1470" s="231"/>
      <c r="G1470" s="231"/>
      <c r="H1470" s="231"/>
      <c r="I1470" s="209">
        <f>NROLL!G703</f>
        <v>293067.40000000002</v>
      </c>
    </row>
    <row r="1471" spans="1:9" ht="18">
      <c r="A1471" s="362">
        <v>21020303</v>
      </c>
      <c r="B1471" s="222" t="s">
        <v>17</v>
      </c>
      <c r="C1471" s="223"/>
      <c r="D1471" s="20">
        <v>31933700</v>
      </c>
      <c r="E1471" s="130" t="s">
        <v>440</v>
      </c>
      <c r="F1471" s="231"/>
      <c r="G1471" s="231"/>
      <c r="H1471" s="231"/>
      <c r="I1471" s="209">
        <f>NROLL!I703</f>
        <v>18360</v>
      </c>
    </row>
    <row r="1472" spans="1:9" ht="18">
      <c r="A1472" s="362">
        <v>21020304</v>
      </c>
      <c r="B1472" s="222" t="s">
        <v>17</v>
      </c>
      <c r="C1472" s="223"/>
      <c r="D1472" s="20">
        <v>31933700</v>
      </c>
      <c r="E1472" s="130" t="s">
        <v>401</v>
      </c>
      <c r="F1472" s="231"/>
      <c r="G1472" s="231"/>
      <c r="H1472" s="231"/>
      <c r="I1472" s="209">
        <f>NROLL!H703</f>
        <v>73266.850000000006</v>
      </c>
    </row>
    <row r="1473" spans="1:9" ht="18">
      <c r="A1473" s="362">
        <v>21020312</v>
      </c>
      <c r="B1473" s="222" t="s">
        <v>17</v>
      </c>
      <c r="C1473" s="223"/>
      <c r="D1473" s="13"/>
      <c r="E1473" s="130" t="s">
        <v>441</v>
      </c>
      <c r="F1473" s="231"/>
      <c r="G1473" s="231"/>
      <c r="H1473" s="231"/>
      <c r="I1473" s="209"/>
    </row>
    <row r="1474" spans="1:9" ht="18">
      <c r="A1474" s="362">
        <v>21020315</v>
      </c>
      <c r="B1474" s="222" t="s">
        <v>17</v>
      </c>
      <c r="C1474" s="223"/>
      <c r="D1474" s="20">
        <v>31933700</v>
      </c>
      <c r="E1474" s="130" t="s">
        <v>442</v>
      </c>
      <c r="F1474" s="231"/>
      <c r="G1474" s="231"/>
      <c r="H1474" s="231"/>
      <c r="I1474" s="209">
        <f>NROLL!J703</f>
        <v>121266.85</v>
      </c>
    </row>
    <row r="1475" spans="1:9" ht="36">
      <c r="A1475" s="361">
        <v>21020400</v>
      </c>
      <c r="B1475" s="218"/>
      <c r="C1475" s="219"/>
      <c r="D1475" s="218"/>
      <c r="E1475" s="97" t="s">
        <v>452</v>
      </c>
      <c r="F1475" s="231"/>
      <c r="G1475" s="231"/>
      <c r="H1475" s="231"/>
      <c r="I1475" s="209"/>
    </row>
    <row r="1476" spans="1:9" ht="18">
      <c r="A1476" s="362">
        <v>21020401</v>
      </c>
      <c r="B1476" s="222" t="s">
        <v>17</v>
      </c>
      <c r="C1476" s="223"/>
      <c r="D1476" s="20">
        <v>31933700</v>
      </c>
      <c r="E1476" s="130" t="s">
        <v>438</v>
      </c>
      <c r="F1476" s="231">
        <v>1368820.56</v>
      </c>
      <c r="G1476" s="231">
        <v>1425854.75</v>
      </c>
      <c r="H1476" s="231">
        <v>1069391.0625</v>
      </c>
      <c r="I1476" s="209">
        <f>NROLL!F700</f>
        <v>1104249.2999999998</v>
      </c>
    </row>
    <row r="1477" spans="1:9" ht="18">
      <c r="A1477" s="362">
        <v>21020402</v>
      </c>
      <c r="B1477" s="222" t="s">
        <v>17</v>
      </c>
      <c r="C1477" s="223"/>
      <c r="D1477" s="20">
        <v>31933700</v>
      </c>
      <c r="E1477" s="130" t="s">
        <v>439</v>
      </c>
      <c r="F1477" s="231">
        <v>782183.31839999999</v>
      </c>
      <c r="G1477" s="231">
        <v>814774.29</v>
      </c>
      <c r="H1477" s="231">
        <v>611080.71750000003</v>
      </c>
      <c r="I1477" s="209">
        <f>NROLL!G700</f>
        <v>630999.6</v>
      </c>
    </row>
    <row r="1478" spans="1:9" ht="18">
      <c r="A1478" s="362">
        <v>21020403</v>
      </c>
      <c r="B1478" s="222" t="s">
        <v>17</v>
      </c>
      <c r="C1478" s="223"/>
      <c r="D1478" s="20">
        <v>31933700</v>
      </c>
      <c r="E1478" s="130" t="s">
        <v>440</v>
      </c>
      <c r="F1478" s="231">
        <v>57666.815999999999</v>
      </c>
      <c r="G1478" s="231">
        <v>60069.599999999999</v>
      </c>
      <c r="H1478" s="231">
        <v>45052.200000000004</v>
      </c>
      <c r="I1478" s="209">
        <f>NROLL!I700</f>
        <v>49680</v>
      </c>
    </row>
    <row r="1479" spans="1:9" ht="18">
      <c r="A1479" s="362">
        <v>21020404</v>
      </c>
      <c r="B1479" s="222" t="s">
        <v>17</v>
      </c>
      <c r="C1479" s="223"/>
      <c r="D1479" s="20">
        <v>31933700</v>
      </c>
      <c r="E1479" s="130" t="s">
        <v>401</v>
      </c>
      <c r="F1479" s="231">
        <v>219276.28800000003</v>
      </c>
      <c r="G1479" s="231">
        <v>228412.80000000002</v>
      </c>
      <c r="H1479" s="231">
        <v>171309.6</v>
      </c>
      <c r="I1479" s="209">
        <f>NROLL!H700</f>
        <v>157749.9</v>
      </c>
    </row>
    <row r="1480" spans="1:9" ht="18">
      <c r="A1480" s="362">
        <v>21020412</v>
      </c>
      <c r="B1480" s="222" t="s">
        <v>17</v>
      </c>
      <c r="C1480" s="223"/>
      <c r="D1480" s="13"/>
      <c r="E1480" s="130" t="s">
        <v>441</v>
      </c>
      <c r="F1480" s="231"/>
      <c r="G1480" s="231"/>
      <c r="H1480" s="231"/>
      <c r="I1480" s="209"/>
    </row>
    <row r="1481" spans="1:9" ht="18">
      <c r="A1481" s="362">
        <v>21020415</v>
      </c>
      <c r="B1481" s="222" t="s">
        <v>17</v>
      </c>
      <c r="C1481" s="223"/>
      <c r="D1481" s="20">
        <v>31933700</v>
      </c>
      <c r="E1481" s="130" t="s">
        <v>442</v>
      </c>
      <c r="F1481" s="231">
        <v>337931.29920000001</v>
      </c>
      <c r="G1481" s="231">
        <v>352011.77</v>
      </c>
      <c r="H1481" s="231">
        <v>264008.82750000001</v>
      </c>
      <c r="I1481" s="209">
        <f>NROLL!J700</f>
        <v>301749.90000000002</v>
      </c>
    </row>
    <row r="1482" spans="1:9" ht="36">
      <c r="A1482" s="361">
        <v>21020500</v>
      </c>
      <c r="B1482" s="218"/>
      <c r="C1482" s="219"/>
      <c r="D1482" s="218"/>
      <c r="E1482" s="97" t="s">
        <v>453</v>
      </c>
      <c r="F1482" s="231"/>
      <c r="G1482" s="231"/>
      <c r="H1482" s="231"/>
      <c r="I1482" s="209"/>
    </row>
    <row r="1483" spans="1:9" ht="18">
      <c r="A1483" s="362">
        <v>21020501</v>
      </c>
      <c r="B1483" s="222" t="s">
        <v>17</v>
      </c>
      <c r="C1483" s="223"/>
      <c r="D1483" s="13"/>
      <c r="E1483" s="130" t="s">
        <v>438</v>
      </c>
      <c r="F1483" s="231">
        <v>152579.75039999999</v>
      </c>
      <c r="G1483" s="231">
        <v>158937.24</v>
      </c>
      <c r="H1483" s="231">
        <v>119202.93</v>
      </c>
      <c r="I1483" s="209">
        <f>NROLL!F693</f>
        <v>60029.675999999999</v>
      </c>
    </row>
    <row r="1484" spans="1:9" ht="18">
      <c r="A1484" s="363">
        <v>21020502</v>
      </c>
      <c r="B1484" s="222" t="s">
        <v>17</v>
      </c>
      <c r="C1484" s="230"/>
      <c r="D1484" s="13"/>
      <c r="E1484" s="130" t="s">
        <v>439</v>
      </c>
      <c r="F1484" s="231">
        <v>87188.428799999994</v>
      </c>
      <c r="G1484" s="231">
        <v>90821.28</v>
      </c>
      <c r="H1484" s="231">
        <v>68115.959999999992</v>
      </c>
      <c r="I1484" s="209">
        <f>NROLL!G693</f>
        <v>34302.672000000006</v>
      </c>
    </row>
    <row r="1485" spans="1:9" ht="18">
      <c r="A1485" s="363">
        <v>21020503</v>
      </c>
      <c r="B1485" s="222" t="s">
        <v>17</v>
      </c>
      <c r="C1485" s="230"/>
      <c r="D1485" s="13"/>
      <c r="E1485" s="130" t="s">
        <v>440</v>
      </c>
      <c r="F1485" s="231">
        <v>14950.656000000001</v>
      </c>
      <c r="G1485" s="231">
        <v>15573.6</v>
      </c>
      <c r="H1485" s="231">
        <v>11680.199999999999</v>
      </c>
      <c r="I1485" s="209">
        <f>NROLL!I693</f>
        <v>5400</v>
      </c>
    </row>
    <row r="1486" spans="1:9" ht="18">
      <c r="A1486" s="363">
        <v>21020504</v>
      </c>
      <c r="B1486" s="222" t="s">
        <v>17</v>
      </c>
      <c r="C1486" s="230"/>
      <c r="D1486" s="13"/>
      <c r="E1486" s="130" t="s">
        <v>401</v>
      </c>
      <c r="F1486" s="231">
        <v>21797.107199999999</v>
      </c>
      <c r="G1486" s="231">
        <v>22705.32</v>
      </c>
      <c r="H1486" s="231">
        <v>17028.989999999998</v>
      </c>
      <c r="I1486" s="209">
        <f>NROLL!H693</f>
        <v>8575.6680000000015</v>
      </c>
    </row>
    <row r="1487" spans="1:9" ht="18">
      <c r="A1487" s="363">
        <v>21020512</v>
      </c>
      <c r="B1487" s="222" t="s">
        <v>17</v>
      </c>
      <c r="C1487" s="230"/>
      <c r="D1487" s="13"/>
      <c r="E1487" s="130" t="s">
        <v>441</v>
      </c>
      <c r="F1487" s="231"/>
      <c r="G1487" s="231"/>
      <c r="H1487" s="231"/>
      <c r="I1487" s="209"/>
    </row>
    <row r="1488" spans="1:9" ht="18">
      <c r="A1488" s="363">
        <v>21020515</v>
      </c>
      <c r="B1488" s="222" t="s">
        <v>17</v>
      </c>
      <c r="C1488" s="230"/>
      <c r="D1488" s="13"/>
      <c r="E1488" s="130" t="s">
        <v>442</v>
      </c>
      <c r="F1488" s="231">
        <v>69219.955199999997</v>
      </c>
      <c r="G1488" s="231">
        <v>72104.12</v>
      </c>
      <c r="H1488" s="231">
        <v>54078.09</v>
      </c>
      <c r="I1488" s="209">
        <f>NROLL!J693</f>
        <v>73491.347999999998</v>
      </c>
    </row>
    <row r="1489" spans="1:9" ht="36">
      <c r="A1489" s="227">
        <v>21020600</v>
      </c>
      <c r="B1489" s="228"/>
      <c r="C1489" s="229"/>
      <c r="D1489" s="228"/>
      <c r="E1489" s="97" t="s">
        <v>410</v>
      </c>
      <c r="F1489" s="231"/>
      <c r="G1489" s="231"/>
      <c r="H1489" s="231"/>
      <c r="I1489" s="209"/>
    </row>
    <row r="1490" spans="1:9" ht="18">
      <c r="A1490" s="322">
        <v>21020605</v>
      </c>
      <c r="B1490" s="222" t="s">
        <v>17</v>
      </c>
      <c r="C1490" s="230"/>
      <c r="D1490" s="13"/>
      <c r="E1490" s="101" t="s">
        <v>503</v>
      </c>
      <c r="F1490" s="231"/>
      <c r="G1490" s="231"/>
      <c r="H1490" s="231"/>
      <c r="I1490" s="209"/>
    </row>
    <row r="1491" spans="1:9" ht="18">
      <c r="A1491" s="357">
        <v>22020000</v>
      </c>
      <c r="B1491" s="233"/>
      <c r="C1491" s="234"/>
      <c r="D1491" s="233"/>
      <c r="E1491" s="161" t="s">
        <v>412</v>
      </c>
      <c r="F1491" s="231"/>
      <c r="G1491" s="231"/>
      <c r="H1491" s="231"/>
      <c r="I1491" s="209"/>
    </row>
    <row r="1492" spans="1:9" ht="36">
      <c r="A1492" s="357">
        <v>22020100</v>
      </c>
      <c r="B1492" s="233"/>
      <c r="C1492" s="234"/>
      <c r="D1492" s="233"/>
      <c r="E1492" s="161" t="s">
        <v>467</v>
      </c>
      <c r="F1492" s="231"/>
      <c r="G1492" s="231"/>
      <c r="H1492" s="231"/>
      <c r="I1492" s="209"/>
    </row>
    <row r="1493" spans="1:9">
      <c r="A1493" s="588">
        <v>22020101</v>
      </c>
      <c r="B1493" s="222" t="s">
        <v>17</v>
      </c>
      <c r="C1493" s="351"/>
      <c r="D1493" s="349"/>
      <c r="E1493" s="348" t="s">
        <v>468</v>
      </c>
      <c r="F1493" s="365"/>
      <c r="G1493" s="231"/>
      <c r="H1493" s="365"/>
      <c r="I1493" s="209"/>
    </row>
    <row r="1494" spans="1:9">
      <c r="A1494" s="588">
        <v>22020102</v>
      </c>
      <c r="B1494" s="222" t="s">
        <v>17</v>
      </c>
      <c r="C1494" s="351"/>
      <c r="D1494" s="20">
        <v>31933700</v>
      </c>
      <c r="E1494" s="348" t="s">
        <v>414</v>
      </c>
      <c r="F1494" s="365"/>
      <c r="G1494" s="231">
        <v>103000</v>
      </c>
      <c r="H1494" s="365"/>
      <c r="I1494" s="209">
        <v>100000</v>
      </c>
    </row>
    <row r="1495" spans="1:9">
      <c r="A1495" s="588">
        <v>22020103</v>
      </c>
      <c r="B1495" s="222" t="s">
        <v>17</v>
      </c>
      <c r="C1495" s="351"/>
      <c r="D1495" s="349"/>
      <c r="E1495" s="348" t="s">
        <v>469</v>
      </c>
      <c r="F1495" s="365"/>
      <c r="G1495" s="231">
        <v>0</v>
      </c>
      <c r="H1495" s="365"/>
      <c r="I1495" s="209"/>
    </row>
    <row r="1496" spans="1:9">
      <c r="A1496" s="588">
        <v>22020104</v>
      </c>
      <c r="B1496" s="222" t="s">
        <v>17</v>
      </c>
      <c r="C1496" s="351"/>
      <c r="D1496" s="349"/>
      <c r="E1496" s="348" t="s">
        <v>415</v>
      </c>
      <c r="F1496" s="365"/>
      <c r="G1496" s="231">
        <v>0</v>
      </c>
      <c r="H1496" s="365"/>
      <c r="I1496" s="209"/>
    </row>
    <row r="1497" spans="1:9" ht="18">
      <c r="A1497" s="357">
        <v>22020200</v>
      </c>
      <c r="B1497" s="233"/>
      <c r="C1497" s="234"/>
      <c r="D1497" s="233"/>
      <c r="E1497" s="161" t="s">
        <v>664</v>
      </c>
      <c r="F1497" s="231"/>
      <c r="G1497" s="231">
        <v>0</v>
      </c>
      <c r="H1497" s="231"/>
      <c r="I1497" s="209"/>
    </row>
    <row r="1498" spans="1:9" ht="18">
      <c r="A1498" s="366">
        <v>22020201</v>
      </c>
      <c r="B1498" s="222" t="s">
        <v>17</v>
      </c>
      <c r="C1498" s="183"/>
      <c r="D1498" s="20">
        <v>31933700</v>
      </c>
      <c r="E1498" s="226" t="s">
        <v>665</v>
      </c>
      <c r="F1498" s="231">
        <v>250000</v>
      </c>
      <c r="G1498" s="231">
        <v>3090000</v>
      </c>
      <c r="H1498" s="231"/>
      <c r="I1498" s="209">
        <v>2000000</v>
      </c>
    </row>
    <row r="1499" spans="1:9" ht="36">
      <c r="A1499" s="357">
        <v>22020300</v>
      </c>
      <c r="B1499" s="233"/>
      <c r="C1499" s="234"/>
      <c r="D1499" s="233"/>
      <c r="E1499" s="161" t="s">
        <v>455</v>
      </c>
      <c r="F1499" s="231"/>
      <c r="G1499" s="231">
        <v>0</v>
      </c>
      <c r="H1499" s="231"/>
      <c r="I1499" s="209"/>
    </row>
    <row r="1500" spans="1:9" ht="18">
      <c r="A1500" s="366">
        <v>22020313</v>
      </c>
      <c r="B1500" s="13" t="s">
        <v>17</v>
      </c>
      <c r="C1500" s="183"/>
      <c r="D1500" s="20">
        <v>31933700</v>
      </c>
      <c r="E1500" s="226" t="s">
        <v>448</v>
      </c>
      <c r="F1500" s="231">
        <v>200000</v>
      </c>
      <c r="G1500" s="231">
        <v>1030000</v>
      </c>
      <c r="H1500" s="231"/>
      <c r="I1500" s="209">
        <v>2000000</v>
      </c>
    </row>
    <row r="1501" spans="1:9" ht="36">
      <c r="A1501" s="357">
        <v>22020400</v>
      </c>
      <c r="B1501" s="233"/>
      <c r="C1501" s="234"/>
      <c r="D1501" s="233"/>
      <c r="E1501" s="161" t="s">
        <v>529</v>
      </c>
      <c r="F1501" s="231"/>
      <c r="G1501" s="231">
        <v>0</v>
      </c>
      <c r="H1501" s="231"/>
      <c r="I1501" s="209"/>
    </row>
    <row r="1502" spans="1:9" ht="18">
      <c r="A1502" s="366">
        <v>22020406</v>
      </c>
      <c r="B1502" s="222" t="s">
        <v>17</v>
      </c>
      <c r="C1502" s="183"/>
      <c r="D1502" s="20">
        <v>31933700</v>
      </c>
      <c r="E1502" s="226" t="s">
        <v>530</v>
      </c>
      <c r="F1502" s="231"/>
      <c r="G1502" s="231">
        <v>4120000</v>
      </c>
      <c r="H1502" s="231"/>
      <c r="I1502" s="209">
        <v>2000000</v>
      </c>
    </row>
    <row r="1503" spans="1:9" thickBot="1">
      <c r="A1503" s="606">
        <v>22020410</v>
      </c>
      <c r="B1503" s="573" t="s">
        <v>17</v>
      </c>
      <c r="C1503" s="574"/>
      <c r="D1503" s="25">
        <v>31933700</v>
      </c>
      <c r="E1503" s="607" t="s">
        <v>666</v>
      </c>
      <c r="F1503" s="577">
        <v>500000</v>
      </c>
      <c r="G1503" s="577">
        <v>5150000</v>
      </c>
      <c r="H1503" s="577">
        <v>1900000</v>
      </c>
      <c r="I1503" s="578">
        <v>3000000</v>
      </c>
    </row>
    <row r="1504" spans="1:9" thickBot="1">
      <c r="A1504" s="447"/>
      <c r="B1504" s="448"/>
      <c r="C1504" s="449"/>
      <c r="D1504" s="448"/>
      <c r="E1504" s="562" t="s">
        <v>450</v>
      </c>
      <c r="F1504" s="446">
        <f>SUM(F1463:F1490)</f>
        <v>7458466.9824000001</v>
      </c>
      <c r="G1504" s="446">
        <f>SUM(G1463:G1490)</f>
        <v>7769236.4399999995</v>
      </c>
      <c r="H1504" s="446">
        <f>SUM(H1463:H1490)</f>
        <v>5826927.3299999991</v>
      </c>
      <c r="I1504" s="446">
        <f>SUM(I1463:I1490)</f>
        <v>12556905.473999998</v>
      </c>
    </row>
    <row r="1505" spans="1:9" thickBot="1">
      <c r="A1505" s="359"/>
      <c r="B1505" s="212"/>
      <c r="C1505" s="243"/>
      <c r="D1505" s="212"/>
      <c r="E1505" s="261" t="s">
        <v>412</v>
      </c>
      <c r="F1505" s="320">
        <f>SUM(F1493:F1503)</f>
        <v>950000</v>
      </c>
      <c r="G1505" s="320">
        <f>SUM(G1493:G1503)</f>
        <v>13493000</v>
      </c>
      <c r="H1505" s="320">
        <f>SUM(H1493:H1503)</f>
        <v>1900000</v>
      </c>
      <c r="I1505" s="320">
        <f>SUM(I1493:I1503)</f>
        <v>9100000</v>
      </c>
    </row>
    <row r="1506" spans="1:9" thickBot="1">
      <c r="A1506" s="359"/>
      <c r="B1506" s="212"/>
      <c r="C1506" s="243"/>
      <c r="D1506" s="212"/>
      <c r="E1506" s="261" t="s">
        <v>50</v>
      </c>
      <c r="F1506" s="320">
        <f>F1504+F1505</f>
        <v>8408466.9824000001</v>
      </c>
      <c r="G1506" s="320">
        <f>G1504+G1505</f>
        <v>21262236.439999998</v>
      </c>
      <c r="H1506" s="320">
        <f>H1504+H1505</f>
        <v>7726927.3299999991</v>
      </c>
      <c r="I1506" s="320">
        <f>I1504+I1505</f>
        <v>21656905.473999999</v>
      </c>
    </row>
    <row r="1507" spans="1:9" ht="22.5">
      <c r="A1507" s="985" t="s">
        <v>802</v>
      </c>
      <c r="B1507" s="986"/>
      <c r="C1507" s="986"/>
      <c r="D1507" s="986"/>
      <c r="E1507" s="986"/>
      <c r="F1507" s="986"/>
      <c r="G1507" s="986"/>
      <c r="H1507" s="986"/>
      <c r="I1507" s="987"/>
    </row>
    <row r="1508" spans="1:9" ht="22.5">
      <c r="A1508" s="988" t="s">
        <v>0</v>
      </c>
      <c r="B1508" s="989"/>
      <c r="C1508" s="989"/>
      <c r="D1508" s="989"/>
      <c r="E1508" s="989"/>
      <c r="F1508" s="989"/>
      <c r="G1508" s="989"/>
      <c r="H1508" s="989"/>
      <c r="I1508" s="990"/>
    </row>
    <row r="1509" spans="1:9" ht="22.5">
      <c r="A1509" s="988" t="s">
        <v>1734</v>
      </c>
      <c r="B1509" s="989"/>
      <c r="C1509" s="989"/>
      <c r="D1509" s="989"/>
      <c r="E1509" s="989"/>
      <c r="F1509" s="989"/>
      <c r="G1509" s="989"/>
      <c r="H1509" s="989"/>
      <c r="I1509" s="990"/>
    </row>
    <row r="1510" spans="1:9" ht="18.75" customHeight="1" thickBot="1">
      <c r="A1510" s="991" t="s">
        <v>371</v>
      </c>
      <c r="B1510" s="991"/>
      <c r="C1510" s="991"/>
      <c r="D1510" s="991"/>
      <c r="E1510" s="991"/>
      <c r="F1510" s="991"/>
      <c r="G1510" s="991"/>
      <c r="H1510" s="991"/>
      <c r="I1510" s="991"/>
    </row>
    <row r="1511" spans="1:9" thickBot="1">
      <c r="A1511" s="982" t="s">
        <v>667</v>
      </c>
      <c r="B1511" s="983"/>
      <c r="C1511" s="983"/>
      <c r="D1511" s="983"/>
      <c r="E1511" s="983"/>
      <c r="F1511" s="983"/>
      <c r="G1511" s="983"/>
      <c r="H1511" s="983"/>
      <c r="I1511" s="984"/>
    </row>
    <row r="1512" spans="1:9" s="204" customFormat="1" ht="54.75" thickBot="1">
      <c r="A1512" s="564" t="s">
        <v>373</v>
      </c>
      <c r="B1512" s="387" t="s">
        <v>78</v>
      </c>
      <c r="C1512" s="565" t="s">
        <v>374</v>
      </c>
      <c r="D1512" s="387" t="s">
        <v>3</v>
      </c>
      <c r="E1512" s="566" t="s">
        <v>79</v>
      </c>
      <c r="F1512" s="387" t="s">
        <v>375</v>
      </c>
      <c r="G1512" s="567" t="s">
        <v>6</v>
      </c>
      <c r="H1512" s="387" t="s">
        <v>738</v>
      </c>
      <c r="I1512" s="387" t="s">
        <v>1735</v>
      </c>
    </row>
    <row r="1513" spans="1:9" ht="18">
      <c r="A1513" s="360">
        <v>20000000</v>
      </c>
      <c r="B1513" s="253"/>
      <c r="C1513" s="254"/>
      <c r="D1513" s="253"/>
      <c r="E1513" s="116" t="s">
        <v>43</v>
      </c>
      <c r="F1513" s="255"/>
      <c r="G1513" s="255"/>
      <c r="H1513" s="255"/>
      <c r="I1513" s="256"/>
    </row>
    <row r="1514" spans="1:9" ht="18">
      <c r="A1514" s="361">
        <v>21000000</v>
      </c>
      <c r="B1514" s="218"/>
      <c r="C1514" s="219"/>
      <c r="D1514" s="218"/>
      <c r="E1514" s="97" t="s">
        <v>46</v>
      </c>
      <c r="F1514" s="208"/>
      <c r="G1514" s="208"/>
      <c r="H1514" s="208"/>
      <c r="I1514" s="220"/>
    </row>
    <row r="1515" spans="1:9" ht="18">
      <c r="A1515" s="361">
        <v>21010000</v>
      </c>
      <c r="B1515" s="218"/>
      <c r="C1515" s="219"/>
      <c r="D1515" s="218"/>
      <c r="E1515" s="97" t="s">
        <v>395</v>
      </c>
      <c r="F1515" s="208"/>
      <c r="G1515" s="208"/>
      <c r="H1515" s="208"/>
      <c r="I1515" s="220"/>
    </row>
    <row r="1516" spans="1:9" ht="18">
      <c r="A1516" s="362">
        <v>21010103</v>
      </c>
      <c r="B1516" s="222" t="s">
        <v>17</v>
      </c>
      <c r="C1516" s="223"/>
      <c r="D1516" s="20">
        <v>31933700</v>
      </c>
      <c r="E1516" s="101" t="s">
        <v>433</v>
      </c>
      <c r="F1516" s="231">
        <v>1968835.2768000001</v>
      </c>
      <c r="G1516" s="231">
        <v>2050870.08</v>
      </c>
      <c r="H1516" s="231">
        <v>1538152.56</v>
      </c>
      <c r="I1516" s="209">
        <f>NROLL!E725</f>
        <v>2347501</v>
      </c>
    </row>
    <row r="1517" spans="1:9" ht="18">
      <c r="A1517" s="362" t="s">
        <v>668</v>
      </c>
      <c r="B1517" s="222" t="s">
        <v>17</v>
      </c>
      <c r="C1517" s="223"/>
      <c r="D1517" s="20">
        <v>31933700</v>
      </c>
      <c r="E1517" s="101" t="s">
        <v>434</v>
      </c>
      <c r="F1517" s="231">
        <v>363958.49280000001</v>
      </c>
      <c r="G1517" s="231">
        <v>379123.43</v>
      </c>
      <c r="H1517" s="231">
        <v>284342.57250000001</v>
      </c>
      <c r="I1517" s="209">
        <f>NROLL!E721</f>
        <v>2019999.96</v>
      </c>
    </row>
    <row r="1518" spans="1:9" ht="18">
      <c r="A1518" s="362" t="s">
        <v>650</v>
      </c>
      <c r="B1518" s="222" t="s">
        <v>17</v>
      </c>
      <c r="C1518" s="223"/>
      <c r="D1518" s="13"/>
      <c r="E1518" s="101" t="s">
        <v>669</v>
      </c>
      <c r="F1518" s="231">
        <v>786398.57280000008</v>
      </c>
      <c r="G1518" s="231">
        <v>819165.18</v>
      </c>
      <c r="H1518" s="231">
        <v>614373.88500000001</v>
      </c>
      <c r="I1518" s="209">
        <f>NROLL!E714</f>
        <v>1047338.16</v>
      </c>
    </row>
    <row r="1519" spans="1:9" ht="18">
      <c r="A1519" s="221">
        <v>21010106</v>
      </c>
      <c r="B1519" s="222" t="s">
        <v>17</v>
      </c>
      <c r="C1519" s="223"/>
      <c r="D1519" s="13"/>
      <c r="E1519" s="101" t="s">
        <v>501</v>
      </c>
      <c r="F1519" s="231"/>
      <c r="G1519" s="231"/>
      <c r="H1519" s="231"/>
      <c r="I1519" s="209"/>
    </row>
    <row r="1520" spans="1:9" ht="36">
      <c r="A1520" s="257"/>
      <c r="B1520" s="222" t="s">
        <v>17</v>
      </c>
      <c r="C1520" s="223"/>
      <c r="D1520" s="13"/>
      <c r="E1520" s="130" t="s">
        <v>576</v>
      </c>
      <c r="F1520" s="231"/>
      <c r="G1520" s="231"/>
      <c r="H1520" s="231"/>
      <c r="I1520" s="209">
        <f>NROLL!T714+NROLL!T721+NROLL!T725</f>
        <v>8160000</v>
      </c>
    </row>
    <row r="1521" spans="1:9" ht="36">
      <c r="A1521" s="361">
        <v>21020300</v>
      </c>
      <c r="B1521" s="218"/>
      <c r="C1521" s="219"/>
      <c r="D1521" s="218"/>
      <c r="E1521" s="97" t="s">
        <v>437</v>
      </c>
      <c r="F1521" s="231"/>
      <c r="G1521" s="231"/>
      <c r="H1521" s="231"/>
      <c r="I1521" s="209"/>
    </row>
    <row r="1522" spans="1:9" ht="18">
      <c r="A1522" s="362">
        <v>21020301</v>
      </c>
      <c r="B1522" s="222" t="s">
        <v>17</v>
      </c>
      <c r="C1522" s="223"/>
      <c r="D1522" s="20">
        <v>31933700</v>
      </c>
      <c r="E1522" s="130" t="s">
        <v>438</v>
      </c>
      <c r="F1522" s="231">
        <v>692718.67200000002</v>
      </c>
      <c r="G1522" s="231">
        <v>721581.95000000007</v>
      </c>
      <c r="H1522" s="231">
        <v>541186.46250000002</v>
      </c>
      <c r="I1522" s="209">
        <f>NROLL!F725</f>
        <v>821625.34999999986</v>
      </c>
    </row>
    <row r="1523" spans="1:9" ht="18">
      <c r="A1523" s="362">
        <v>21020302</v>
      </c>
      <c r="B1523" s="222" t="s">
        <v>17</v>
      </c>
      <c r="C1523" s="223"/>
      <c r="D1523" s="20">
        <v>31933700</v>
      </c>
      <c r="E1523" s="130" t="s">
        <v>439</v>
      </c>
      <c r="F1523" s="231">
        <v>393805.42080000002</v>
      </c>
      <c r="G1523" s="231">
        <v>410213.98000000004</v>
      </c>
      <c r="H1523" s="231">
        <v>307660.48500000004</v>
      </c>
      <c r="I1523" s="209">
        <f>NROLL!G725</f>
        <v>469500.2</v>
      </c>
    </row>
    <row r="1524" spans="1:9" ht="18">
      <c r="A1524" s="362">
        <v>21020303</v>
      </c>
      <c r="B1524" s="222" t="s">
        <v>17</v>
      </c>
      <c r="C1524" s="223"/>
      <c r="D1524" s="20">
        <v>31933700</v>
      </c>
      <c r="E1524" s="130" t="s">
        <v>440</v>
      </c>
      <c r="F1524" s="231">
        <v>25629.696000000004</v>
      </c>
      <c r="G1524" s="231">
        <v>26697.600000000002</v>
      </c>
      <c r="H1524" s="231">
        <v>20023.2</v>
      </c>
      <c r="I1524" s="209">
        <f>NROLL!I725</f>
        <v>27000</v>
      </c>
    </row>
    <row r="1525" spans="1:9" ht="18">
      <c r="A1525" s="362">
        <v>21020304</v>
      </c>
      <c r="B1525" s="222" t="s">
        <v>17</v>
      </c>
      <c r="C1525" s="223"/>
      <c r="D1525" s="20">
        <v>31933700</v>
      </c>
      <c r="E1525" s="130" t="s">
        <v>401</v>
      </c>
      <c r="F1525" s="231">
        <v>98451.849600000016</v>
      </c>
      <c r="G1525" s="231">
        <v>102554.01000000001</v>
      </c>
      <c r="H1525" s="231">
        <v>76915.507500000007</v>
      </c>
      <c r="I1525" s="209">
        <f>NROLL!H725</f>
        <v>117375.05</v>
      </c>
    </row>
    <row r="1526" spans="1:9" ht="18">
      <c r="A1526" s="362">
        <v>21020312</v>
      </c>
      <c r="B1526" s="222" t="s">
        <v>17</v>
      </c>
      <c r="C1526" s="223"/>
      <c r="D1526" s="13"/>
      <c r="E1526" s="130" t="s">
        <v>441</v>
      </c>
      <c r="F1526" s="231"/>
      <c r="G1526" s="231"/>
      <c r="H1526" s="231"/>
      <c r="I1526" s="209"/>
    </row>
    <row r="1527" spans="1:9" ht="18">
      <c r="A1527" s="362">
        <v>21020315</v>
      </c>
      <c r="B1527" s="222" t="s">
        <v>17</v>
      </c>
      <c r="C1527" s="223"/>
      <c r="D1527" s="20">
        <v>31933700</v>
      </c>
      <c r="E1527" s="130" t="s">
        <v>442</v>
      </c>
      <c r="F1527" s="231">
        <v>169644.4608</v>
      </c>
      <c r="G1527" s="231">
        <v>176712.98</v>
      </c>
      <c r="H1527" s="231">
        <v>132534.73500000002</v>
      </c>
      <c r="I1527" s="209">
        <f>NROLL!J725</f>
        <v>189375.05</v>
      </c>
    </row>
    <row r="1528" spans="1:9" ht="18">
      <c r="A1528" s="362" t="s">
        <v>651</v>
      </c>
      <c r="B1528" s="222" t="s">
        <v>17</v>
      </c>
      <c r="C1528" s="223"/>
      <c r="D1528" s="20">
        <v>31933700</v>
      </c>
      <c r="E1528" s="130" t="s">
        <v>523</v>
      </c>
      <c r="F1528" s="231">
        <v>136088.54399999999</v>
      </c>
      <c r="G1528" s="231">
        <v>141758.9</v>
      </c>
      <c r="H1528" s="231">
        <v>106319.175</v>
      </c>
      <c r="I1528" s="209">
        <f>NROLL!M725</f>
        <v>11469.09</v>
      </c>
    </row>
    <row r="1529" spans="1:9" ht="18">
      <c r="A1529" s="362" t="s">
        <v>652</v>
      </c>
      <c r="B1529" s="222" t="s">
        <v>17</v>
      </c>
      <c r="C1529" s="223"/>
      <c r="D1529" s="20">
        <v>31933700</v>
      </c>
      <c r="E1529" s="130" t="s">
        <v>524</v>
      </c>
      <c r="F1529" s="231"/>
      <c r="G1529" s="231"/>
      <c r="H1529" s="231"/>
      <c r="I1529" s="209"/>
    </row>
    <row r="1530" spans="1:9" ht="18">
      <c r="A1530" s="362" t="s">
        <v>653</v>
      </c>
      <c r="B1530" s="222" t="s">
        <v>17</v>
      </c>
      <c r="C1530" s="223"/>
      <c r="D1530" s="20">
        <v>31933700</v>
      </c>
      <c r="E1530" s="130" t="s">
        <v>525</v>
      </c>
      <c r="F1530" s="231">
        <v>7475.3280000000004</v>
      </c>
      <c r="G1530" s="231">
        <v>7786.8</v>
      </c>
      <c r="H1530" s="231">
        <v>5840.0999999999995</v>
      </c>
      <c r="I1530" s="209">
        <f>NROLL!K725</f>
        <v>630</v>
      </c>
    </row>
    <row r="1531" spans="1:9" ht="36">
      <c r="A1531" s="361">
        <v>21020400</v>
      </c>
      <c r="B1531" s="218"/>
      <c r="C1531" s="219"/>
      <c r="D1531" s="218"/>
      <c r="E1531" s="97" t="s">
        <v>452</v>
      </c>
      <c r="F1531" s="231"/>
      <c r="G1531" s="231"/>
      <c r="H1531" s="231"/>
      <c r="I1531" s="209"/>
    </row>
    <row r="1532" spans="1:9" ht="18">
      <c r="A1532" s="362">
        <v>21020401</v>
      </c>
      <c r="B1532" s="222" t="s">
        <v>17</v>
      </c>
      <c r="C1532" s="223"/>
      <c r="D1532" s="20">
        <v>31933700</v>
      </c>
      <c r="E1532" s="130" t="s">
        <v>438</v>
      </c>
      <c r="F1532" s="231">
        <v>18618.1152</v>
      </c>
      <c r="G1532" s="231">
        <v>19393.87</v>
      </c>
      <c r="H1532" s="231">
        <v>14545.4025</v>
      </c>
      <c r="I1532" s="209">
        <f>NROLL!F721</f>
        <v>706999.98599999992</v>
      </c>
    </row>
    <row r="1533" spans="1:9" ht="18">
      <c r="A1533" s="362">
        <v>21020402</v>
      </c>
      <c r="B1533" s="222" t="s">
        <v>17</v>
      </c>
      <c r="C1533" s="223"/>
      <c r="D1533" s="20">
        <v>31933700</v>
      </c>
      <c r="E1533" s="130" t="s">
        <v>439</v>
      </c>
      <c r="F1533" s="231">
        <v>72791.500799999994</v>
      </c>
      <c r="G1533" s="231">
        <v>75824.479999999996</v>
      </c>
      <c r="H1533" s="231">
        <v>56868.359999999993</v>
      </c>
      <c r="I1533" s="209">
        <f>NROLL!G721</f>
        <v>403999.99200000009</v>
      </c>
    </row>
    <row r="1534" spans="1:9" ht="18">
      <c r="A1534" s="362">
        <v>21020403</v>
      </c>
      <c r="B1534" s="222" t="s">
        <v>17</v>
      </c>
      <c r="C1534" s="223"/>
      <c r="D1534" s="20">
        <v>31933700</v>
      </c>
      <c r="E1534" s="130" t="s">
        <v>440</v>
      </c>
      <c r="F1534" s="231">
        <v>7475.3280000000004</v>
      </c>
      <c r="G1534" s="231">
        <v>7786.8</v>
      </c>
      <c r="H1534" s="231">
        <v>5840.0999999999995</v>
      </c>
      <c r="I1534" s="209">
        <f>NROLL!I721</f>
        <v>45360</v>
      </c>
    </row>
    <row r="1535" spans="1:9" ht="18">
      <c r="A1535" s="362">
        <v>21020404</v>
      </c>
      <c r="B1535" s="222" t="s">
        <v>17</v>
      </c>
      <c r="C1535" s="223"/>
      <c r="D1535" s="20">
        <v>31933700</v>
      </c>
      <c r="E1535" s="130" t="s">
        <v>401</v>
      </c>
      <c r="F1535" s="231">
        <v>18197.875199999999</v>
      </c>
      <c r="G1535" s="231">
        <v>18956.12</v>
      </c>
      <c r="H1535" s="231">
        <v>14217.089999999998</v>
      </c>
      <c r="I1535" s="209">
        <f>NROLL!H721</f>
        <v>100999.99800000002</v>
      </c>
    </row>
    <row r="1536" spans="1:9" ht="18">
      <c r="A1536" s="362">
        <v>21020412</v>
      </c>
      <c r="B1536" s="222" t="s">
        <v>17</v>
      </c>
      <c r="C1536" s="223"/>
      <c r="D1536" s="13"/>
      <c r="E1536" s="130" t="s">
        <v>441</v>
      </c>
      <c r="F1536" s="231"/>
      <c r="G1536" s="231"/>
      <c r="H1536" s="231"/>
      <c r="I1536" s="209"/>
    </row>
    <row r="1537" spans="1:9" ht="18">
      <c r="A1537" s="362">
        <v>21020415</v>
      </c>
      <c r="B1537" s="222" t="s">
        <v>17</v>
      </c>
      <c r="C1537" s="223"/>
      <c r="D1537" s="20">
        <v>31933700</v>
      </c>
      <c r="E1537" s="130" t="s">
        <v>442</v>
      </c>
      <c r="F1537" s="231">
        <v>42327.561600000001</v>
      </c>
      <c r="G1537" s="231">
        <v>44091.21</v>
      </c>
      <c r="H1537" s="231">
        <v>33068.407500000001</v>
      </c>
      <c r="I1537" s="209">
        <f>NROLL!J721</f>
        <v>244999.99799999999</v>
      </c>
    </row>
    <row r="1538" spans="1:9" ht="36">
      <c r="A1538" s="361">
        <v>21020500</v>
      </c>
      <c r="B1538" s="218"/>
      <c r="C1538" s="219"/>
      <c r="D1538" s="218"/>
      <c r="E1538" s="97" t="s">
        <v>453</v>
      </c>
      <c r="F1538" s="231"/>
      <c r="G1538" s="231"/>
      <c r="H1538" s="231"/>
      <c r="I1538" s="209"/>
    </row>
    <row r="1539" spans="1:9" ht="18">
      <c r="A1539" s="362">
        <v>21020501</v>
      </c>
      <c r="B1539" s="222" t="s">
        <v>17</v>
      </c>
      <c r="C1539" s="223"/>
      <c r="D1539" s="13"/>
      <c r="E1539" s="130" t="s">
        <v>438</v>
      </c>
      <c r="F1539" s="231">
        <v>261413.01120000004</v>
      </c>
      <c r="G1539" s="231">
        <v>272305.22000000003</v>
      </c>
      <c r="H1539" s="231">
        <v>204228.91500000004</v>
      </c>
      <c r="I1539" s="209">
        <f>NROLL!F714</f>
        <v>366568.35600000003</v>
      </c>
    </row>
    <row r="1540" spans="1:9" ht="18">
      <c r="A1540" s="363">
        <v>21020502</v>
      </c>
      <c r="B1540" s="222" t="s">
        <v>17</v>
      </c>
      <c r="C1540" s="230"/>
      <c r="D1540" s="13"/>
      <c r="E1540" s="130" t="s">
        <v>439</v>
      </c>
      <c r="F1540" s="231">
        <v>149260.34880000001</v>
      </c>
      <c r="G1540" s="231">
        <v>155479.53</v>
      </c>
      <c r="H1540" s="231">
        <v>116609.64750000001</v>
      </c>
      <c r="I1540" s="209">
        <f>NROLL!G714</f>
        <v>209467.63200000001</v>
      </c>
    </row>
    <row r="1541" spans="1:9" ht="18">
      <c r="A1541" s="363">
        <v>21020503</v>
      </c>
      <c r="B1541" s="222" t="s">
        <v>17</v>
      </c>
      <c r="C1541" s="230"/>
      <c r="D1541" s="13"/>
      <c r="E1541" s="130" t="s">
        <v>440</v>
      </c>
      <c r="F1541" s="231">
        <v>26697.599999999999</v>
      </c>
      <c r="G1541" s="231">
        <v>27810</v>
      </c>
      <c r="H1541" s="231">
        <v>20857.5</v>
      </c>
      <c r="I1541" s="209">
        <f>NROLL!I714</f>
        <v>43200</v>
      </c>
    </row>
    <row r="1542" spans="1:9" ht="18">
      <c r="A1542" s="363">
        <v>21020504</v>
      </c>
      <c r="B1542" s="222" t="s">
        <v>17</v>
      </c>
      <c r="C1542" s="230"/>
      <c r="D1542" s="13"/>
      <c r="E1542" s="130" t="s">
        <v>401</v>
      </c>
      <c r="F1542" s="231">
        <v>37145.260800000004</v>
      </c>
      <c r="G1542" s="231">
        <v>38692.980000000003</v>
      </c>
      <c r="H1542" s="231">
        <v>29019.735000000004</v>
      </c>
      <c r="I1542" s="209">
        <f>NROLL!H714</f>
        <v>52366.908000000003</v>
      </c>
    </row>
    <row r="1543" spans="1:9" ht="18">
      <c r="A1543" s="363">
        <v>21020512</v>
      </c>
      <c r="B1543" s="222" t="s">
        <v>17</v>
      </c>
      <c r="C1543" s="230"/>
      <c r="D1543" s="13"/>
      <c r="E1543" s="130" t="s">
        <v>441</v>
      </c>
      <c r="F1543" s="231"/>
      <c r="G1543" s="231"/>
      <c r="H1543" s="231"/>
      <c r="I1543" s="209"/>
    </row>
    <row r="1544" spans="1:9" ht="18">
      <c r="A1544" s="363">
        <v>21020515</v>
      </c>
      <c r="B1544" s="222" t="s">
        <v>17</v>
      </c>
      <c r="C1544" s="230"/>
      <c r="D1544" s="13"/>
      <c r="E1544" s="130" t="s">
        <v>442</v>
      </c>
      <c r="F1544" s="231">
        <v>358285.74719999998</v>
      </c>
      <c r="G1544" s="231">
        <v>373214.32</v>
      </c>
      <c r="H1544" s="231">
        <v>279910.74</v>
      </c>
      <c r="I1544" s="209">
        <f>NROLL!J714</f>
        <v>571692.348</v>
      </c>
    </row>
    <row r="1545" spans="1:9" ht="36">
      <c r="A1545" s="227">
        <v>21020600</v>
      </c>
      <c r="B1545" s="228"/>
      <c r="C1545" s="229"/>
      <c r="D1545" s="228"/>
      <c r="E1545" s="97" t="s">
        <v>410</v>
      </c>
      <c r="F1545" s="231"/>
      <c r="G1545" s="231"/>
      <c r="H1545" s="231"/>
      <c r="I1545" s="209"/>
    </row>
    <row r="1546" spans="1:9" ht="18">
      <c r="A1546" s="322">
        <v>21020605</v>
      </c>
      <c r="B1546" s="222" t="s">
        <v>17</v>
      </c>
      <c r="C1546" s="230"/>
      <c r="D1546" s="13"/>
      <c r="E1546" s="101" t="s">
        <v>503</v>
      </c>
      <c r="F1546" s="231"/>
      <c r="G1546" s="231"/>
      <c r="H1546" s="231"/>
      <c r="I1546" s="209"/>
    </row>
    <row r="1547" spans="1:9" ht="18">
      <c r="A1547" s="357">
        <v>22020000</v>
      </c>
      <c r="B1547" s="233"/>
      <c r="C1547" s="234"/>
      <c r="D1547" s="233"/>
      <c r="E1547" s="161" t="s">
        <v>412</v>
      </c>
      <c r="F1547" s="231"/>
      <c r="G1547" s="231"/>
      <c r="H1547" s="231"/>
      <c r="I1547" s="209"/>
    </row>
    <row r="1548" spans="1:9" ht="36">
      <c r="A1548" s="357">
        <v>22020100</v>
      </c>
      <c r="B1548" s="233"/>
      <c r="C1548" s="234"/>
      <c r="D1548" s="233"/>
      <c r="E1548" s="161" t="s">
        <v>467</v>
      </c>
      <c r="F1548" s="231"/>
      <c r="G1548" s="231"/>
      <c r="H1548" s="231"/>
      <c r="I1548" s="209"/>
    </row>
    <row r="1549" spans="1:9">
      <c r="A1549" s="588">
        <v>22020101</v>
      </c>
      <c r="B1549" s="222" t="s">
        <v>17</v>
      </c>
      <c r="C1549" s="351"/>
      <c r="D1549" s="349"/>
      <c r="E1549" s="348" t="s">
        <v>468</v>
      </c>
      <c r="F1549" s="365"/>
      <c r="G1549" s="231"/>
      <c r="H1549" s="365"/>
      <c r="I1549" s="209"/>
    </row>
    <row r="1550" spans="1:9">
      <c r="A1550" s="588">
        <v>22020102</v>
      </c>
      <c r="B1550" s="222" t="s">
        <v>17</v>
      </c>
      <c r="C1550" s="351"/>
      <c r="D1550" s="20">
        <v>31933700</v>
      </c>
      <c r="E1550" s="348" t="s">
        <v>414</v>
      </c>
      <c r="F1550" s="365"/>
      <c r="G1550" s="231">
        <v>103000</v>
      </c>
      <c r="H1550" s="365"/>
      <c r="I1550" s="209">
        <v>100000</v>
      </c>
    </row>
    <row r="1551" spans="1:9">
      <c r="A1551" s="588">
        <v>22020103</v>
      </c>
      <c r="B1551" s="222" t="s">
        <v>17</v>
      </c>
      <c r="C1551" s="351"/>
      <c r="D1551" s="349"/>
      <c r="E1551" s="348" t="s">
        <v>469</v>
      </c>
      <c r="F1551" s="365"/>
      <c r="G1551" s="231"/>
      <c r="H1551" s="365"/>
      <c r="I1551" s="209"/>
    </row>
    <row r="1552" spans="1:9">
      <c r="A1552" s="588">
        <v>22020104</v>
      </c>
      <c r="B1552" s="222" t="s">
        <v>17</v>
      </c>
      <c r="C1552" s="351"/>
      <c r="D1552" s="349"/>
      <c r="E1552" s="348" t="s">
        <v>415</v>
      </c>
      <c r="F1552" s="365"/>
      <c r="G1552" s="231"/>
      <c r="H1552" s="365"/>
      <c r="I1552" s="209"/>
    </row>
    <row r="1553" spans="1:9" ht="18">
      <c r="A1553" s="357">
        <v>22020000</v>
      </c>
      <c r="B1553" s="233"/>
      <c r="C1553" s="234"/>
      <c r="D1553" s="233"/>
      <c r="E1553" s="161" t="s">
        <v>412</v>
      </c>
      <c r="F1553" s="231"/>
      <c r="G1553" s="231"/>
      <c r="H1553" s="231"/>
      <c r="I1553" s="209"/>
    </row>
    <row r="1554" spans="1:9" ht="36">
      <c r="A1554" s="357">
        <v>22020100</v>
      </c>
      <c r="B1554" s="233"/>
      <c r="C1554" s="234"/>
      <c r="D1554" s="233"/>
      <c r="E1554" s="161" t="s">
        <v>467</v>
      </c>
      <c r="F1554" s="231"/>
      <c r="G1554" s="231"/>
      <c r="H1554" s="231"/>
      <c r="I1554" s="209"/>
    </row>
    <row r="1555" spans="1:9" ht="18">
      <c r="A1555" s="366">
        <v>22020102</v>
      </c>
      <c r="B1555" s="222" t="s">
        <v>17</v>
      </c>
      <c r="C1555" s="183"/>
      <c r="D1555" s="13"/>
      <c r="E1555" s="226" t="s">
        <v>414</v>
      </c>
      <c r="F1555" s="231"/>
      <c r="G1555" s="231"/>
      <c r="H1555" s="231"/>
      <c r="I1555" s="209"/>
    </row>
    <row r="1556" spans="1:9" ht="18">
      <c r="A1556" s="357">
        <v>22020200</v>
      </c>
      <c r="B1556" s="233"/>
      <c r="C1556" s="234"/>
      <c r="D1556" s="233"/>
      <c r="E1556" s="161" t="s">
        <v>664</v>
      </c>
      <c r="F1556" s="231"/>
      <c r="G1556" s="231"/>
      <c r="H1556" s="231"/>
      <c r="I1556" s="209"/>
    </row>
    <row r="1557" spans="1:9" ht="18">
      <c r="A1557" s="366">
        <v>22020206</v>
      </c>
      <c r="B1557" s="222" t="s">
        <v>17</v>
      </c>
      <c r="C1557" s="183"/>
      <c r="D1557" s="13"/>
      <c r="E1557" s="226" t="s">
        <v>670</v>
      </c>
      <c r="F1557" s="231"/>
      <c r="G1557" s="231"/>
      <c r="H1557" s="231"/>
      <c r="I1557" s="209"/>
    </row>
    <row r="1558" spans="1:9" ht="36">
      <c r="A1558" s="357">
        <v>22020400</v>
      </c>
      <c r="B1558" s="233"/>
      <c r="C1558" s="234"/>
      <c r="D1558" s="233"/>
      <c r="E1558" s="161" t="s">
        <v>529</v>
      </c>
      <c r="F1558" s="231"/>
      <c r="G1558" s="231"/>
      <c r="H1558" s="231"/>
      <c r="I1558" s="209"/>
    </row>
    <row r="1559" spans="1:9" ht="18">
      <c r="A1559" s="366">
        <v>22020402</v>
      </c>
      <c r="B1559" s="222" t="s">
        <v>17</v>
      </c>
      <c r="C1559" s="183"/>
      <c r="D1559" s="20">
        <v>31933700</v>
      </c>
      <c r="E1559" s="226" t="s">
        <v>671</v>
      </c>
      <c r="F1559" s="231"/>
      <c r="G1559" s="231">
        <v>2060000</v>
      </c>
      <c r="H1559" s="231"/>
      <c r="I1559" s="209">
        <v>5000000</v>
      </c>
    </row>
    <row r="1560" spans="1:9" ht="36">
      <c r="A1560" s="366">
        <v>22020403</v>
      </c>
      <c r="B1560" s="222" t="s">
        <v>17</v>
      </c>
      <c r="C1560" s="183"/>
      <c r="D1560" s="20">
        <v>31933700</v>
      </c>
      <c r="E1560" s="226" t="s">
        <v>672</v>
      </c>
      <c r="F1560" s="231">
        <v>5480000</v>
      </c>
      <c r="G1560" s="231">
        <v>10300000</v>
      </c>
      <c r="H1560" s="231">
        <v>2300000</v>
      </c>
      <c r="I1560" s="209">
        <v>10000000</v>
      </c>
    </row>
    <row r="1561" spans="1:9" ht="18">
      <c r="A1561" s="366">
        <v>22020406</v>
      </c>
      <c r="B1561" s="222" t="s">
        <v>17</v>
      </c>
      <c r="C1561" s="183"/>
      <c r="D1561" s="13"/>
      <c r="E1561" s="226" t="s">
        <v>530</v>
      </c>
      <c r="F1561" s="231">
        <v>1000000</v>
      </c>
      <c r="G1561" s="231">
        <v>4120000</v>
      </c>
      <c r="H1561" s="231"/>
      <c r="I1561" s="209">
        <v>3000000</v>
      </c>
    </row>
    <row r="1562" spans="1:9" ht="36">
      <c r="A1562" s="366">
        <v>22020412</v>
      </c>
      <c r="B1562" s="222" t="s">
        <v>17</v>
      </c>
      <c r="C1562" s="183"/>
      <c r="D1562" s="20">
        <v>31933700</v>
      </c>
      <c r="E1562" s="226" t="s">
        <v>673</v>
      </c>
      <c r="F1562" s="231"/>
      <c r="G1562" s="231">
        <v>4120000</v>
      </c>
      <c r="H1562" s="231"/>
      <c r="I1562" s="209">
        <v>5000000</v>
      </c>
    </row>
    <row r="1563" spans="1:9" ht="18">
      <c r="A1563" s="357">
        <v>22020600</v>
      </c>
      <c r="B1563" s="233"/>
      <c r="C1563" s="234"/>
      <c r="D1563" s="233"/>
      <c r="E1563" s="161" t="s">
        <v>421</v>
      </c>
      <c r="F1563" s="231"/>
      <c r="G1563" s="231"/>
      <c r="H1563" s="231"/>
      <c r="I1563" s="209"/>
    </row>
    <row r="1564" spans="1:9" ht="18">
      <c r="A1564" s="366">
        <v>22020602</v>
      </c>
      <c r="B1564" s="222" t="s">
        <v>17</v>
      </c>
      <c r="C1564" s="183"/>
      <c r="D1564" s="20">
        <v>31933700</v>
      </c>
      <c r="E1564" s="226" t="s">
        <v>674</v>
      </c>
      <c r="F1564" s="231"/>
      <c r="G1564" s="355"/>
      <c r="H1564" s="14"/>
      <c r="I1564" s="209">
        <v>500000</v>
      </c>
    </row>
    <row r="1565" spans="1:9" thickBot="1">
      <c r="A1565" s="606">
        <v>22020603</v>
      </c>
      <c r="B1565" s="573" t="s">
        <v>17</v>
      </c>
      <c r="C1565" s="574"/>
      <c r="D1565" s="575"/>
      <c r="E1565" s="607" t="s">
        <v>675</v>
      </c>
      <c r="F1565" s="577"/>
      <c r="G1565" s="577"/>
      <c r="H1565" s="577"/>
      <c r="I1565" s="578">
        <v>500000</v>
      </c>
    </row>
    <row r="1566" spans="1:9" thickBot="1">
      <c r="A1566" s="447"/>
      <c r="B1566" s="448"/>
      <c r="C1566" s="449"/>
      <c r="D1566" s="448"/>
      <c r="E1566" s="562" t="s">
        <v>450</v>
      </c>
      <c r="F1566" s="446">
        <f>SUM(F1516:F1546)</f>
        <v>5635218.6623999998</v>
      </c>
      <c r="G1566" s="446">
        <f>SUM(G1516:G1546)</f>
        <v>5870019.4400000023</v>
      </c>
      <c r="H1566" s="446">
        <f>SUM(H1516:H1546)</f>
        <v>4402514.5799999991</v>
      </c>
      <c r="I1566" s="446">
        <f>SUM(I1516:I1546)</f>
        <v>17957469.078000002</v>
      </c>
    </row>
    <row r="1567" spans="1:9" thickBot="1">
      <c r="A1567" s="359"/>
      <c r="B1567" s="212"/>
      <c r="C1567" s="243"/>
      <c r="D1567" s="212"/>
      <c r="E1567" s="261" t="s">
        <v>412</v>
      </c>
      <c r="F1567" s="320">
        <f>SUM(F1549:F1565)</f>
        <v>6480000</v>
      </c>
      <c r="G1567" s="320">
        <f>SUM(G1555:G1565)</f>
        <v>20600000</v>
      </c>
      <c r="H1567" s="320">
        <f>SUM(H1549:H1565)</f>
        <v>2300000</v>
      </c>
      <c r="I1567" s="320">
        <f>SUM(I1549:I1565)</f>
        <v>24100000</v>
      </c>
    </row>
    <row r="1568" spans="1:9" thickBot="1">
      <c r="A1568" s="368"/>
      <c r="B1568" s="247"/>
      <c r="C1568" s="248"/>
      <c r="D1568" s="249"/>
      <c r="E1568" s="261" t="s">
        <v>50</v>
      </c>
      <c r="F1568" s="326">
        <f>F1566+F1567</f>
        <v>12115218.6624</v>
      </c>
      <c r="G1568" s="326">
        <f>G1566+G1567</f>
        <v>26470019.440000001</v>
      </c>
      <c r="H1568" s="326">
        <f>H1566+H1567</f>
        <v>6702514.5799999991</v>
      </c>
      <c r="I1568" s="326">
        <f>I1566+I1567</f>
        <v>42057469.078000002</v>
      </c>
    </row>
    <row r="1569" spans="1:9" ht="22.5">
      <c r="A1569" s="985" t="s">
        <v>802</v>
      </c>
      <c r="B1569" s="986"/>
      <c r="C1569" s="986"/>
      <c r="D1569" s="986"/>
      <c r="E1569" s="986"/>
      <c r="F1569" s="986"/>
      <c r="G1569" s="986"/>
      <c r="H1569" s="986"/>
      <c r="I1569" s="987"/>
    </row>
    <row r="1570" spans="1:9" ht="22.5">
      <c r="A1570" s="988" t="s">
        <v>0</v>
      </c>
      <c r="B1570" s="989"/>
      <c r="C1570" s="989"/>
      <c r="D1570" s="989"/>
      <c r="E1570" s="989"/>
      <c r="F1570" s="989"/>
      <c r="G1570" s="989"/>
      <c r="H1570" s="989"/>
      <c r="I1570" s="990"/>
    </row>
    <row r="1571" spans="1:9" ht="22.5">
      <c r="A1571" s="988" t="s">
        <v>1734</v>
      </c>
      <c r="B1571" s="989"/>
      <c r="C1571" s="989"/>
      <c r="D1571" s="989"/>
      <c r="E1571" s="989"/>
      <c r="F1571" s="989"/>
      <c r="G1571" s="989"/>
      <c r="H1571" s="989"/>
      <c r="I1571" s="990"/>
    </row>
    <row r="1572" spans="1:9" ht="18.75" customHeight="1" thickBot="1">
      <c r="A1572" s="991" t="s">
        <v>371</v>
      </c>
      <c r="B1572" s="991"/>
      <c r="C1572" s="991"/>
      <c r="D1572" s="991"/>
      <c r="E1572" s="991"/>
      <c r="F1572" s="991"/>
      <c r="G1572" s="991"/>
      <c r="H1572" s="991"/>
      <c r="I1572" s="991"/>
    </row>
    <row r="1573" spans="1:9" thickBot="1">
      <c r="A1573" s="992" t="s">
        <v>676</v>
      </c>
      <c r="B1573" s="993"/>
      <c r="C1573" s="993"/>
      <c r="D1573" s="993"/>
      <c r="E1573" s="993"/>
      <c r="F1573" s="993"/>
      <c r="G1573" s="993"/>
      <c r="H1573" s="993"/>
      <c r="I1573" s="994"/>
    </row>
    <row r="1574" spans="1:9" s="204" customFormat="1" ht="54.75" thickBot="1">
      <c r="A1574" s="175" t="s">
        <v>373</v>
      </c>
      <c r="B1574" s="3" t="s">
        <v>78</v>
      </c>
      <c r="C1574" s="176" t="s">
        <v>374</v>
      </c>
      <c r="D1574" s="3" t="s">
        <v>3</v>
      </c>
      <c r="E1574" s="177" t="s">
        <v>79</v>
      </c>
      <c r="F1574" s="3" t="s">
        <v>375</v>
      </c>
      <c r="G1574" s="563" t="s">
        <v>6</v>
      </c>
      <c r="H1574" s="3" t="s">
        <v>738</v>
      </c>
      <c r="I1574" s="3" t="s">
        <v>1735</v>
      </c>
    </row>
    <row r="1575" spans="1:9" ht="18">
      <c r="A1575" s="395">
        <v>20000000</v>
      </c>
      <c r="B1575" s="214"/>
      <c r="C1575" s="215"/>
      <c r="D1575" s="214"/>
      <c r="E1575" s="396" t="s">
        <v>43</v>
      </c>
      <c r="F1575" s="397"/>
      <c r="G1575" s="216"/>
      <c r="H1575" s="397"/>
      <c r="I1575" s="216"/>
    </row>
    <row r="1576" spans="1:9" ht="18">
      <c r="A1576" s="361">
        <v>21000000</v>
      </c>
      <c r="B1576" s="218"/>
      <c r="C1576" s="219"/>
      <c r="D1576" s="218"/>
      <c r="E1576" s="390" t="s">
        <v>46</v>
      </c>
      <c r="F1576" s="398"/>
      <c r="G1576" s="220"/>
      <c r="H1576" s="398"/>
      <c r="I1576" s="220"/>
    </row>
    <row r="1577" spans="1:9" ht="18">
      <c r="A1577" s="361">
        <v>21010000</v>
      </c>
      <c r="B1577" s="218"/>
      <c r="C1577" s="219"/>
      <c r="D1577" s="218"/>
      <c r="E1577" s="97" t="s">
        <v>395</v>
      </c>
      <c r="F1577" s="208"/>
      <c r="G1577" s="220"/>
      <c r="H1577" s="208"/>
      <c r="I1577" s="220"/>
    </row>
    <row r="1578" spans="1:9" ht="18">
      <c r="A1578" s="362">
        <v>21010103</v>
      </c>
      <c r="B1578" s="307" t="s">
        <v>17</v>
      </c>
      <c r="C1578" s="223"/>
      <c r="D1578" s="20">
        <v>31933700</v>
      </c>
      <c r="E1578" s="101" t="s">
        <v>433</v>
      </c>
      <c r="F1578" s="231">
        <v>625979.61599999992</v>
      </c>
      <c r="G1578" s="209">
        <v>652062.1</v>
      </c>
      <c r="H1578" s="231">
        <v>489046.57499999995</v>
      </c>
      <c r="I1578" s="231"/>
    </row>
    <row r="1579" spans="1:9" ht="18">
      <c r="A1579" s="362" t="s">
        <v>668</v>
      </c>
      <c r="B1579" s="307" t="s">
        <v>17</v>
      </c>
      <c r="C1579" s="223"/>
      <c r="D1579" s="20">
        <v>31933700</v>
      </c>
      <c r="E1579" s="101" t="s">
        <v>434</v>
      </c>
      <c r="F1579" s="231">
        <v>599022.95039999997</v>
      </c>
      <c r="G1579" s="209">
        <v>623982.24</v>
      </c>
      <c r="H1579" s="231">
        <v>467986.68</v>
      </c>
      <c r="I1579" s="231">
        <f>NROLL!E735</f>
        <v>1628509.92</v>
      </c>
    </row>
    <row r="1580" spans="1:9" ht="18">
      <c r="A1580" s="362" t="s">
        <v>650</v>
      </c>
      <c r="B1580" s="307" t="s">
        <v>17</v>
      </c>
      <c r="C1580" s="223"/>
      <c r="D1580" s="13"/>
      <c r="E1580" s="101" t="s">
        <v>669</v>
      </c>
      <c r="F1580" s="231">
        <v>301431.72480000003</v>
      </c>
      <c r="G1580" s="209">
        <v>313991.38</v>
      </c>
      <c r="H1580" s="231">
        <v>235493.535</v>
      </c>
      <c r="I1580" s="231">
        <f>NROLL!E730</f>
        <v>245093.03999999998</v>
      </c>
    </row>
    <row r="1581" spans="1:9" ht="18">
      <c r="A1581" s="221">
        <v>21010106</v>
      </c>
      <c r="B1581" s="307" t="s">
        <v>17</v>
      </c>
      <c r="C1581" s="223"/>
      <c r="D1581" s="13"/>
      <c r="E1581" s="101" t="s">
        <v>501</v>
      </c>
      <c r="F1581" s="231"/>
      <c r="G1581" s="209"/>
      <c r="H1581" s="231"/>
      <c r="I1581" s="231"/>
    </row>
    <row r="1582" spans="1:9" ht="36">
      <c r="A1582" s="257"/>
      <c r="B1582" s="307" t="s">
        <v>17</v>
      </c>
      <c r="C1582" s="223"/>
      <c r="D1582" s="13"/>
      <c r="E1582" s="130" t="s">
        <v>576</v>
      </c>
      <c r="F1582" s="231"/>
      <c r="G1582" s="209"/>
      <c r="H1582" s="231"/>
      <c r="I1582" s="231">
        <f>NROLL!T730+NROLL!T735+NROLL!T739</f>
        <v>4320000</v>
      </c>
    </row>
    <row r="1583" spans="1:9" ht="36">
      <c r="A1583" s="361">
        <v>21020300</v>
      </c>
      <c r="B1583" s="218"/>
      <c r="C1583" s="219"/>
      <c r="D1583" s="218"/>
      <c r="E1583" s="97" t="s">
        <v>437</v>
      </c>
      <c r="F1583" s="231"/>
      <c r="G1583" s="209"/>
      <c r="H1583" s="231"/>
      <c r="I1583" s="231"/>
    </row>
    <row r="1584" spans="1:9" ht="18">
      <c r="A1584" s="362">
        <v>21020301</v>
      </c>
      <c r="B1584" s="307" t="s">
        <v>17</v>
      </c>
      <c r="C1584" s="223"/>
      <c r="D1584" s="20">
        <v>31933700</v>
      </c>
      <c r="E1584" s="130" t="s">
        <v>438</v>
      </c>
      <c r="F1584" s="231">
        <v>219095.3376</v>
      </c>
      <c r="G1584" s="209">
        <v>228224.31</v>
      </c>
      <c r="H1584" s="231">
        <v>171168.23250000001</v>
      </c>
      <c r="I1584" s="231"/>
    </row>
    <row r="1585" spans="1:9" ht="18">
      <c r="A1585" s="362">
        <v>21020302</v>
      </c>
      <c r="B1585" s="307" t="s">
        <v>17</v>
      </c>
      <c r="C1585" s="223"/>
      <c r="D1585" s="20">
        <v>31933700</v>
      </c>
      <c r="E1585" s="130" t="s">
        <v>439</v>
      </c>
      <c r="F1585" s="231">
        <v>125195.9232</v>
      </c>
      <c r="G1585" s="209">
        <v>130412.42</v>
      </c>
      <c r="H1585" s="231">
        <v>97809.314999999988</v>
      </c>
      <c r="I1585" s="231"/>
    </row>
    <row r="1586" spans="1:9" ht="18">
      <c r="A1586" s="362">
        <v>21020303</v>
      </c>
      <c r="B1586" s="307" t="s">
        <v>17</v>
      </c>
      <c r="C1586" s="223"/>
      <c r="D1586" s="20">
        <v>31933700</v>
      </c>
      <c r="E1586" s="130" t="s">
        <v>440</v>
      </c>
      <c r="F1586" s="231">
        <v>48095.232000000004</v>
      </c>
      <c r="G1586" s="209">
        <v>50099.200000000004</v>
      </c>
      <c r="H1586" s="231">
        <v>37574.400000000001</v>
      </c>
      <c r="I1586" s="231"/>
    </row>
    <row r="1587" spans="1:9" ht="18">
      <c r="A1587" s="362">
        <v>21020304</v>
      </c>
      <c r="B1587" s="307" t="s">
        <v>17</v>
      </c>
      <c r="C1587" s="223"/>
      <c r="D1587" s="20">
        <v>31933700</v>
      </c>
      <c r="E1587" s="130" t="s">
        <v>401</v>
      </c>
      <c r="F1587" s="231">
        <v>55030.675200000005</v>
      </c>
      <c r="G1587" s="209">
        <v>57323.62</v>
      </c>
      <c r="H1587" s="231">
        <v>42992.714999999997</v>
      </c>
      <c r="I1587" s="231"/>
    </row>
    <row r="1588" spans="1:9" ht="18">
      <c r="A1588" s="362">
        <v>21020312</v>
      </c>
      <c r="B1588" s="307" t="s">
        <v>17</v>
      </c>
      <c r="C1588" s="223"/>
      <c r="D1588" s="13"/>
      <c r="E1588" s="130" t="s">
        <v>441</v>
      </c>
      <c r="F1588" s="231"/>
      <c r="G1588" s="209"/>
      <c r="H1588" s="231"/>
      <c r="I1588" s="231"/>
    </row>
    <row r="1589" spans="1:9" ht="18">
      <c r="A1589" s="362">
        <v>21020315</v>
      </c>
      <c r="B1589" s="307" t="s">
        <v>17</v>
      </c>
      <c r="C1589" s="223"/>
      <c r="D1589" s="20">
        <v>31933700</v>
      </c>
      <c r="E1589" s="130" t="s">
        <v>442</v>
      </c>
      <c r="F1589" s="231">
        <v>31299.475200000001</v>
      </c>
      <c r="G1589" s="209">
        <v>32603.620000000003</v>
      </c>
      <c r="H1589" s="231">
        <v>24452.715000000004</v>
      </c>
      <c r="I1589" s="231"/>
    </row>
    <row r="1590" spans="1:9" ht="18">
      <c r="A1590" s="362" t="s">
        <v>651</v>
      </c>
      <c r="B1590" s="307" t="s">
        <v>17</v>
      </c>
      <c r="C1590" s="223"/>
      <c r="D1590" s="13"/>
      <c r="E1590" s="130" t="s">
        <v>523</v>
      </c>
      <c r="F1590" s="231"/>
      <c r="G1590" s="231"/>
      <c r="H1590" s="231"/>
      <c r="I1590" s="231"/>
    </row>
    <row r="1591" spans="1:9" ht="18">
      <c r="A1591" s="362" t="s">
        <v>652</v>
      </c>
      <c r="B1591" s="307" t="s">
        <v>17</v>
      </c>
      <c r="C1591" s="223"/>
      <c r="D1591" s="13"/>
      <c r="E1591" s="130" t="s">
        <v>524</v>
      </c>
      <c r="F1591" s="231"/>
      <c r="G1591" s="231"/>
      <c r="H1591" s="231"/>
      <c r="I1591" s="231"/>
    </row>
    <row r="1592" spans="1:9" ht="18">
      <c r="A1592" s="362" t="s">
        <v>653</v>
      </c>
      <c r="B1592" s="307" t="s">
        <v>17</v>
      </c>
      <c r="C1592" s="223"/>
      <c r="D1592" s="13"/>
      <c r="E1592" s="130" t="s">
        <v>525</v>
      </c>
      <c r="F1592" s="231"/>
      <c r="G1592" s="231"/>
      <c r="H1592" s="231"/>
      <c r="I1592" s="231"/>
    </row>
    <row r="1593" spans="1:9" ht="36">
      <c r="A1593" s="361">
        <v>21020400</v>
      </c>
      <c r="B1593" s="218"/>
      <c r="C1593" s="219"/>
      <c r="D1593" s="218"/>
      <c r="E1593" s="97" t="s">
        <v>452</v>
      </c>
      <c r="F1593" s="231"/>
      <c r="G1593" s="231"/>
      <c r="H1593" s="231"/>
      <c r="I1593" s="231"/>
    </row>
    <row r="1594" spans="1:9" ht="18">
      <c r="A1594" s="362">
        <v>21020401</v>
      </c>
      <c r="B1594" s="307" t="s">
        <v>17</v>
      </c>
      <c r="C1594" s="223"/>
      <c r="D1594" s="20">
        <v>31933700</v>
      </c>
      <c r="E1594" s="130" t="s">
        <v>438</v>
      </c>
      <c r="F1594" s="231">
        <v>210844.79040000003</v>
      </c>
      <c r="G1594" s="209">
        <v>219629.99000000002</v>
      </c>
      <c r="H1594" s="231">
        <v>164722.49250000002</v>
      </c>
      <c r="I1594" s="231">
        <f>NROLL!F735</f>
        <v>569978.47199999995</v>
      </c>
    </row>
    <row r="1595" spans="1:9" ht="18">
      <c r="A1595" s="362">
        <v>21020402</v>
      </c>
      <c r="B1595" s="307" t="s">
        <v>17</v>
      </c>
      <c r="C1595" s="223"/>
      <c r="D1595" s="20">
        <v>31933700</v>
      </c>
      <c r="E1595" s="130" t="s">
        <v>439</v>
      </c>
      <c r="F1595" s="231">
        <v>119804.9856</v>
      </c>
      <c r="G1595" s="209">
        <v>124796.86</v>
      </c>
      <c r="H1595" s="231">
        <v>93597.64499999999</v>
      </c>
      <c r="I1595" s="231">
        <f>NROLL!G735</f>
        <v>325701.98400000005</v>
      </c>
    </row>
    <row r="1596" spans="1:9" ht="18">
      <c r="A1596" s="362">
        <v>21020403</v>
      </c>
      <c r="B1596" s="307" t="s">
        <v>17</v>
      </c>
      <c r="C1596" s="223"/>
      <c r="D1596" s="20">
        <v>31933700</v>
      </c>
      <c r="E1596" s="130" t="s">
        <v>440</v>
      </c>
      <c r="F1596" s="231">
        <v>14950.656000000001</v>
      </c>
      <c r="G1596" s="209">
        <v>15573.6</v>
      </c>
      <c r="H1596" s="231">
        <v>11680.199999999999</v>
      </c>
      <c r="I1596" s="231">
        <f>NROLL!I735</f>
        <v>31320</v>
      </c>
    </row>
    <row r="1597" spans="1:9" ht="18">
      <c r="A1597" s="362">
        <v>21020404</v>
      </c>
      <c r="B1597" s="307" t="s">
        <v>17</v>
      </c>
      <c r="C1597" s="223"/>
      <c r="D1597" s="20">
        <v>31933700</v>
      </c>
      <c r="E1597" s="130" t="s">
        <v>401</v>
      </c>
      <c r="F1597" s="231">
        <v>14950.656000000001</v>
      </c>
      <c r="G1597" s="209">
        <v>15573.6</v>
      </c>
      <c r="H1597" s="231">
        <v>11680.199999999999</v>
      </c>
      <c r="I1597" s="231">
        <f>NROLL!H735</f>
        <v>81425.496000000014</v>
      </c>
    </row>
    <row r="1598" spans="1:9" ht="18">
      <c r="A1598" s="362">
        <v>21020412</v>
      </c>
      <c r="B1598" s="307" t="s">
        <v>17</v>
      </c>
      <c r="C1598" s="223"/>
      <c r="D1598" s="13"/>
      <c r="E1598" s="130" t="s">
        <v>441</v>
      </c>
      <c r="F1598" s="231"/>
      <c r="G1598" s="209"/>
      <c r="H1598" s="231"/>
      <c r="I1598" s="231"/>
    </row>
    <row r="1599" spans="1:9" ht="18">
      <c r="A1599" s="362">
        <v>21020415</v>
      </c>
      <c r="B1599" s="307" t="s">
        <v>17</v>
      </c>
      <c r="C1599" s="223"/>
      <c r="D1599" s="20">
        <v>31933700</v>
      </c>
      <c r="E1599" s="130" t="s">
        <v>442</v>
      </c>
      <c r="F1599" s="231">
        <v>77413.152000000002</v>
      </c>
      <c r="G1599" s="209">
        <v>80638.7</v>
      </c>
      <c r="H1599" s="231">
        <v>60479.024999999994</v>
      </c>
      <c r="I1599" s="231">
        <f>NROLL!J735</f>
        <v>177425.49600000001</v>
      </c>
    </row>
    <row r="1600" spans="1:9" ht="36">
      <c r="A1600" s="361">
        <v>21020500</v>
      </c>
      <c r="B1600" s="218"/>
      <c r="C1600" s="219"/>
      <c r="D1600" s="218"/>
      <c r="E1600" s="97" t="s">
        <v>453</v>
      </c>
      <c r="F1600" s="231"/>
      <c r="G1600" s="209"/>
      <c r="H1600" s="231"/>
      <c r="I1600" s="231"/>
    </row>
    <row r="1601" spans="1:9" ht="18">
      <c r="A1601" s="362">
        <v>21020501</v>
      </c>
      <c r="B1601" s="307" t="s">
        <v>17</v>
      </c>
      <c r="C1601" s="223"/>
      <c r="D1601" s="13"/>
      <c r="E1601" s="130" t="s">
        <v>438</v>
      </c>
      <c r="F1601" s="231">
        <v>81500.851200000005</v>
      </c>
      <c r="G1601" s="209">
        <v>84896.72</v>
      </c>
      <c r="H1601" s="231">
        <v>63672.54</v>
      </c>
      <c r="I1601" s="231">
        <f>NROLL!F730</f>
        <v>85782.563999999984</v>
      </c>
    </row>
    <row r="1602" spans="1:9" ht="18">
      <c r="A1602" s="363">
        <v>21020502</v>
      </c>
      <c r="B1602" s="307" t="s">
        <v>17</v>
      </c>
      <c r="C1602" s="230"/>
      <c r="D1602" s="13"/>
      <c r="E1602" s="130" t="s">
        <v>439</v>
      </c>
      <c r="F1602" s="231">
        <v>60263.404800000004</v>
      </c>
      <c r="G1602" s="209">
        <v>62774.380000000005</v>
      </c>
      <c r="H1602" s="231">
        <v>47080.785000000003</v>
      </c>
      <c r="I1602" s="231">
        <f>NROLL!G730</f>
        <v>49018.608</v>
      </c>
    </row>
    <row r="1603" spans="1:9" ht="18">
      <c r="A1603" s="363">
        <v>21020503</v>
      </c>
      <c r="B1603" s="307" t="s">
        <v>17</v>
      </c>
      <c r="C1603" s="230"/>
      <c r="D1603" s="13"/>
      <c r="E1603" s="130" t="s">
        <v>440</v>
      </c>
      <c r="F1603" s="231">
        <v>10679.04</v>
      </c>
      <c r="G1603" s="209">
        <v>11124</v>
      </c>
      <c r="H1603" s="231">
        <v>8343</v>
      </c>
      <c r="I1603" s="231">
        <f>NROLL!I730</f>
        <v>10800</v>
      </c>
    </row>
    <row r="1604" spans="1:9" ht="18">
      <c r="A1604" s="363">
        <v>21020504</v>
      </c>
      <c r="B1604" s="307" t="s">
        <v>17</v>
      </c>
      <c r="C1604" s="230"/>
      <c r="D1604" s="13"/>
      <c r="E1604" s="130" t="s">
        <v>401</v>
      </c>
      <c r="F1604" s="231">
        <v>15065.3568</v>
      </c>
      <c r="G1604" s="209">
        <v>15693.08</v>
      </c>
      <c r="H1604" s="231">
        <v>11769.81</v>
      </c>
      <c r="I1604" s="231">
        <f>NROLL!H730</f>
        <v>12254.652</v>
      </c>
    </row>
    <row r="1605" spans="1:9" ht="18">
      <c r="A1605" s="363">
        <v>21020512</v>
      </c>
      <c r="B1605" s="307" t="s">
        <v>17</v>
      </c>
      <c r="C1605" s="230"/>
      <c r="D1605" s="13"/>
      <c r="E1605" s="130" t="s">
        <v>441</v>
      </c>
      <c r="F1605" s="231"/>
      <c r="G1605" s="209"/>
      <c r="H1605" s="231"/>
      <c r="I1605" s="231"/>
    </row>
    <row r="1606" spans="1:9" ht="18">
      <c r="A1606" s="363">
        <v>21020515</v>
      </c>
      <c r="B1606" s="307" t="s">
        <v>17</v>
      </c>
      <c r="C1606" s="230"/>
      <c r="D1606" s="13"/>
      <c r="E1606" s="130" t="s">
        <v>442</v>
      </c>
      <c r="F1606" s="231">
        <v>143443.2384</v>
      </c>
      <c r="G1606" s="209">
        <v>149420.04</v>
      </c>
      <c r="H1606" s="231">
        <v>112065.03</v>
      </c>
      <c r="I1606" s="231">
        <f>NROLL!J730</f>
        <v>142086.01199999999</v>
      </c>
    </row>
    <row r="1607" spans="1:9" ht="36">
      <c r="A1607" s="227">
        <v>21020600</v>
      </c>
      <c r="B1607" s="228"/>
      <c r="C1607" s="229"/>
      <c r="D1607" s="228"/>
      <c r="E1607" s="97" t="s">
        <v>410</v>
      </c>
      <c r="F1607" s="231"/>
      <c r="G1607" s="209"/>
      <c r="H1607" s="231"/>
      <c r="I1607" s="209"/>
    </row>
    <row r="1608" spans="1:9" ht="18">
      <c r="A1608" s="322">
        <v>21020605</v>
      </c>
      <c r="B1608" s="307" t="s">
        <v>17</v>
      </c>
      <c r="C1608" s="230"/>
      <c r="D1608" s="13"/>
      <c r="E1608" s="101" t="s">
        <v>503</v>
      </c>
      <c r="F1608" s="231"/>
      <c r="G1608" s="209"/>
      <c r="H1608" s="231"/>
      <c r="I1608" s="209"/>
    </row>
    <row r="1609" spans="1:9" ht="18">
      <c r="A1609" s="357">
        <v>22020000</v>
      </c>
      <c r="B1609" s="233"/>
      <c r="C1609" s="234"/>
      <c r="D1609" s="233"/>
      <c r="E1609" s="161" t="s">
        <v>412</v>
      </c>
      <c r="F1609" s="231"/>
      <c r="G1609" s="209"/>
      <c r="H1609" s="231"/>
      <c r="I1609" s="209"/>
    </row>
    <row r="1610" spans="1:9" ht="36">
      <c r="A1610" s="357">
        <v>22020100</v>
      </c>
      <c r="B1610" s="233"/>
      <c r="C1610" s="234"/>
      <c r="D1610" s="233"/>
      <c r="E1610" s="161" t="s">
        <v>467</v>
      </c>
      <c r="F1610" s="231"/>
      <c r="G1610" s="209"/>
      <c r="H1610" s="231"/>
      <c r="I1610" s="209"/>
    </row>
    <row r="1611" spans="1:9">
      <c r="A1611" s="290">
        <v>22020101</v>
      </c>
      <c r="B1611" s="307" t="s">
        <v>17</v>
      </c>
      <c r="C1611" s="351"/>
      <c r="D1611" s="349"/>
      <c r="E1611" s="348" t="s">
        <v>468</v>
      </c>
      <c r="F1611" s="365"/>
      <c r="G1611" s="209"/>
      <c r="H1611" s="365"/>
      <c r="I1611" s="209"/>
    </row>
    <row r="1612" spans="1:9">
      <c r="A1612" s="290">
        <v>22020102</v>
      </c>
      <c r="B1612" s="307" t="s">
        <v>17</v>
      </c>
      <c r="C1612" s="351"/>
      <c r="D1612" s="20">
        <v>31933700</v>
      </c>
      <c r="E1612" s="348" t="s">
        <v>414</v>
      </c>
      <c r="F1612" s="365"/>
      <c r="G1612" s="209">
        <v>51500</v>
      </c>
      <c r="H1612" s="365"/>
      <c r="I1612" s="209">
        <v>50000</v>
      </c>
    </row>
    <row r="1613" spans="1:9">
      <c r="A1613" s="290">
        <v>22020103</v>
      </c>
      <c r="B1613" s="307" t="s">
        <v>17</v>
      </c>
      <c r="C1613" s="351"/>
      <c r="D1613" s="349"/>
      <c r="E1613" s="348" t="s">
        <v>469</v>
      </c>
      <c r="F1613" s="365"/>
      <c r="G1613" s="209"/>
      <c r="H1613" s="365"/>
      <c r="I1613" s="209"/>
    </row>
    <row r="1614" spans="1:9">
      <c r="A1614" s="290">
        <v>22020104</v>
      </c>
      <c r="B1614" s="307" t="s">
        <v>17</v>
      </c>
      <c r="C1614" s="351"/>
      <c r="D1614" s="349"/>
      <c r="E1614" s="348" t="s">
        <v>415</v>
      </c>
      <c r="F1614" s="365"/>
      <c r="G1614" s="209"/>
      <c r="H1614" s="365"/>
      <c r="I1614" s="209"/>
    </row>
    <row r="1615" spans="1:9" ht="36">
      <c r="A1615" s="357">
        <v>22020300</v>
      </c>
      <c r="B1615" s="233"/>
      <c r="C1615" s="234"/>
      <c r="D1615" s="233"/>
      <c r="E1615" s="161" t="s">
        <v>455</v>
      </c>
      <c r="F1615" s="231"/>
      <c r="G1615" s="209"/>
      <c r="H1615" s="231"/>
      <c r="I1615" s="209"/>
    </row>
    <row r="1616" spans="1:9" ht="18">
      <c r="A1616" s="366">
        <v>22020313</v>
      </c>
      <c r="B1616" s="307" t="s">
        <v>17</v>
      </c>
      <c r="C1616" s="183"/>
      <c r="D1616" s="20">
        <v>31933700</v>
      </c>
      <c r="E1616" s="226" t="s">
        <v>448</v>
      </c>
      <c r="F1616" s="231"/>
      <c r="G1616" s="209"/>
      <c r="H1616" s="231"/>
      <c r="I1616" s="209"/>
    </row>
    <row r="1617" spans="1:9" ht="24" customHeight="1">
      <c r="A1617" s="357">
        <v>22020700</v>
      </c>
      <c r="B1617" s="233"/>
      <c r="C1617" s="234"/>
      <c r="D1617" s="233"/>
      <c r="E1617" s="161" t="s">
        <v>677</v>
      </c>
      <c r="F1617" s="231"/>
      <c r="G1617" s="209"/>
      <c r="H1617" s="231"/>
      <c r="I1617" s="209"/>
    </row>
    <row r="1618" spans="1:9" thickBot="1">
      <c r="A1618" s="367">
        <v>22020706</v>
      </c>
      <c r="B1618" s="314" t="s">
        <v>17</v>
      </c>
      <c r="C1618" s="238"/>
      <c r="D1618" s="268">
        <v>31933700</v>
      </c>
      <c r="E1618" s="140" t="s">
        <v>678</v>
      </c>
      <c r="F1618" s="240"/>
      <c r="G1618" s="241">
        <v>2060000</v>
      </c>
      <c r="H1618" s="240"/>
      <c r="I1618" s="241">
        <v>2000000</v>
      </c>
    </row>
    <row r="1619" spans="1:9" thickBot="1">
      <c r="A1619" s="359"/>
      <c r="B1619" s="212"/>
      <c r="C1619" s="243"/>
      <c r="D1619" s="212"/>
      <c r="E1619" s="261" t="s">
        <v>450</v>
      </c>
      <c r="F1619" s="320">
        <f>SUM(F1578:F1608)</f>
        <v>2754067.0656000003</v>
      </c>
      <c r="G1619" s="320">
        <f>SUM(G1578:G1608)</f>
        <v>2868819.8600000003</v>
      </c>
      <c r="H1619" s="320">
        <f>SUM(H1578:H1608)</f>
        <v>2151614.8949999996</v>
      </c>
      <c r="I1619" s="320">
        <f>SUM(I1578:I1608)</f>
        <v>7679396.2440000009</v>
      </c>
    </row>
    <row r="1620" spans="1:9" thickBot="1">
      <c r="A1620" s="359"/>
      <c r="B1620" s="212"/>
      <c r="C1620" s="243"/>
      <c r="D1620" s="212"/>
      <c r="E1620" s="261" t="s">
        <v>412</v>
      </c>
      <c r="F1620" s="320">
        <f>SUM(F1611:F1618)</f>
        <v>0</v>
      </c>
      <c r="G1620" s="320">
        <f>SUM(G1611:G1618)</f>
        <v>2111500</v>
      </c>
      <c r="H1620" s="320">
        <f>SUM(H1611:H1618)</f>
        <v>0</v>
      </c>
      <c r="I1620" s="320">
        <f>SUM(I1611:I1618)</f>
        <v>2050000</v>
      </c>
    </row>
    <row r="1621" spans="1:9" thickBot="1">
      <c r="A1621" s="368"/>
      <c r="B1621" s="399"/>
      <c r="C1621" s="400"/>
      <c r="D1621" s="249"/>
      <c r="E1621" s="275" t="s">
        <v>50</v>
      </c>
      <c r="F1621" s="326">
        <f>F1619+F1620</f>
        <v>2754067.0656000003</v>
      </c>
      <c r="G1621" s="326">
        <f>G1619+G1620</f>
        <v>4980319.8600000003</v>
      </c>
      <c r="H1621" s="326">
        <f>H1619+H1620</f>
        <v>2151614.8949999996</v>
      </c>
      <c r="I1621" s="326">
        <f>I1619+I1620</f>
        <v>9729396.2440000009</v>
      </c>
    </row>
    <row r="1622" spans="1:9" ht="22.5">
      <c r="A1622" s="985" t="s">
        <v>802</v>
      </c>
      <c r="B1622" s="986"/>
      <c r="C1622" s="986"/>
      <c r="D1622" s="986"/>
      <c r="E1622" s="986"/>
      <c r="F1622" s="986"/>
      <c r="G1622" s="986"/>
      <c r="H1622" s="986"/>
      <c r="I1622" s="987"/>
    </row>
    <row r="1623" spans="1:9" ht="22.5">
      <c r="A1623" s="988" t="s">
        <v>0</v>
      </c>
      <c r="B1623" s="989"/>
      <c r="C1623" s="989"/>
      <c r="D1623" s="989"/>
      <c r="E1623" s="989"/>
      <c r="F1623" s="989"/>
      <c r="G1623" s="989"/>
      <c r="H1623" s="989"/>
      <c r="I1623" s="990"/>
    </row>
    <row r="1624" spans="1:9" ht="22.5">
      <c r="A1624" s="988" t="s">
        <v>1734</v>
      </c>
      <c r="B1624" s="989"/>
      <c r="C1624" s="989"/>
      <c r="D1624" s="989"/>
      <c r="E1624" s="989"/>
      <c r="F1624" s="989"/>
      <c r="G1624" s="989"/>
      <c r="H1624" s="989"/>
      <c r="I1624" s="990"/>
    </row>
    <row r="1625" spans="1:9" ht="18.75" customHeight="1" thickBot="1">
      <c r="A1625" s="991" t="s">
        <v>371</v>
      </c>
      <c r="B1625" s="991"/>
      <c r="C1625" s="991"/>
      <c r="D1625" s="991"/>
      <c r="E1625" s="991"/>
      <c r="F1625" s="991"/>
      <c r="G1625" s="991"/>
      <c r="H1625" s="991"/>
      <c r="I1625" s="991"/>
    </row>
    <row r="1626" spans="1:9" thickBot="1">
      <c r="A1626" s="999" t="s">
        <v>679</v>
      </c>
      <c r="B1626" s="1000"/>
      <c r="C1626" s="1000"/>
      <c r="D1626" s="1000"/>
      <c r="E1626" s="1000"/>
      <c r="F1626" s="1000"/>
      <c r="G1626" s="1000"/>
      <c r="H1626" s="1000"/>
      <c r="I1626" s="1001"/>
    </row>
    <row r="1627" spans="1:9" s="204" customFormat="1" ht="54.75" thickBot="1">
      <c r="A1627" s="564" t="s">
        <v>373</v>
      </c>
      <c r="B1627" s="387" t="s">
        <v>78</v>
      </c>
      <c r="C1627" s="565" t="s">
        <v>374</v>
      </c>
      <c r="D1627" s="387" t="s">
        <v>3</v>
      </c>
      <c r="E1627" s="566" t="s">
        <v>79</v>
      </c>
      <c r="F1627" s="387" t="s">
        <v>375</v>
      </c>
      <c r="G1627" s="567" t="s">
        <v>6</v>
      </c>
      <c r="H1627" s="387" t="s">
        <v>738</v>
      </c>
      <c r="I1627" s="387" t="s">
        <v>1735</v>
      </c>
    </row>
    <row r="1628" spans="1:9" ht="18">
      <c r="A1628" s="360">
        <v>20000000</v>
      </c>
      <c r="B1628" s="253"/>
      <c r="C1628" s="254"/>
      <c r="D1628" s="253"/>
      <c r="E1628" s="116" t="s">
        <v>43</v>
      </c>
      <c r="F1628" s="255"/>
      <c r="G1628" s="255"/>
      <c r="H1628" s="255"/>
      <c r="I1628" s="256"/>
    </row>
    <row r="1629" spans="1:9" ht="18">
      <c r="A1629" s="361">
        <v>21000000</v>
      </c>
      <c r="B1629" s="218"/>
      <c r="C1629" s="219"/>
      <c r="D1629" s="218"/>
      <c r="E1629" s="97" t="s">
        <v>46</v>
      </c>
      <c r="F1629" s="208"/>
      <c r="G1629" s="208"/>
      <c r="H1629" s="208"/>
      <c r="I1629" s="220"/>
    </row>
    <row r="1630" spans="1:9" ht="18">
      <c r="A1630" s="361">
        <v>21010000</v>
      </c>
      <c r="B1630" s="218"/>
      <c r="C1630" s="219"/>
      <c r="D1630" s="218"/>
      <c r="E1630" s="97" t="s">
        <v>395</v>
      </c>
      <c r="F1630" s="208"/>
      <c r="G1630" s="208"/>
      <c r="H1630" s="208"/>
      <c r="I1630" s="220"/>
    </row>
    <row r="1631" spans="1:9" ht="18">
      <c r="A1631" s="362">
        <v>21010103</v>
      </c>
      <c r="B1631" s="222" t="s">
        <v>17</v>
      </c>
      <c r="C1631" s="223"/>
      <c r="D1631" s="20">
        <v>31933700</v>
      </c>
      <c r="E1631" s="101" t="s">
        <v>433</v>
      </c>
      <c r="F1631" s="401"/>
      <c r="G1631" s="231"/>
      <c r="H1631" s="401"/>
      <c r="I1631" s="209"/>
    </row>
    <row r="1632" spans="1:9" ht="18">
      <c r="A1632" s="362" t="s">
        <v>668</v>
      </c>
      <c r="B1632" s="222" t="s">
        <v>17</v>
      </c>
      <c r="C1632" s="223"/>
      <c r="D1632" s="13"/>
      <c r="E1632" s="101" t="s">
        <v>434</v>
      </c>
      <c r="F1632" s="231"/>
      <c r="G1632" s="231"/>
      <c r="H1632" s="231"/>
      <c r="I1632" s="209"/>
    </row>
    <row r="1633" spans="1:9" ht="18">
      <c r="A1633" s="362" t="s">
        <v>650</v>
      </c>
      <c r="B1633" s="222" t="s">
        <v>17</v>
      </c>
      <c r="C1633" s="223"/>
      <c r="D1633" s="13"/>
      <c r="E1633" s="101" t="s">
        <v>669</v>
      </c>
      <c r="F1633" s="231"/>
      <c r="G1633" s="231"/>
      <c r="H1633" s="231"/>
      <c r="I1633" s="209"/>
    </row>
    <row r="1634" spans="1:9" ht="18">
      <c r="A1634" s="221">
        <v>21010106</v>
      </c>
      <c r="B1634" s="222" t="s">
        <v>17</v>
      </c>
      <c r="C1634" s="223"/>
      <c r="D1634" s="13"/>
      <c r="E1634" s="101" t="s">
        <v>501</v>
      </c>
      <c r="F1634" s="231"/>
      <c r="G1634" s="231"/>
      <c r="H1634" s="231"/>
      <c r="I1634" s="209"/>
    </row>
    <row r="1635" spans="1:9" ht="36">
      <c r="A1635" s="257"/>
      <c r="B1635" s="222" t="s">
        <v>17</v>
      </c>
      <c r="C1635" s="223"/>
      <c r="D1635" s="13"/>
      <c r="E1635" s="130" t="s">
        <v>576</v>
      </c>
      <c r="F1635" s="231"/>
      <c r="G1635" s="231"/>
      <c r="H1635" s="231"/>
      <c r="I1635" s="209"/>
    </row>
    <row r="1636" spans="1:9" ht="36">
      <c r="A1636" s="361">
        <v>21020300</v>
      </c>
      <c r="B1636" s="218"/>
      <c r="C1636" s="219"/>
      <c r="D1636" s="218"/>
      <c r="E1636" s="97" t="s">
        <v>437</v>
      </c>
      <c r="F1636" s="231"/>
      <c r="G1636" s="231"/>
      <c r="H1636" s="231"/>
      <c r="I1636" s="209"/>
    </row>
    <row r="1637" spans="1:9" ht="18">
      <c r="A1637" s="362">
        <v>21020301</v>
      </c>
      <c r="B1637" s="222" t="s">
        <v>17</v>
      </c>
      <c r="C1637" s="223"/>
      <c r="D1637" s="20">
        <v>31933700</v>
      </c>
      <c r="E1637" s="130" t="s">
        <v>438</v>
      </c>
      <c r="F1637" s="231"/>
      <c r="G1637" s="231"/>
      <c r="H1637" s="231"/>
      <c r="I1637" s="209"/>
    </row>
    <row r="1638" spans="1:9" ht="18">
      <c r="A1638" s="362">
        <v>21020302</v>
      </c>
      <c r="B1638" s="222" t="s">
        <v>17</v>
      </c>
      <c r="C1638" s="223"/>
      <c r="D1638" s="20">
        <v>31933700</v>
      </c>
      <c r="E1638" s="130" t="s">
        <v>439</v>
      </c>
      <c r="F1638" s="231"/>
      <c r="G1638" s="231"/>
      <c r="H1638" s="231"/>
      <c r="I1638" s="209"/>
    </row>
    <row r="1639" spans="1:9" ht="18">
      <c r="A1639" s="362">
        <v>21020303</v>
      </c>
      <c r="B1639" s="222" t="s">
        <v>17</v>
      </c>
      <c r="C1639" s="223"/>
      <c r="D1639" s="20">
        <v>31933700</v>
      </c>
      <c r="E1639" s="130" t="s">
        <v>440</v>
      </c>
      <c r="F1639" s="231"/>
      <c r="G1639" s="231"/>
      <c r="H1639" s="231"/>
      <c r="I1639" s="209"/>
    </row>
    <row r="1640" spans="1:9" ht="18">
      <c r="A1640" s="362">
        <v>21020304</v>
      </c>
      <c r="B1640" s="222" t="s">
        <v>17</v>
      </c>
      <c r="C1640" s="223"/>
      <c r="D1640" s="20">
        <v>31933700</v>
      </c>
      <c r="E1640" s="130" t="s">
        <v>401</v>
      </c>
      <c r="F1640" s="231"/>
      <c r="G1640" s="231"/>
      <c r="H1640" s="231"/>
      <c r="I1640" s="209"/>
    </row>
    <row r="1641" spans="1:9" ht="18">
      <c r="A1641" s="362">
        <v>21020312</v>
      </c>
      <c r="B1641" s="222" t="s">
        <v>17</v>
      </c>
      <c r="C1641" s="223"/>
      <c r="D1641" s="13"/>
      <c r="E1641" s="130" t="s">
        <v>441</v>
      </c>
      <c r="F1641" s="231"/>
      <c r="G1641" s="231"/>
      <c r="H1641" s="231"/>
      <c r="I1641" s="209"/>
    </row>
    <row r="1642" spans="1:9" ht="18">
      <c r="A1642" s="362">
        <v>21020315</v>
      </c>
      <c r="B1642" s="222" t="s">
        <v>17</v>
      </c>
      <c r="C1642" s="223"/>
      <c r="D1642" s="20">
        <v>31933700</v>
      </c>
      <c r="E1642" s="130" t="s">
        <v>442</v>
      </c>
      <c r="F1642" s="231"/>
      <c r="G1642" s="231"/>
      <c r="H1642" s="231"/>
      <c r="I1642" s="209"/>
    </row>
    <row r="1643" spans="1:9" ht="18">
      <c r="A1643" s="362" t="s">
        <v>651</v>
      </c>
      <c r="B1643" s="222" t="s">
        <v>17</v>
      </c>
      <c r="C1643" s="223"/>
      <c r="D1643" s="13"/>
      <c r="E1643" s="130" t="s">
        <v>523</v>
      </c>
      <c r="F1643" s="231"/>
      <c r="G1643" s="231"/>
      <c r="H1643" s="231"/>
      <c r="I1643" s="209"/>
    </row>
    <row r="1644" spans="1:9" ht="18">
      <c r="A1644" s="362" t="s">
        <v>652</v>
      </c>
      <c r="B1644" s="222" t="s">
        <v>17</v>
      </c>
      <c r="C1644" s="223"/>
      <c r="D1644" s="13"/>
      <c r="E1644" s="130" t="s">
        <v>524</v>
      </c>
      <c r="F1644" s="231"/>
      <c r="G1644" s="231"/>
      <c r="H1644" s="231"/>
      <c r="I1644" s="209"/>
    </row>
    <row r="1645" spans="1:9" ht="18">
      <c r="A1645" s="362" t="s">
        <v>653</v>
      </c>
      <c r="B1645" s="222" t="s">
        <v>17</v>
      </c>
      <c r="C1645" s="223"/>
      <c r="D1645" s="13"/>
      <c r="E1645" s="130" t="s">
        <v>525</v>
      </c>
      <c r="F1645" s="231"/>
      <c r="G1645" s="231"/>
      <c r="H1645" s="231"/>
      <c r="I1645" s="209"/>
    </row>
    <row r="1646" spans="1:9" ht="36">
      <c r="A1646" s="361">
        <v>21020400</v>
      </c>
      <c r="B1646" s="218"/>
      <c r="C1646" s="219"/>
      <c r="D1646" s="218"/>
      <c r="E1646" s="97" t="s">
        <v>452</v>
      </c>
      <c r="F1646" s="231"/>
      <c r="G1646" s="231"/>
      <c r="H1646" s="231"/>
      <c r="I1646" s="209"/>
    </row>
    <row r="1647" spans="1:9" ht="18">
      <c r="A1647" s="362">
        <v>21020401</v>
      </c>
      <c r="B1647" s="222" t="s">
        <v>17</v>
      </c>
      <c r="C1647" s="223"/>
      <c r="D1647" s="13"/>
      <c r="E1647" s="130" t="s">
        <v>438</v>
      </c>
      <c r="F1647" s="231"/>
      <c r="G1647" s="231"/>
      <c r="H1647" s="231"/>
      <c r="I1647" s="209"/>
    </row>
    <row r="1648" spans="1:9" ht="18">
      <c r="A1648" s="362">
        <v>21020402</v>
      </c>
      <c r="B1648" s="222" t="s">
        <v>17</v>
      </c>
      <c r="C1648" s="223"/>
      <c r="D1648" s="13"/>
      <c r="E1648" s="130" t="s">
        <v>439</v>
      </c>
      <c r="F1648" s="231"/>
      <c r="G1648" s="231"/>
      <c r="H1648" s="231"/>
      <c r="I1648" s="209"/>
    </row>
    <row r="1649" spans="1:9" ht="18">
      <c r="A1649" s="362">
        <v>21020403</v>
      </c>
      <c r="B1649" s="222" t="s">
        <v>17</v>
      </c>
      <c r="C1649" s="223"/>
      <c r="D1649" s="13"/>
      <c r="E1649" s="130" t="s">
        <v>440</v>
      </c>
      <c r="F1649" s="231"/>
      <c r="G1649" s="231"/>
      <c r="H1649" s="231"/>
      <c r="I1649" s="209"/>
    </row>
    <row r="1650" spans="1:9" ht="18">
      <c r="A1650" s="362">
        <v>21020404</v>
      </c>
      <c r="B1650" s="222" t="s">
        <v>17</v>
      </c>
      <c r="C1650" s="223"/>
      <c r="D1650" s="13"/>
      <c r="E1650" s="130" t="s">
        <v>401</v>
      </c>
      <c r="F1650" s="231"/>
      <c r="G1650" s="231"/>
      <c r="H1650" s="231"/>
      <c r="I1650" s="209"/>
    </row>
    <row r="1651" spans="1:9" ht="18">
      <c r="A1651" s="362">
        <v>21020412</v>
      </c>
      <c r="B1651" s="222" t="s">
        <v>17</v>
      </c>
      <c r="C1651" s="223"/>
      <c r="D1651" s="13"/>
      <c r="E1651" s="130" t="s">
        <v>441</v>
      </c>
      <c r="F1651" s="231"/>
      <c r="G1651" s="231"/>
      <c r="H1651" s="231"/>
      <c r="I1651" s="209"/>
    </row>
    <row r="1652" spans="1:9" ht="18">
      <c r="A1652" s="362">
        <v>21020415</v>
      </c>
      <c r="B1652" s="222" t="s">
        <v>17</v>
      </c>
      <c r="C1652" s="223"/>
      <c r="D1652" s="13"/>
      <c r="E1652" s="130" t="s">
        <v>442</v>
      </c>
      <c r="F1652" s="231"/>
      <c r="G1652" s="231"/>
      <c r="H1652" s="231"/>
      <c r="I1652" s="209"/>
    </row>
    <row r="1653" spans="1:9" ht="36">
      <c r="A1653" s="361">
        <v>21020500</v>
      </c>
      <c r="B1653" s="218"/>
      <c r="C1653" s="219"/>
      <c r="D1653" s="218"/>
      <c r="E1653" s="97" t="s">
        <v>453</v>
      </c>
      <c r="F1653" s="231"/>
      <c r="G1653" s="231"/>
      <c r="H1653" s="231"/>
      <c r="I1653" s="209"/>
    </row>
    <row r="1654" spans="1:9" ht="18">
      <c r="A1654" s="362">
        <v>21020501</v>
      </c>
      <c r="B1654" s="222" t="s">
        <v>17</v>
      </c>
      <c r="C1654" s="223"/>
      <c r="D1654" s="13"/>
      <c r="E1654" s="130" t="s">
        <v>438</v>
      </c>
      <c r="F1654" s="231"/>
      <c r="G1654" s="231"/>
      <c r="H1654" s="231"/>
      <c r="I1654" s="209"/>
    </row>
    <row r="1655" spans="1:9" ht="18">
      <c r="A1655" s="363">
        <v>21020502</v>
      </c>
      <c r="B1655" s="222" t="s">
        <v>17</v>
      </c>
      <c r="C1655" s="230"/>
      <c r="D1655" s="13"/>
      <c r="E1655" s="130" t="s">
        <v>439</v>
      </c>
      <c r="F1655" s="231"/>
      <c r="G1655" s="231"/>
      <c r="H1655" s="231"/>
      <c r="I1655" s="209"/>
    </row>
    <row r="1656" spans="1:9" ht="18">
      <c r="A1656" s="363">
        <v>21020503</v>
      </c>
      <c r="B1656" s="222" t="s">
        <v>17</v>
      </c>
      <c r="C1656" s="230"/>
      <c r="D1656" s="13"/>
      <c r="E1656" s="130" t="s">
        <v>440</v>
      </c>
      <c r="F1656" s="231"/>
      <c r="G1656" s="231"/>
      <c r="H1656" s="231"/>
      <c r="I1656" s="209"/>
    </row>
    <row r="1657" spans="1:9" ht="18">
      <c r="A1657" s="363">
        <v>21020504</v>
      </c>
      <c r="B1657" s="222" t="s">
        <v>17</v>
      </c>
      <c r="C1657" s="230"/>
      <c r="D1657" s="13"/>
      <c r="E1657" s="130" t="s">
        <v>401</v>
      </c>
      <c r="F1657" s="231"/>
      <c r="G1657" s="231"/>
      <c r="H1657" s="231"/>
      <c r="I1657" s="209"/>
    </row>
    <row r="1658" spans="1:9" ht="18">
      <c r="A1658" s="363">
        <v>21020512</v>
      </c>
      <c r="B1658" s="222" t="s">
        <v>17</v>
      </c>
      <c r="C1658" s="230"/>
      <c r="D1658" s="13"/>
      <c r="E1658" s="130" t="s">
        <v>441</v>
      </c>
      <c r="F1658" s="231"/>
      <c r="G1658" s="231"/>
      <c r="H1658" s="231"/>
      <c r="I1658" s="209"/>
    </row>
    <row r="1659" spans="1:9" ht="18">
      <c r="A1659" s="363">
        <v>21020515</v>
      </c>
      <c r="B1659" s="222" t="s">
        <v>17</v>
      </c>
      <c r="C1659" s="230"/>
      <c r="D1659" s="13"/>
      <c r="E1659" s="130" t="s">
        <v>442</v>
      </c>
      <c r="F1659" s="231"/>
      <c r="G1659" s="231"/>
      <c r="H1659" s="231"/>
      <c r="I1659" s="209"/>
    </row>
    <row r="1660" spans="1:9" ht="36">
      <c r="A1660" s="227">
        <v>21020600</v>
      </c>
      <c r="B1660" s="228"/>
      <c r="C1660" s="229"/>
      <c r="D1660" s="228"/>
      <c r="E1660" s="97" t="s">
        <v>410</v>
      </c>
      <c r="F1660" s="231"/>
      <c r="G1660" s="231"/>
      <c r="H1660" s="231"/>
      <c r="I1660" s="209"/>
    </row>
    <row r="1661" spans="1:9" ht="18">
      <c r="A1661" s="322">
        <v>21020605</v>
      </c>
      <c r="B1661" s="222" t="s">
        <v>17</v>
      </c>
      <c r="C1661" s="230"/>
      <c r="D1661" s="13"/>
      <c r="E1661" s="101" t="s">
        <v>503</v>
      </c>
      <c r="F1661" s="231"/>
      <c r="G1661" s="231"/>
      <c r="H1661" s="231"/>
      <c r="I1661" s="209"/>
    </row>
    <row r="1662" spans="1:9" ht="18">
      <c r="A1662" s="357">
        <v>22020000</v>
      </c>
      <c r="B1662" s="233"/>
      <c r="C1662" s="234"/>
      <c r="D1662" s="233"/>
      <c r="E1662" s="161" t="s">
        <v>412</v>
      </c>
      <c r="F1662" s="231"/>
      <c r="G1662" s="231"/>
      <c r="H1662" s="231"/>
      <c r="I1662" s="209"/>
    </row>
    <row r="1663" spans="1:9" ht="36">
      <c r="A1663" s="357">
        <v>22020100</v>
      </c>
      <c r="B1663" s="233"/>
      <c r="C1663" s="234"/>
      <c r="D1663" s="233"/>
      <c r="E1663" s="161" t="s">
        <v>467</v>
      </c>
      <c r="F1663" s="231"/>
      <c r="G1663" s="231"/>
      <c r="H1663" s="231"/>
      <c r="I1663" s="209"/>
    </row>
    <row r="1664" spans="1:9">
      <c r="A1664" s="588">
        <v>22020101</v>
      </c>
      <c r="B1664" s="222" t="s">
        <v>17</v>
      </c>
      <c r="C1664" s="351"/>
      <c r="D1664" s="349"/>
      <c r="E1664" s="348" t="s">
        <v>468</v>
      </c>
      <c r="F1664" s="365"/>
      <c r="G1664" s="231"/>
      <c r="H1664" s="365"/>
      <c r="I1664" s="209"/>
    </row>
    <row r="1665" spans="1:9">
      <c r="A1665" s="588">
        <v>22020102</v>
      </c>
      <c r="B1665" s="222" t="s">
        <v>17</v>
      </c>
      <c r="C1665" s="351"/>
      <c r="D1665" s="20">
        <v>31933700</v>
      </c>
      <c r="E1665" s="348" t="s">
        <v>414</v>
      </c>
      <c r="F1665" s="365"/>
      <c r="G1665" s="231"/>
      <c r="H1665" s="365"/>
      <c r="I1665" s="209"/>
    </row>
    <row r="1666" spans="1:9">
      <c r="A1666" s="588">
        <v>22020103</v>
      </c>
      <c r="B1666" s="222" t="s">
        <v>17</v>
      </c>
      <c r="C1666" s="351"/>
      <c r="D1666" s="349"/>
      <c r="E1666" s="348" t="s">
        <v>469</v>
      </c>
      <c r="F1666" s="365"/>
      <c r="G1666" s="231"/>
      <c r="H1666" s="365"/>
      <c r="I1666" s="209"/>
    </row>
    <row r="1667" spans="1:9">
      <c r="A1667" s="588">
        <v>22020104</v>
      </c>
      <c r="B1667" s="222" t="s">
        <v>17</v>
      </c>
      <c r="C1667" s="351"/>
      <c r="D1667" s="349"/>
      <c r="E1667" s="348" t="s">
        <v>415</v>
      </c>
      <c r="F1667" s="365"/>
      <c r="G1667" s="231"/>
      <c r="H1667" s="365"/>
      <c r="I1667" s="209"/>
    </row>
    <row r="1668" spans="1:9" ht="36">
      <c r="A1668" s="357">
        <v>22020300</v>
      </c>
      <c r="B1668" s="233"/>
      <c r="C1668" s="234"/>
      <c r="D1668" s="233"/>
      <c r="E1668" s="161" t="s">
        <v>455</v>
      </c>
      <c r="F1668" s="231"/>
      <c r="G1668" s="231"/>
      <c r="H1668" s="231"/>
      <c r="I1668" s="209"/>
    </row>
    <row r="1669" spans="1:9" ht="18">
      <c r="A1669" s="366">
        <v>22020313</v>
      </c>
      <c r="B1669" s="222" t="s">
        <v>17</v>
      </c>
      <c r="C1669" s="183"/>
      <c r="D1669" s="13"/>
      <c r="E1669" s="226" t="s">
        <v>448</v>
      </c>
      <c r="F1669" s="231"/>
      <c r="G1669" s="231"/>
      <c r="H1669" s="231"/>
      <c r="I1669" s="209"/>
    </row>
    <row r="1670" spans="1:9" ht="18">
      <c r="A1670" s="357">
        <v>22020000</v>
      </c>
      <c r="B1670" s="233"/>
      <c r="C1670" s="234"/>
      <c r="D1670" s="233"/>
      <c r="E1670" s="161" t="s">
        <v>412</v>
      </c>
      <c r="F1670" s="208"/>
      <c r="G1670" s="208"/>
      <c r="H1670" s="208"/>
      <c r="I1670" s="220"/>
    </row>
    <row r="1671" spans="1:9" ht="18">
      <c r="A1671" s="357" t="s">
        <v>680</v>
      </c>
      <c r="B1671" s="222"/>
      <c r="C1671" s="183"/>
      <c r="D1671" s="13"/>
      <c r="E1671" s="225" t="s">
        <v>681</v>
      </c>
      <c r="F1671" s="208"/>
      <c r="G1671" s="208"/>
      <c r="H1671" s="208"/>
      <c r="I1671" s="220"/>
    </row>
    <row r="1672" spans="1:9" ht="18">
      <c r="A1672" s="366" t="s">
        <v>682</v>
      </c>
      <c r="B1672" s="222" t="s">
        <v>17</v>
      </c>
      <c r="C1672" s="234"/>
      <c r="D1672" s="233"/>
      <c r="E1672" s="172" t="s">
        <v>671</v>
      </c>
      <c r="F1672" s="208"/>
      <c r="G1672" s="208"/>
      <c r="H1672" s="208"/>
      <c r="I1672" s="220"/>
    </row>
    <row r="1673" spans="1:9" ht="36">
      <c r="A1673" s="366" t="s">
        <v>683</v>
      </c>
      <c r="B1673" s="222" t="s">
        <v>17</v>
      </c>
      <c r="C1673" s="234"/>
      <c r="D1673" s="233"/>
      <c r="E1673" s="172" t="s">
        <v>684</v>
      </c>
      <c r="F1673" s="208"/>
      <c r="G1673" s="208"/>
      <c r="H1673" s="208"/>
      <c r="I1673" s="220"/>
    </row>
    <row r="1674" spans="1:9" ht="18">
      <c r="A1674" s="357">
        <v>22020600</v>
      </c>
      <c r="B1674" s="222"/>
      <c r="C1674" s="234"/>
      <c r="D1674" s="233"/>
      <c r="E1674" s="161" t="s">
        <v>421</v>
      </c>
      <c r="F1674" s="208"/>
      <c r="G1674" s="208"/>
      <c r="H1674" s="208"/>
      <c r="I1674" s="220"/>
    </row>
    <row r="1675" spans="1:9" ht="18">
      <c r="A1675" s="366">
        <v>22020602</v>
      </c>
      <c r="B1675" s="222" t="s">
        <v>17</v>
      </c>
      <c r="C1675" s="183"/>
      <c r="D1675" s="20">
        <v>31933700</v>
      </c>
      <c r="E1675" s="226" t="s">
        <v>674</v>
      </c>
      <c r="F1675" s="208"/>
      <c r="G1675" s="208">
        <v>2000000</v>
      </c>
      <c r="H1675" s="208"/>
      <c r="I1675" s="220">
        <v>1000000</v>
      </c>
    </row>
    <row r="1676" spans="1:9" thickBot="1">
      <c r="A1676" s="606">
        <v>22020603</v>
      </c>
      <c r="B1676" s="573" t="s">
        <v>17</v>
      </c>
      <c r="C1676" s="574"/>
      <c r="D1676" s="25">
        <v>31933700</v>
      </c>
      <c r="E1676" s="607" t="s">
        <v>675</v>
      </c>
      <c r="F1676" s="580"/>
      <c r="G1676" s="580">
        <v>3000000</v>
      </c>
      <c r="H1676" s="580"/>
      <c r="I1676" s="581">
        <v>1000000</v>
      </c>
    </row>
    <row r="1677" spans="1:9" thickBot="1">
      <c r="A1677" s="617"/>
      <c r="B1677" s="618"/>
      <c r="C1677" s="619"/>
      <c r="D1677" s="618"/>
      <c r="E1677" s="620" t="s">
        <v>450</v>
      </c>
      <c r="F1677" s="621">
        <f>SUM(F1631:F1661)</f>
        <v>0</v>
      </c>
      <c r="G1677" s="621">
        <f>SUM(G1631:G1661)</f>
        <v>0</v>
      </c>
      <c r="H1677" s="621">
        <f>SUM(H1631:H1661)</f>
        <v>0</v>
      </c>
      <c r="I1677" s="621">
        <f>SUM(I1631:I1661)</f>
        <v>0</v>
      </c>
    </row>
    <row r="1678" spans="1:9" thickBot="1">
      <c r="A1678" s="622"/>
      <c r="B1678" s="623"/>
      <c r="C1678" s="624"/>
      <c r="D1678" s="625"/>
      <c r="E1678" s="626" t="s">
        <v>412</v>
      </c>
      <c r="F1678" s="627">
        <f>SUM(F1664:F1676)</f>
        <v>0</v>
      </c>
      <c r="G1678" s="627">
        <f>SUM(G1664:G1676)</f>
        <v>5000000</v>
      </c>
      <c r="H1678" s="627">
        <f>SUM(H1664:H1676)</f>
        <v>0</v>
      </c>
      <c r="I1678" s="628">
        <f>SUM(I1664:I1676)</f>
        <v>2000000</v>
      </c>
    </row>
    <row r="1679" spans="1:9" ht="19.5" thickBot="1">
      <c r="A1679" s="402"/>
      <c r="B1679" s="247"/>
      <c r="C1679" s="403"/>
      <c r="D1679" s="249"/>
      <c r="E1679" s="404" t="s">
        <v>50</v>
      </c>
      <c r="F1679" s="405">
        <f>F1677+F1678</f>
        <v>0</v>
      </c>
      <c r="G1679" s="405">
        <f>G1677+G1678</f>
        <v>5000000</v>
      </c>
      <c r="H1679" s="405">
        <f>H1677+H1678</f>
        <v>0</v>
      </c>
      <c r="I1679" s="405">
        <f>I1677+I1678</f>
        <v>2000000</v>
      </c>
    </row>
    <row r="1680" spans="1:9" ht="22.5">
      <c r="A1680" s="985" t="s">
        <v>804</v>
      </c>
      <c r="B1680" s="986"/>
      <c r="C1680" s="986"/>
      <c r="D1680" s="986"/>
      <c r="E1680" s="986"/>
      <c r="F1680" s="986"/>
      <c r="G1680" s="986"/>
      <c r="H1680" s="986"/>
      <c r="I1680" s="987"/>
    </row>
    <row r="1681" spans="1:9" ht="22.5">
      <c r="A1681" s="988" t="s">
        <v>0</v>
      </c>
      <c r="B1681" s="989"/>
      <c r="C1681" s="989"/>
      <c r="D1681" s="989"/>
      <c r="E1681" s="989"/>
      <c r="F1681" s="989"/>
      <c r="G1681" s="989"/>
      <c r="H1681" s="989"/>
      <c r="I1681" s="990"/>
    </row>
    <row r="1682" spans="1:9" ht="22.5">
      <c r="A1682" s="988" t="s">
        <v>1734</v>
      </c>
      <c r="B1682" s="989"/>
      <c r="C1682" s="989"/>
      <c r="D1682" s="989"/>
      <c r="E1682" s="989"/>
      <c r="F1682" s="989"/>
      <c r="G1682" s="989"/>
      <c r="H1682" s="989"/>
      <c r="I1682" s="990"/>
    </row>
    <row r="1683" spans="1:9" ht="18.75" customHeight="1" thickBot="1">
      <c r="A1683" s="991" t="s">
        <v>497</v>
      </c>
      <c r="B1683" s="991"/>
      <c r="C1683" s="991"/>
      <c r="D1683" s="991"/>
      <c r="E1683" s="991"/>
      <c r="F1683" s="991"/>
      <c r="G1683" s="991"/>
      <c r="H1683" s="991"/>
      <c r="I1683" s="991"/>
    </row>
    <row r="1684" spans="1:9" thickBot="1">
      <c r="A1684" s="995" t="s">
        <v>685</v>
      </c>
      <c r="B1684" s="996"/>
      <c r="C1684" s="996"/>
      <c r="D1684" s="996"/>
      <c r="E1684" s="996"/>
      <c r="F1684" s="996"/>
      <c r="G1684" s="996"/>
      <c r="H1684" s="996"/>
      <c r="I1684" s="997"/>
    </row>
    <row r="1685" spans="1:9" s="204" customFormat="1" ht="54.75" thickBot="1">
      <c r="A1685" s="175" t="s">
        <v>613</v>
      </c>
      <c r="B1685" s="3" t="s">
        <v>78</v>
      </c>
      <c r="C1685" s="176" t="s">
        <v>374</v>
      </c>
      <c r="D1685" s="3" t="s">
        <v>3</v>
      </c>
      <c r="E1685" s="177" t="s">
        <v>79</v>
      </c>
      <c r="F1685" s="3" t="s">
        <v>375</v>
      </c>
      <c r="G1685" s="563" t="s">
        <v>6</v>
      </c>
      <c r="H1685" s="3" t="s">
        <v>738</v>
      </c>
      <c r="I1685" s="3" t="s">
        <v>1735</v>
      </c>
    </row>
    <row r="1686" spans="1:9" ht="18">
      <c r="A1686" s="406">
        <v>55100200100</v>
      </c>
      <c r="B1686" s="307" t="s">
        <v>17</v>
      </c>
      <c r="C1686" s="197"/>
      <c r="D1686" s="196"/>
      <c r="E1686" s="279" t="s">
        <v>686</v>
      </c>
      <c r="F1686" s="207">
        <f>F1743</f>
        <v>102608519.67068501</v>
      </c>
      <c r="G1686" s="207">
        <f>G1743</f>
        <v>128095333.01970001</v>
      </c>
      <c r="H1686" s="207">
        <f>H1743</f>
        <v>80921799.764775008</v>
      </c>
      <c r="I1686" s="207">
        <f>I1743</f>
        <v>161357035.64199984</v>
      </c>
    </row>
    <row r="1687" spans="1:9" thickBot="1">
      <c r="A1687" s="357"/>
      <c r="B1687" s="233"/>
      <c r="C1687" s="234"/>
      <c r="D1687" s="233"/>
      <c r="E1687" s="280"/>
      <c r="F1687" s="207"/>
      <c r="G1687" s="207"/>
      <c r="H1687" s="207"/>
      <c r="I1687" s="207"/>
    </row>
    <row r="1688" spans="1:9" thickBot="1">
      <c r="A1688" s="359"/>
      <c r="B1688" s="212"/>
      <c r="C1688" s="243"/>
      <c r="D1688" s="212"/>
      <c r="E1688" s="282" t="s">
        <v>50</v>
      </c>
      <c r="F1688" s="283">
        <f>F1686</f>
        <v>102608519.67068501</v>
      </c>
      <c r="G1688" s="283">
        <f>G1686</f>
        <v>128095333.01970001</v>
      </c>
      <c r="H1688" s="283">
        <f>H1686</f>
        <v>80921799.764775008</v>
      </c>
      <c r="I1688" s="283">
        <f>I1686</f>
        <v>161357035.64199984</v>
      </c>
    </row>
    <row r="1689" spans="1:9" thickBot="1">
      <c r="A1689" s="998" t="s">
        <v>388</v>
      </c>
      <c r="B1689" s="998"/>
      <c r="C1689" s="998"/>
      <c r="D1689" s="998"/>
      <c r="E1689" s="998"/>
      <c r="F1689" s="998"/>
      <c r="G1689" s="998"/>
      <c r="H1689" s="998"/>
      <c r="I1689" s="998"/>
    </row>
    <row r="1690" spans="1:9" thickBot="1">
      <c r="A1690" s="359"/>
      <c r="B1690" s="212"/>
      <c r="C1690" s="243"/>
      <c r="D1690" s="212"/>
      <c r="E1690" s="282" t="s">
        <v>46</v>
      </c>
      <c r="F1690" s="283">
        <f t="shared" ref="F1690:I1691" si="12">F1741</f>
        <v>101408519.67068501</v>
      </c>
      <c r="G1690" s="283">
        <f t="shared" si="12"/>
        <v>101315333.01970001</v>
      </c>
      <c r="H1690" s="283">
        <f t="shared" si="12"/>
        <v>80691799.764775008</v>
      </c>
      <c r="I1690" s="283">
        <f t="shared" si="12"/>
        <v>119157035.64199983</v>
      </c>
    </row>
    <row r="1691" spans="1:9" thickBot="1">
      <c r="A1691" s="359"/>
      <c r="B1691" s="212"/>
      <c r="C1691" s="243"/>
      <c r="D1691" s="212"/>
      <c r="E1691" s="282" t="s">
        <v>412</v>
      </c>
      <c r="F1691" s="283">
        <f t="shared" si="12"/>
        <v>1200000</v>
      </c>
      <c r="G1691" s="283">
        <f t="shared" si="12"/>
        <v>26780000</v>
      </c>
      <c r="H1691" s="283">
        <f t="shared" si="12"/>
        <v>230000</v>
      </c>
      <c r="I1691" s="283">
        <f t="shared" si="12"/>
        <v>42200000</v>
      </c>
    </row>
    <row r="1692" spans="1:9" thickBot="1">
      <c r="A1692" s="359"/>
      <c r="B1692" s="212"/>
      <c r="C1692" s="243"/>
      <c r="D1692" s="212"/>
      <c r="E1692" s="282" t="s">
        <v>50</v>
      </c>
      <c r="F1692" s="283">
        <f>F1690+F1691</f>
        <v>102608519.67068501</v>
      </c>
      <c r="G1692" s="283">
        <f>G1690+G1691</f>
        <v>128095333.01970001</v>
      </c>
      <c r="H1692" s="283">
        <f>H1690+H1691</f>
        <v>80921799.764775008</v>
      </c>
      <c r="I1692" s="283">
        <f>I1690+I1691</f>
        <v>161357035.64199984</v>
      </c>
    </row>
    <row r="1693" spans="1:9" ht="22.5">
      <c r="A1693" s="985" t="s">
        <v>802</v>
      </c>
      <c r="B1693" s="986"/>
      <c r="C1693" s="986"/>
      <c r="D1693" s="986"/>
      <c r="E1693" s="986"/>
      <c r="F1693" s="986"/>
      <c r="G1693" s="986"/>
      <c r="H1693" s="986"/>
      <c r="I1693" s="987"/>
    </row>
    <row r="1694" spans="1:9" ht="22.5">
      <c r="A1694" s="988" t="s">
        <v>0</v>
      </c>
      <c r="B1694" s="989"/>
      <c r="C1694" s="989"/>
      <c r="D1694" s="989"/>
      <c r="E1694" s="989"/>
      <c r="F1694" s="989"/>
      <c r="G1694" s="989"/>
      <c r="H1694" s="989"/>
      <c r="I1694" s="990"/>
    </row>
    <row r="1695" spans="1:9" ht="22.5">
      <c r="A1695" s="988" t="s">
        <v>1734</v>
      </c>
      <c r="B1695" s="989"/>
      <c r="C1695" s="989"/>
      <c r="D1695" s="989"/>
      <c r="E1695" s="989"/>
      <c r="F1695" s="989"/>
      <c r="G1695" s="989"/>
      <c r="H1695" s="989"/>
      <c r="I1695" s="990"/>
    </row>
    <row r="1696" spans="1:9" ht="18.75" customHeight="1" thickBot="1">
      <c r="A1696" s="991" t="s">
        <v>371</v>
      </c>
      <c r="B1696" s="991"/>
      <c r="C1696" s="991"/>
      <c r="D1696" s="991"/>
      <c r="E1696" s="991"/>
      <c r="F1696" s="991"/>
      <c r="G1696" s="991"/>
      <c r="H1696" s="991"/>
      <c r="I1696" s="991"/>
    </row>
    <row r="1697" spans="1:9" thickBot="1">
      <c r="A1697" s="999" t="s">
        <v>687</v>
      </c>
      <c r="B1697" s="1000"/>
      <c r="C1697" s="1000"/>
      <c r="D1697" s="1000"/>
      <c r="E1697" s="1000"/>
      <c r="F1697" s="1000"/>
      <c r="G1697" s="1000"/>
      <c r="H1697" s="1000"/>
      <c r="I1697" s="1001"/>
    </row>
    <row r="1698" spans="1:9" s="204" customFormat="1" ht="54.75" thickBot="1">
      <c r="A1698" s="564" t="s">
        <v>373</v>
      </c>
      <c r="B1698" s="387" t="s">
        <v>78</v>
      </c>
      <c r="C1698" s="565" t="s">
        <v>374</v>
      </c>
      <c r="D1698" s="387" t="s">
        <v>3</v>
      </c>
      <c r="E1698" s="566" t="s">
        <v>79</v>
      </c>
      <c r="F1698" s="387" t="s">
        <v>375</v>
      </c>
      <c r="G1698" s="567" t="s">
        <v>6</v>
      </c>
      <c r="H1698" s="387" t="s">
        <v>738</v>
      </c>
      <c r="I1698" s="387" t="s">
        <v>1735</v>
      </c>
    </row>
    <row r="1699" spans="1:9" ht="18">
      <c r="A1699" s="360">
        <v>20000000</v>
      </c>
      <c r="B1699" s="253"/>
      <c r="C1699" s="254"/>
      <c r="D1699" s="253"/>
      <c r="E1699" s="116" t="s">
        <v>43</v>
      </c>
      <c r="F1699" s="255"/>
      <c r="G1699" s="255"/>
      <c r="H1699" s="255"/>
      <c r="I1699" s="256"/>
    </row>
    <row r="1700" spans="1:9" ht="18">
      <c r="A1700" s="361">
        <v>21000000</v>
      </c>
      <c r="B1700" s="218"/>
      <c r="C1700" s="219"/>
      <c r="D1700" s="218"/>
      <c r="E1700" s="97" t="s">
        <v>46</v>
      </c>
      <c r="F1700" s="208"/>
      <c r="G1700" s="208"/>
      <c r="H1700" s="208"/>
      <c r="I1700" s="220"/>
    </row>
    <row r="1701" spans="1:9" ht="18">
      <c r="A1701" s="361">
        <v>21010000</v>
      </c>
      <c r="B1701" s="218"/>
      <c r="C1701" s="219"/>
      <c r="D1701" s="218"/>
      <c r="E1701" s="97" t="s">
        <v>395</v>
      </c>
      <c r="F1701" s="208"/>
      <c r="G1701" s="208"/>
      <c r="H1701" s="208"/>
      <c r="I1701" s="220"/>
    </row>
    <row r="1702" spans="1:9" ht="18">
      <c r="A1702" s="362">
        <v>21010103</v>
      </c>
      <c r="B1702" s="222" t="s">
        <v>17</v>
      </c>
      <c r="C1702" s="223"/>
      <c r="D1702" s="20">
        <v>31933700</v>
      </c>
      <c r="E1702" s="101" t="s">
        <v>433</v>
      </c>
      <c r="F1702" s="231">
        <v>1885460.9709600001</v>
      </c>
      <c r="G1702" s="231">
        <v>1795677.1152000001</v>
      </c>
      <c r="H1702" s="231">
        <v>1346757.8364000001</v>
      </c>
      <c r="I1702" s="209"/>
    </row>
    <row r="1703" spans="1:9" ht="18">
      <c r="A1703" s="362">
        <v>21010104</v>
      </c>
      <c r="B1703" s="222" t="s">
        <v>17</v>
      </c>
      <c r="C1703" s="223"/>
      <c r="D1703" s="20">
        <v>31933700</v>
      </c>
      <c r="E1703" s="101" t="s">
        <v>434</v>
      </c>
      <c r="F1703" s="231">
        <v>32696014.538565002</v>
      </c>
      <c r="G1703" s="231">
        <v>31139061.465300001</v>
      </c>
      <c r="H1703" s="231">
        <v>23354296.098975003</v>
      </c>
      <c r="I1703" s="209">
        <f>NROLL!E950</f>
        <v>1961087.6400000001</v>
      </c>
    </row>
    <row r="1704" spans="1:9" ht="18">
      <c r="A1704" s="362">
        <v>21010105</v>
      </c>
      <c r="B1704" s="222" t="s">
        <v>17</v>
      </c>
      <c r="C1704" s="223"/>
      <c r="D1704" s="20">
        <v>31933700</v>
      </c>
      <c r="E1704" s="101" t="s">
        <v>435</v>
      </c>
      <c r="F1704" s="231"/>
      <c r="G1704" s="231"/>
      <c r="H1704" s="231"/>
      <c r="I1704" s="209">
        <f>NROLL!E943</f>
        <v>24781440.239999909</v>
      </c>
    </row>
    <row r="1705" spans="1:9" ht="18">
      <c r="A1705" s="221">
        <v>21010106</v>
      </c>
      <c r="B1705" s="222" t="s">
        <v>17</v>
      </c>
      <c r="C1705" s="223"/>
      <c r="D1705" s="13"/>
      <c r="E1705" s="101" t="s">
        <v>501</v>
      </c>
      <c r="F1705" s="231"/>
      <c r="G1705" s="231"/>
      <c r="H1705" s="231"/>
      <c r="I1705" s="209"/>
    </row>
    <row r="1706" spans="1:9" ht="36">
      <c r="A1706" s="257"/>
      <c r="B1706" s="222" t="s">
        <v>17</v>
      </c>
      <c r="C1706" s="223"/>
      <c r="D1706" s="13"/>
      <c r="E1706" s="130" t="s">
        <v>576</v>
      </c>
      <c r="F1706" s="231"/>
      <c r="G1706" s="231"/>
      <c r="H1706" s="231"/>
      <c r="I1706" s="209">
        <v>10920000</v>
      </c>
    </row>
    <row r="1707" spans="1:9" ht="36">
      <c r="A1707" s="361">
        <v>21020300</v>
      </c>
      <c r="B1707" s="218"/>
      <c r="C1707" s="219"/>
      <c r="D1707" s="218"/>
      <c r="E1707" s="97" t="s">
        <v>437</v>
      </c>
      <c r="F1707" s="231"/>
      <c r="G1707" s="231"/>
      <c r="H1707" s="231"/>
      <c r="I1707" s="209"/>
    </row>
    <row r="1708" spans="1:9" ht="18">
      <c r="A1708" s="362">
        <v>21020301</v>
      </c>
      <c r="B1708" s="222" t="s">
        <v>17</v>
      </c>
      <c r="C1708" s="223"/>
      <c r="D1708" s="20">
        <v>31933700</v>
      </c>
      <c r="E1708" s="130" t="s">
        <v>438</v>
      </c>
      <c r="F1708" s="231">
        <v>250537.36994999999</v>
      </c>
      <c r="G1708" s="231">
        <v>238607.019</v>
      </c>
      <c r="H1708" s="231">
        <v>178955.26424999998</v>
      </c>
      <c r="I1708" s="209"/>
    </row>
    <row r="1709" spans="1:9" ht="18">
      <c r="A1709" s="362">
        <v>21020302</v>
      </c>
      <c r="B1709" s="222" t="s">
        <v>17</v>
      </c>
      <c r="C1709" s="223"/>
      <c r="D1709" s="20">
        <v>31933700</v>
      </c>
      <c r="E1709" s="130" t="s">
        <v>439</v>
      </c>
      <c r="F1709" s="231">
        <v>143164.21140000003</v>
      </c>
      <c r="G1709" s="231">
        <v>136346.86800000002</v>
      </c>
      <c r="H1709" s="231">
        <v>102260.15100000001</v>
      </c>
      <c r="I1709" s="209"/>
    </row>
    <row r="1710" spans="1:9" ht="18">
      <c r="A1710" s="362">
        <v>21020303</v>
      </c>
      <c r="B1710" s="222" t="s">
        <v>17</v>
      </c>
      <c r="C1710" s="223"/>
      <c r="D1710" s="20">
        <v>31933700</v>
      </c>
      <c r="E1710" s="130" t="s">
        <v>440</v>
      </c>
      <c r="F1710" s="231">
        <v>10105.70904</v>
      </c>
      <c r="G1710" s="231">
        <v>9624.4848000000002</v>
      </c>
      <c r="H1710" s="231">
        <v>7218.3635999999997</v>
      </c>
      <c r="I1710" s="209"/>
    </row>
    <row r="1711" spans="1:9" ht="18">
      <c r="A1711" s="362">
        <v>21020304</v>
      </c>
      <c r="B1711" s="222" t="s">
        <v>17</v>
      </c>
      <c r="C1711" s="223"/>
      <c r="D1711" s="20">
        <v>31933700</v>
      </c>
      <c r="E1711" s="130" t="s">
        <v>401</v>
      </c>
      <c r="F1711" s="231">
        <v>35791.052850000007</v>
      </c>
      <c r="G1711" s="231">
        <v>34086.717000000004</v>
      </c>
      <c r="H1711" s="231">
        <v>25565.037750000003</v>
      </c>
      <c r="I1711" s="209"/>
    </row>
    <row r="1712" spans="1:9" ht="18">
      <c r="A1712" s="362">
        <v>21020312</v>
      </c>
      <c r="B1712" s="222" t="s">
        <v>17</v>
      </c>
      <c r="C1712" s="223"/>
      <c r="D1712" s="13"/>
      <c r="E1712" s="130" t="s">
        <v>441</v>
      </c>
      <c r="F1712" s="231"/>
      <c r="G1712" s="231"/>
      <c r="H1712" s="231"/>
      <c r="I1712" s="209"/>
    </row>
    <row r="1713" spans="1:9" ht="18">
      <c r="A1713" s="362">
        <v>21020315</v>
      </c>
      <c r="B1713" s="222" t="s">
        <v>17</v>
      </c>
      <c r="C1713" s="223"/>
      <c r="D1713" s="20">
        <v>31933700</v>
      </c>
      <c r="E1713" s="130" t="s">
        <v>442</v>
      </c>
      <c r="F1713" s="231">
        <v>63862.466850000004</v>
      </c>
      <c r="G1713" s="231">
        <v>60821.397000000004</v>
      </c>
      <c r="H1713" s="231">
        <v>45616.047750000005</v>
      </c>
      <c r="I1713" s="209"/>
    </row>
    <row r="1714" spans="1:9" ht="36">
      <c r="A1714" s="361">
        <v>21020400</v>
      </c>
      <c r="B1714" s="218"/>
      <c r="C1714" s="219"/>
      <c r="D1714" s="218"/>
      <c r="E1714" s="97" t="s">
        <v>452</v>
      </c>
      <c r="F1714" s="231"/>
      <c r="G1714" s="231"/>
      <c r="H1714" s="231"/>
      <c r="I1714" s="209"/>
    </row>
    <row r="1715" spans="1:9" ht="18">
      <c r="A1715" s="362">
        <v>21020401</v>
      </c>
      <c r="B1715" s="222" t="s">
        <v>17</v>
      </c>
      <c r="C1715" s="223"/>
      <c r="D1715" s="20">
        <v>31933700</v>
      </c>
      <c r="E1715" s="130" t="s">
        <v>438</v>
      </c>
      <c r="F1715" s="231">
        <v>10905112.732185001</v>
      </c>
      <c r="G1715" s="231">
        <v>10385821.649700001</v>
      </c>
      <c r="H1715" s="231">
        <v>7789366.2372750007</v>
      </c>
      <c r="I1715" s="209">
        <f>NROLL!F950</f>
        <v>686380.67399999988</v>
      </c>
    </row>
    <row r="1716" spans="1:9" ht="18">
      <c r="A1716" s="362">
        <v>21020402</v>
      </c>
      <c r="B1716" s="222" t="s">
        <v>17</v>
      </c>
      <c r="C1716" s="223"/>
      <c r="D1716" s="20">
        <v>31933700</v>
      </c>
      <c r="E1716" s="130" t="s">
        <v>439</v>
      </c>
      <c r="F1716" s="231">
        <v>6231067.9062450007</v>
      </c>
      <c r="G1716" s="231">
        <v>5934350.3869000003</v>
      </c>
      <c r="H1716" s="231">
        <v>4450762.7901750002</v>
      </c>
      <c r="I1716" s="209">
        <f>NROLL!G950</f>
        <v>392217.52799999999</v>
      </c>
    </row>
    <row r="1717" spans="1:9" ht="18">
      <c r="A1717" s="362">
        <v>21020403</v>
      </c>
      <c r="B1717" s="222" t="s">
        <v>17</v>
      </c>
      <c r="C1717" s="223"/>
      <c r="D1717" s="20">
        <v>31933700</v>
      </c>
      <c r="E1717" s="130" t="s">
        <v>440</v>
      </c>
      <c r="F1717" s="231">
        <v>1345322.5159500001</v>
      </c>
      <c r="G1717" s="231">
        <v>1281259.5390000001</v>
      </c>
      <c r="H1717" s="231">
        <v>960944.65425000014</v>
      </c>
      <c r="I1717" s="209">
        <f>NROLL!I950</f>
        <v>45360</v>
      </c>
    </row>
    <row r="1718" spans="1:9" ht="18">
      <c r="A1718" s="362">
        <v>21020404</v>
      </c>
      <c r="B1718" s="222" t="s">
        <v>17</v>
      </c>
      <c r="C1718" s="223"/>
      <c r="D1718" s="20">
        <v>31933700</v>
      </c>
      <c r="E1718" s="130" t="s">
        <v>401</v>
      </c>
      <c r="F1718" s="231">
        <v>1559437.226235</v>
      </c>
      <c r="G1718" s="231">
        <v>1485178.3107</v>
      </c>
      <c r="H1718" s="231">
        <v>1113883.733025</v>
      </c>
      <c r="I1718" s="209">
        <f>NROLL!H950</f>
        <v>98054.381999999998</v>
      </c>
    </row>
    <row r="1719" spans="1:9" ht="18">
      <c r="A1719" s="362">
        <v>21020412</v>
      </c>
      <c r="B1719" s="222" t="s">
        <v>17</v>
      </c>
      <c r="C1719" s="223"/>
      <c r="D1719" s="13"/>
      <c r="E1719" s="130" t="s">
        <v>441</v>
      </c>
      <c r="F1719" s="231"/>
      <c r="G1719" s="231"/>
      <c r="H1719" s="231"/>
      <c r="I1719" s="209"/>
    </row>
    <row r="1720" spans="1:9" ht="18">
      <c r="A1720" s="362">
        <v>21020415</v>
      </c>
      <c r="B1720" s="222" t="s">
        <v>17</v>
      </c>
      <c r="C1720" s="223"/>
      <c r="D1720" s="20">
        <v>31933700</v>
      </c>
      <c r="E1720" s="130" t="s">
        <v>442</v>
      </c>
      <c r="F1720" s="231">
        <v>17382642.970455002</v>
      </c>
      <c r="G1720" s="231">
        <v>16554898.067100001</v>
      </c>
      <c r="H1720" s="231">
        <v>12416173.550325001</v>
      </c>
      <c r="I1720" s="209">
        <f>NROLL!J950</f>
        <v>242054.38199999998</v>
      </c>
    </row>
    <row r="1721" spans="1:9" ht="36">
      <c r="A1721" s="361">
        <v>21020500</v>
      </c>
      <c r="B1721" s="218"/>
      <c r="C1721" s="219"/>
      <c r="D1721" s="218"/>
      <c r="E1721" s="97" t="s">
        <v>453</v>
      </c>
      <c r="F1721" s="231"/>
      <c r="G1721" s="231"/>
      <c r="H1721" s="231"/>
      <c r="I1721" s="209"/>
    </row>
    <row r="1722" spans="1:9" ht="18">
      <c r="A1722" s="362">
        <v>21020501</v>
      </c>
      <c r="B1722" s="222" t="s">
        <v>17</v>
      </c>
      <c r="C1722" s="223"/>
      <c r="D1722" s="20">
        <v>31933700</v>
      </c>
      <c r="E1722" s="130" t="s">
        <v>438</v>
      </c>
      <c r="F1722" s="231"/>
      <c r="G1722" s="231"/>
      <c r="H1722" s="231"/>
      <c r="I1722" s="209">
        <f>NROLL!F943</f>
        <v>8673504.0839999653</v>
      </c>
    </row>
    <row r="1723" spans="1:9" ht="18">
      <c r="A1723" s="363">
        <v>21020502</v>
      </c>
      <c r="B1723" s="222" t="s">
        <v>17</v>
      </c>
      <c r="C1723" s="230"/>
      <c r="D1723" s="20">
        <v>31933700</v>
      </c>
      <c r="E1723" s="130" t="s">
        <v>439</v>
      </c>
      <c r="F1723" s="231"/>
      <c r="G1723" s="231"/>
      <c r="H1723" s="231"/>
      <c r="I1723" s="209">
        <f>NROLL!G943</f>
        <v>4956288.0479999986</v>
      </c>
    </row>
    <row r="1724" spans="1:9" ht="18">
      <c r="A1724" s="363">
        <v>21020503</v>
      </c>
      <c r="B1724" s="222" t="s">
        <v>17</v>
      </c>
      <c r="C1724" s="230"/>
      <c r="D1724" s="20">
        <v>31933700</v>
      </c>
      <c r="E1724" s="130" t="s">
        <v>440</v>
      </c>
      <c r="F1724" s="231"/>
      <c r="G1724" s="231"/>
      <c r="H1724" s="231"/>
      <c r="I1724" s="209">
        <f>NROLL!I943</f>
        <v>1069200</v>
      </c>
    </row>
    <row r="1725" spans="1:9" ht="18">
      <c r="A1725" s="363">
        <v>21020504</v>
      </c>
      <c r="B1725" s="222" t="s">
        <v>17</v>
      </c>
      <c r="C1725" s="230"/>
      <c r="D1725" s="20">
        <v>31933700</v>
      </c>
      <c r="E1725" s="130" t="s">
        <v>401</v>
      </c>
      <c r="F1725" s="231"/>
      <c r="G1725" s="231"/>
      <c r="H1725" s="231"/>
      <c r="I1725" s="209">
        <f>NROLL!H943</f>
        <v>1239072.0119999996</v>
      </c>
    </row>
    <row r="1726" spans="1:9" ht="18">
      <c r="A1726" s="363">
        <v>21020512</v>
      </c>
      <c r="B1726" s="222" t="s">
        <v>17</v>
      </c>
      <c r="C1726" s="230"/>
      <c r="D1726" s="13"/>
      <c r="E1726" s="130" t="s">
        <v>441</v>
      </c>
      <c r="F1726" s="231"/>
      <c r="G1726" s="231"/>
      <c r="H1726" s="231"/>
      <c r="I1726" s="209"/>
    </row>
    <row r="1727" spans="1:9" ht="18">
      <c r="A1727" s="363">
        <v>21020515</v>
      </c>
      <c r="B1727" s="222" t="s">
        <v>17</v>
      </c>
      <c r="C1727" s="230"/>
      <c r="D1727" s="20">
        <v>31933700</v>
      </c>
      <c r="E1727" s="130" t="s">
        <v>442</v>
      </c>
      <c r="F1727" s="231"/>
      <c r="G1727" s="231"/>
      <c r="H1727" s="231"/>
      <c r="I1727" s="209">
        <f>NROLL!J943</f>
        <v>14092376.651999956</v>
      </c>
    </row>
    <row r="1728" spans="1:9" ht="36">
      <c r="A1728" s="364">
        <v>21020600</v>
      </c>
      <c r="B1728" s="228"/>
      <c r="C1728" s="229"/>
      <c r="D1728" s="228"/>
      <c r="E1728" s="97" t="s">
        <v>410</v>
      </c>
      <c r="F1728" s="231"/>
      <c r="G1728" s="231"/>
      <c r="H1728" s="231"/>
      <c r="I1728" s="209"/>
    </row>
    <row r="1729" spans="1:9" s="204" customFormat="1" ht="22.5" customHeight="1">
      <c r="A1729" s="363">
        <v>21020601</v>
      </c>
      <c r="B1729" s="599" t="s">
        <v>17</v>
      </c>
      <c r="C1729" s="230"/>
      <c r="D1729" s="20">
        <v>31933700</v>
      </c>
      <c r="E1729" s="101" t="s">
        <v>688</v>
      </c>
      <c r="F1729" s="231">
        <v>28900000</v>
      </c>
      <c r="G1729" s="231">
        <v>32259600</v>
      </c>
      <c r="H1729" s="231">
        <v>28900000</v>
      </c>
      <c r="I1729" s="209">
        <v>50000000</v>
      </c>
    </row>
    <row r="1730" spans="1:9" ht="18">
      <c r="A1730" s="357">
        <v>22020000</v>
      </c>
      <c r="B1730" s="233"/>
      <c r="C1730" s="234"/>
      <c r="D1730" s="233"/>
      <c r="E1730" s="161" t="s">
        <v>412</v>
      </c>
      <c r="F1730" s="231"/>
      <c r="G1730" s="231"/>
      <c r="H1730" s="231"/>
      <c r="I1730" s="209"/>
    </row>
    <row r="1731" spans="1:9" ht="36">
      <c r="A1731" s="357">
        <v>22020100</v>
      </c>
      <c r="B1731" s="233"/>
      <c r="C1731" s="234"/>
      <c r="D1731" s="233"/>
      <c r="E1731" s="161" t="s">
        <v>467</v>
      </c>
      <c r="F1731" s="231"/>
      <c r="G1731" s="231"/>
      <c r="H1731" s="231"/>
      <c r="I1731" s="209"/>
    </row>
    <row r="1732" spans="1:9">
      <c r="A1732" s="588">
        <v>22020101</v>
      </c>
      <c r="B1732" s="222" t="s">
        <v>17</v>
      </c>
      <c r="C1732" s="351"/>
      <c r="D1732" s="349"/>
      <c r="E1732" s="348" t="s">
        <v>468</v>
      </c>
      <c r="F1732" s="14"/>
      <c r="G1732" s="231"/>
      <c r="H1732" s="14"/>
      <c r="I1732" s="209"/>
    </row>
    <row r="1733" spans="1:9">
      <c r="A1733" s="588">
        <v>22020102</v>
      </c>
      <c r="B1733" s="222" t="s">
        <v>17</v>
      </c>
      <c r="C1733" s="351"/>
      <c r="D1733" s="20">
        <v>31933700</v>
      </c>
      <c r="E1733" s="348" t="s">
        <v>414</v>
      </c>
      <c r="F1733" s="365"/>
      <c r="G1733" s="231">
        <v>2060000</v>
      </c>
      <c r="H1733" s="365"/>
      <c r="I1733" s="209">
        <v>200000</v>
      </c>
    </row>
    <row r="1734" spans="1:9">
      <c r="A1734" s="588">
        <v>22020103</v>
      </c>
      <c r="B1734" s="222" t="s">
        <v>17</v>
      </c>
      <c r="C1734" s="351"/>
      <c r="D1734" s="349"/>
      <c r="E1734" s="348" t="s">
        <v>469</v>
      </c>
      <c r="F1734" s="14"/>
      <c r="G1734" s="231"/>
      <c r="H1734" s="14"/>
      <c r="I1734" s="209"/>
    </row>
    <row r="1735" spans="1:9">
      <c r="A1735" s="588">
        <v>22020104</v>
      </c>
      <c r="B1735" s="222" t="s">
        <v>17</v>
      </c>
      <c r="C1735" s="351"/>
      <c r="D1735" s="349"/>
      <c r="E1735" s="348" t="s">
        <v>415</v>
      </c>
      <c r="F1735" s="14"/>
      <c r="G1735" s="231"/>
      <c r="H1735" s="14"/>
      <c r="I1735" s="209"/>
    </row>
    <row r="1736" spans="1:9" s="203" customFormat="1" ht="36">
      <c r="A1736" s="357" t="s">
        <v>689</v>
      </c>
      <c r="B1736" s="233"/>
      <c r="C1736" s="234"/>
      <c r="D1736" s="233"/>
      <c r="E1736" s="161" t="s">
        <v>690</v>
      </c>
      <c r="F1736" s="327"/>
      <c r="G1736" s="327"/>
      <c r="H1736" s="327"/>
      <c r="I1736" s="235"/>
    </row>
    <row r="1737" spans="1:9" ht="18">
      <c r="A1737" s="366" t="s">
        <v>626</v>
      </c>
      <c r="B1737" s="222" t="s">
        <v>17</v>
      </c>
      <c r="C1737" s="183"/>
      <c r="D1737" s="13"/>
      <c r="E1737" s="172" t="s">
        <v>520</v>
      </c>
      <c r="F1737" s="231"/>
      <c r="G1737" s="231"/>
      <c r="H1737" s="231"/>
      <c r="I1737" s="209">
        <v>2000000</v>
      </c>
    </row>
    <row r="1738" spans="1:9" ht="36">
      <c r="A1738" s="357">
        <v>22040000</v>
      </c>
      <c r="B1738" s="233"/>
      <c r="C1738" s="234"/>
      <c r="D1738" s="233"/>
      <c r="E1738" s="161" t="s">
        <v>691</v>
      </c>
      <c r="F1738" s="231"/>
      <c r="G1738" s="231"/>
      <c r="H1738" s="231"/>
      <c r="I1738" s="209"/>
    </row>
    <row r="1739" spans="1:9" ht="36">
      <c r="A1739" s="357">
        <v>22040100</v>
      </c>
      <c r="B1739" s="233"/>
      <c r="C1739" s="234"/>
      <c r="D1739" s="233"/>
      <c r="E1739" s="161" t="s">
        <v>692</v>
      </c>
      <c r="F1739" s="231"/>
      <c r="G1739" s="231"/>
      <c r="H1739" s="231"/>
      <c r="I1739" s="209"/>
    </row>
    <row r="1740" spans="1:9" s="204" customFormat="1" ht="54.75" thickBot="1">
      <c r="A1740" s="606">
        <v>22040109</v>
      </c>
      <c r="B1740" s="602" t="s">
        <v>17</v>
      </c>
      <c r="C1740" s="574"/>
      <c r="D1740" s="25">
        <v>31933700</v>
      </c>
      <c r="E1740" s="576" t="s">
        <v>693</v>
      </c>
      <c r="F1740" s="577">
        <v>1200000</v>
      </c>
      <c r="G1740" s="577">
        <v>24720000</v>
      </c>
      <c r="H1740" s="577">
        <v>230000</v>
      </c>
      <c r="I1740" s="578">
        <v>40000000</v>
      </c>
    </row>
    <row r="1741" spans="1:9" thickBot="1">
      <c r="A1741" s="447"/>
      <c r="B1741" s="448"/>
      <c r="C1741" s="449"/>
      <c r="D1741" s="448"/>
      <c r="E1741" s="562" t="s">
        <v>46</v>
      </c>
      <c r="F1741" s="446">
        <f>SUM(F1702:F1729)</f>
        <v>101408519.67068501</v>
      </c>
      <c r="G1741" s="446">
        <f>SUM(G1702:G1729)</f>
        <v>101315333.01970001</v>
      </c>
      <c r="H1741" s="446">
        <f>SUM(H1702:H1729)</f>
        <v>80691799.764775008</v>
      </c>
      <c r="I1741" s="446">
        <f>SUM(I1702:I1729)</f>
        <v>119157035.64199983</v>
      </c>
    </row>
    <row r="1742" spans="1:9" thickBot="1">
      <c r="A1742" s="368"/>
      <c r="B1742" s="247"/>
      <c r="C1742" s="248"/>
      <c r="D1742" s="249"/>
      <c r="E1742" s="374" t="s">
        <v>412</v>
      </c>
      <c r="F1742" s="326">
        <f>SUM(F1732:F1740)</f>
        <v>1200000</v>
      </c>
      <c r="G1742" s="326">
        <f>SUM(G1732:G1740)</f>
        <v>26780000</v>
      </c>
      <c r="H1742" s="326">
        <f>SUM(H1732:H1740)</f>
        <v>230000</v>
      </c>
      <c r="I1742" s="326">
        <f>SUM(I1732:I1740)</f>
        <v>42200000</v>
      </c>
    </row>
    <row r="1743" spans="1:9" thickBot="1">
      <c r="A1743" s="371"/>
      <c r="B1743" s="372"/>
      <c r="C1743" s="373"/>
      <c r="D1743" s="372"/>
      <c r="E1743" s="374" t="s">
        <v>50</v>
      </c>
      <c r="F1743" s="320">
        <f>F1741+F1742</f>
        <v>102608519.67068501</v>
      </c>
      <c r="G1743" s="320">
        <f>G1741+G1742</f>
        <v>128095333.01970001</v>
      </c>
      <c r="H1743" s="320">
        <f>H1741+H1742</f>
        <v>80921799.764775008</v>
      </c>
      <c r="I1743" s="320">
        <f>I1741+I1742</f>
        <v>161357035.64199984</v>
      </c>
    </row>
    <row r="1744" spans="1:9" ht="22.5">
      <c r="A1744" s="985" t="s">
        <v>805</v>
      </c>
      <c r="B1744" s="986"/>
      <c r="C1744" s="986"/>
      <c r="D1744" s="986"/>
      <c r="E1744" s="986"/>
      <c r="F1744" s="986"/>
      <c r="G1744" s="986"/>
      <c r="H1744" s="986"/>
      <c r="I1744" s="987"/>
    </row>
    <row r="1745" spans="1:9" ht="22.5">
      <c r="A1745" s="988" t="s">
        <v>0</v>
      </c>
      <c r="B1745" s="989"/>
      <c r="C1745" s="989"/>
      <c r="D1745" s="989"/>
      <c r="E1745" s="989"/>
      <c r="F1745" s="989"/>
      <c r="G1745" s="989"/>
      <c r="H1745" s="989"/>
      <c r="I1745" s="990"/>
    </row>
    <row r="1746" spans="1:9" ht="22.5">
      <c r="A1746" s="988" t="s">
        <v>1734</v>
      </c>
      <c r="B1746" s="989"/>
      <c r="C1746" s="989"/>
      <c r="D1746" s="989"/>
      <c r="E1746" s="989"/>
      <c r="F1746" s="989"/>
      <c r="G1746" s="989"/>
      <c r="H1746" s="989"/>
      <c r="I1746" s="990"/>
    </row>
    <row r="1747" spans="1:9" ht="18.75" customHeight="1" thickBot="1">
      <c r="A1747" s="991" t="s">
        <v>497</v>
      </c>
      <c r="B1747" s="991"/>
      <c r="C1747" s="991"/>
      <c r="D1747" s="991"/>
      <c r="E1747" s="991"/>
      <c r="F1747" s="991"/>
      <c r="G1747" s="991"/>
      <c r="H1747" s="991"/>
      <c r="I1747" s="991"/>
    </row>
    <row r="1748" spans="1:9" thickBot="1">
      <c r="A1748" s="995" t="s">
        <v>694</v>
      </c>
      <c r="B1748" s="996"/>
      <c r="C1748" s="996"/>
      <c r="D1748" s="996"/>
      <c r="E1748" s="996"/>
      <c r="F1748" s="996"/>
      <c r="G1748" s="996"/>
      <c r="H1748" s="996"/>
      <c r="I1748" s="997"/>
    </row>
    <row r="1749" spans="1:9" s="204" customFormat="1" ht="54.75" thickBot="1">
      <c r="A1749" s="175" t="s">
        <v>613</v>
      </c>
      <c r="B1749" s="3" t="s">
        <v>78</v>
      </c>
      <c r="C1749" s="176" t="s">
        <v>374</v>
      </c>
      <c r="D1749" s="3" t="s">
        <v>3</v>
      </c>
      <c r="E1749" s="177" t="s">
        <v>79</v>
      </c>
      <c r="F1749" s="3" t="s">
        <v>375</v>
      </c>
      <c r="G1749" s="563" t="s">
        <v>6</v>
      </c>
      <c r="H1749" s="3" t="s">
        <v>738</v>
      </c>
      <c r="I1749" s="3" t="s">
        <v>1735</v>
      </c>
    </row>
    <row r="1750" spans="1:9" ht="18">
      <c r="A1750" s="356">
        <v>22000300101</v>
      </c>
      <c r="B1750" s="323" t="s">
        <v>17</v>
      </c>
      <c r="C1750" s="353"/>
      <c r="D1750" s="336"/>
      <c r="E1750" s="180" t="s">
        <v>695</v>
      </c>
      <c r="F1750" s="407">
        <f>F1815</f>
        <v>2936207.1209999993</v>
      </c>
      <c r="G1750" s="407">
        <f>G1815</f>
        <v>14331297.120999999</v>
      </c>
      <c r="H1750" s="407">
        <f>H1815</f>
        <v>3699655.3407500004</v>
      </c>
      <c r="I1750" s="407">
        <f>I1815</f>
        <v>23848368.318</v>
      </c>
    </row>
    <row r="1751" spans="1:9" ht="18">
      <c r="A1751" s="357">
        <v>22000300102</v>
      </c>
      <c r="B1751" s="323" t="s">
        <v>17</v>
      </c>
      <c r="C1751" s="234"/>
      <c r="D1751" s="233"/>
      <c r="E1751" s="130" t="s">
        <v>696</v>
      </c>
      <c r="F1751" s="408">
        <f>F1864</f>
        <v>4531843.1400000006</v>
      </c>
      <c r="G1751" s="408">
        <f>G1864</f>
        <v>7536343.1400000006</v>
      </c>
      <c r="H1751" s="408">
        <f>H1864</f>
        <v>3113882.355</v>
      </c>
      <c r="I1751" s="408">
        <f>I1864</f>
        <v>9798560.318</v>
      </c>
    </row>
    <row r="1752" spans="1:9" thickBot="1">
      <c r="A1752" s="357">
        <v>22000300103</v>
      </c>
      <c r="B1752" s="323" t="s">
        <v>17</v>
      </c>
      <c r="C1752" s="234"/>
      <c r="D1752" s="233"/>
      <c r="E1752" s="130" t="s">
        <v>697</v>
      </c>
      <c r="F1752" s="408">
        <f>F1917</f>
        <v>1386915.3734000002</v>
      </c>
      <c r="G1752" s="408">
        <f>G1917</f>
        <v>53961915.373400003</v>
      </c>
      <c r="H1752" s="408">
        <f>H1917</f>
        <v>1040186.5300500002</v>
      </c>
      <c r="I1752" s="408">
        <f>I1917</f>
        <v>79932254.348000005</v>
      </c>
    </row>
    <row r="1753" spans="1:9" thickBot="1">
      <c r="A1753" s="359"/>
      <c r="B1753" s="212"/>
      <c r="C1753" s="243"/>
      <c r="D1753" s="212"/>
      <c r="E1753" s="269" t="s">
        <v>50</v>
      </c>
      <c r="F1753" s="409">
        <f>SUM(F1750:F1752)</f>
        <v>8854965.6344000008</v>
      </c>
      <c r="G1753" s="409">
        <f>SUM(G1750:G1752)</f>
        <v>75829555.63440001</v>
      </c>
      <c r="H1753" s="409">
        <f>SUM(H1750:H1752)</f>
        <v>7853724.2258000001</v>
      </c>
      <c r="I1753" s="409">
        <f>SUM(I1750:I1752)</f>
        <v>113579182.984</v>
      </c>
    </row>
    <row r="1754" spans="1:9" thickBot="1">
      <c r="A1754" s="998" t="s">
        <v>388</v>
      </c>
      <c r="B1754" s="998"/>
      <c r="C1754" s="998"/>
      <c r="D1754" s="998"/>
      <c r="E1754" s="998"/>
      <c r="F1754" s="998"/>
      <c r="G1754" s="998"/>
      <c r="H1754" s="998"/>
      <c r="I1754" s="998"/>
    </row>
    <row r="1755" spans="1:9" thickBot="1">
      <c r="A1755" s="359"/>
      <c r="B1755" s="212"/>
      <c r="C1755" s="243"/>
      <c r="D1755" s="212"/>
      <c r="E1755" s="269" t="s">
        <v>46</v>
      </c>
      <c r="F1755" s="409">
        <f t="shared" ref="F1755:I1756" si="13">F1813+F1862+F1915</f>
        <v>6204965.6343999999</v>
      </c>
      <c r="G1755" s="409">
        <f t="shared" si="13"/>
        <v>6204965.6343999999</v>
      </c>
      <c r="H1755" s="409">
        <f t="shared" si="13"/>
        <v>4653724.2258000001</v>
      </c>
      <c r="I1755" s="409">
        <f t="shared" si="13"/>
        <v>17479182.984000001</v>
      </c>
    </row>
    <row r="1756" spans="1:9" thickBot="1">
      <c r="A1756" s="359"/>
      <c r="B1756" s="212"/>
      <c r="C1756" s="243"/>
      <c r="D1756" s="212"/>
      <c r="E1756" s="269" t="s">
        <v>412</v>
      </c>
      <c r="F1756" s="409">
        <f t="shared" si="13"/>
        <v>2650000</v>
      </c>
      <c r="G1756" s="409">
        <f t="shared" si="13"/>
        <v>69624590</v>
      </c>
      <c r="H1756" s="409">
        <f t="shared" si="13"/>
        <v>3200000</v>
      </c>
      <c r="I1756" s="409">
        <f t="shared" si="13"/>
        <v>96100000</v>
      </c>
    </row>
    <row r="1757" spans="1:9" thickBot="1">
      <c r="A1757" s="359"/>
      <c r="B1757" s="212"/>
      <c r="C1757" s="243"/>
      <c r="D1757" s="212"/>
      <c r="E1757" s="269" t="s">
        <v>50</v>
      </c>
      <c r="F1757" s="409">
        <f>F1755+F1756</f>
        <v>8854965.6343999989</v>
      </c>
      <c r="G1757" s="409">
        <f>G1755+G1756</f>
        <v>75829555.634399995</v>
      </c>
      <c r="H1757" s="409">
        <f>H1755+H1756</f>
        <v>7853724.2258000001</v>
      </c>
      <c r="I1757" s="409">
        <f>I1755+I1756</f>
        <v>113579182.984</v>
      </c>
    </row>
    <row r="1758" spans="1:9" ht="22.5">
      <c r="A1758" s="985" t="s">
        <v>802</v>
      </c>
      <c r="B1758" s="986"/>
      <c r="C1758" s="986"/>
      <c r="D1758" s="986"/>
      <c r="E1758" s="986"/>
      <c r="F1758" s="986"/>
      <c r="G1758" s="986"/>
      <c r="H1758" s="986"/>
      <c r="I1758" s="987"/>
    </row>
    <row r="1759" spans="1:9" ht="22.5">
      <c r="A1759" s="988" t="s">
        <v>0</v>
      </c>
      <c r="B1759" s="989"/>
      <c r="C1759" s="989"/>
      <c r="D1759" s="989"/>
      <c r="E1759" s="989"/>
      <c r="F1759" s="989"/>
      <c r="G1759" s="989"/>
      <c r="H1759" s="989"/>
      <c r="I1759" s="990"/>
    </row>
    <row r="1760" spans="1:9" ht="22.5">
      <c r="A1760" s="988" t="s">
        <v>1734</v>
      </c>
      <c r="B1760" s="989"/>
      <c r="C1760" s="989"/>
      <c r="D1760" s="989"/>
      <c r="E1760" s="989"/>
      <c r="F1760" s="989"/>
      <c r="G1760" s="989"/>
      <c r="H1760" s="989"/>
      <c r="I1760" s="990"/>
    </row>
    <row r="1761" spans="1:9" ht="18.75" customHeight="1" thickBot="1">
      <c r="A1761" s="991" t="s">
        <v>371</v>
      </c>
      <c r="B1761" s="991"/>
      <c r="C1761" s="991"/>
      <c r="D1761" s="991"/>
      <c r="E1761" s="991"/>
      <c r="F1761" s="991"/>
      <c r="G1761" s="991"/>
      <c r="H1761" s="991"/>
      <c r="I1761" s="991"/>
    </row>
    <row r="1762" spans="1:9" thickBot="1">
      <c r="A1762" s="992" t="s">
        <v>698</v>
      </c>
      <c r="B1762" s="993"/>
      <c r="C1762" s="993"/>
      <c r="D1762" s="993"/>
      <c r="E1762" s="993"/>
      <c r="F1762" s="993"/>
      <c r="G1762" s="993"/>
      <c r="H1762" s="993"/>
      <c r="I1762" s="994"/>
    </row>
    <row r="1763" spans="1:9" s="204" customFormat="1" ht="54.75" thickBot="1">
      <c r="A1763" s="564" t="s">
        <v>373</v>
      </c>
      <c r="B1763" s="387" t="s">
        <v>78</v>
      </c>
      <c r="C1763" s="565" t="s">
        <v>374</v>
      </c>
      <c r="D1763" s="387" t="s">
        <v>3</v>
      </c>
      <c r="E1763" s="566" t="s">
        <v>79</v>
      </c>
      <c r="F1763" s="387" t="s">
        <v>375</v>
      </c>
      <c r="G1763" s="567" t="s">
        <v>6</v>
      </c>
      <c r="H1763" s="387" t="s">
        <v>738</v>
      </c>
      <c r="I1763" s="387" t="s">
        <v>1735</v>
      </c>
    </row>
    <row r="1764" spans="1:9" ht="18">
      <c r="A1764" s="360">
        <v>20000000</v>
      </c>
      <c r="B1764" s="253"/>
      <c r="C1764" s="254"/>
      <c r="D1764" s="253"/>
      <c r="E1764" s="116" t="s">
        <v>43</v>
      </c>
      <c r="F1764" s="255"/>
      <c r="G1764" s="255"/>
      <c r="H1764" s="255"/>
      <c r="I1764" s="256"/>
    </row>
    <row r="1765" spans="1:9" ht="18">
      <c r="A1765" s="361">
        <v>21000000</v>
      </c>
      <c r="B1765" s="218"/>
      <c r="C1765" s="219"/>
      <c r="D1765" s="218"/>
      <c r="E1765" s="97" t="s">
        <v>46</v>
      </c>
      <c r="F1765" s="208"/>
      <c r="G1765" s="208"/>
      <c r="H1765" s="208"/>
      <c r="I1765" s="220"/>
    </row>
    <row r="1766" spans="1:9" ht="18">
      <c r="A1766" s="361">
        <v>21010000</v>
      </c>
      <c r="B1766" s="218"/>
      <c r="C1766" s="219"/>
      <c r="D1766" s="218"/>
      <c r="E1766" s="97" t="s">
        <v>395</v>
      </c>
      <c r="F1766" s="208"/>
      <c r="G1766" s="208"/>
      <c r="H1766" s="208"/>
      <c r="I1766" s="220"/>
    </row>
    <row r="1767" spans="1:9" ht="18">
      <c r="A1767" s="362">
        <v>21010103</v>
      </c>
      <c r="B1767" s="222" t="s">
        <v>17</v>
      </c>
      <c r="C1767" s="223"/>
      <c r="D1767" s="20">
        <v>31933700</v>
      </c>
      <c r="E1767" s="101" t="s">
        <v>433</v>
      </c>
      <c r="F1767" s="231">
        <v>1165368.0384</v>
      </c>
      <c r="G1767" s="231">
        <v>1165368.0384</v>
      </c>
      <c r="H1767" s="231">
        <v>874026.02879999997</v>
      </c>
      <c r="I1767" s="209">
        <f>NROLL!E970</f>
        <v>695307</v>
      </c>
    </row>
    <row r="1768" spans="1:9" ht="18">
      <c r="A1768" s="362">
        <v>21010104</v>
      </c>
      <c r="B1768" s="222" t="s">
        <v>17</v>
      </c>
      <c r="C1768" s="223"/>
      <c r="D1768" s="13"/>
      <c r="E1768" s="101" t="s">
        <v>434</v>
      </c>
      <c r="F1768" s="231"/>
      <c r="G1768" s="231"/>
      <c r="H1768" s="231"/>
      <c r="I1768" s="209">
        <f>NROLL!E967</f>
        <v>313230.24</v>
      </c>
    </row>
    <row r="1769" spans="1:9" ht="18">
      <c r="A1769" s="362">
        <v>21010105</v>
      </c>
      <c r="B1769" s="222" t="s">
        <v>17</v>
      </c>
      <c r="C1769" s="223"/>
      <c r="D1769" s="13"/>
      <c r="E1769" s="101" t="s">
        <v>435</v>
      </c>
      <c r="F1769" s="231"/>
      <c r="G1769" s="231"/>
      <c r="H1769" s="231"/>
      <c r="I1769" s="209">
        <f>NROLL!E965</f>
        <v>1264928.28</v>
      </c>
    </row>
    <row r="1770" spans="1:9" ht="18">
      <c r="A1770" s="221">
        <v>21010106</v>
      </c>
      <c r="B1770" s="222" t="s">
        <v>17</v>
      </c>
      <c r="C1770" s="223"/>
      <c r="D1770" s="13"/>
      <c r="E1770" s="101" t="s">
        <v>501</v>
      </c>
      <c r="F1770" s="231"/>
      <c r="G1770" s="231"/>
      <c r="H1770" s="231"/>
      <c r="I1770" s="209"/>
    </row>
    <row r="1771" spans="1:9" ht="36">
      <c r="A1771" s="257"/>
      <c r="B1771" s="222" t="s">
        <v>17</v>
      </c>
      <c r="C1771" s="223"/>
      <c r="D1771" s="13"/>
      <c r="E1771" s="130" t="s">
        <v>576</v>
      </c>
      <c r="F1771" s="231"/>
      <c r="G1771" s="231"/>
      <c r="H1771" s="231"/>
      <c r="I1771" s="209">
        <f>NROLL!T970+NROLL!T967+NROLL!T965</f>
        <v>5280000</v>
      </c>
    </row>
    <row r="1772" spans="1:9" ht="18">
      <c r="A1772" s="361">
        <v>21020000</v>
      </c>
      <c r="B1772" s="218"/>
      <c r="C1772" s="219"/>
      <c r="D1772" s="218"/>
      <c r="E1772" s="97" t="s">
        <v>398</v>
      </c>
      <c r="F1772" s="231"/>
      <c r="G1772" s="231"/>
      <c r="H1772" s="231"/>
      <c r="I1772" s="209"/>
    </row>
    <row r="1773" spans="1:9" ht="36">
      <c r="A1773" s="361">
        <v>21020300</v>
      </c>
      <c r="B1773" s="218"/>
      <c r="C1773" s="219"/>
      <c r="D1773" s="218"/>
      <c r="E1773" s="97" t="s">
        <v>437</v>
      </c>
      <c r="F1773" s="231"/>
      <c r="G1773" s="231"/>
      <c r="H1773" s="231"/>
      <c r="I1773" s="209"/>
    </row>
    <row r="1774" spans="1:9" ht="18">
      <c r="A1774" s="362">
        <v>21020301</v>
      </c>
      <c r="B1774" s="222" t="s">
        <v>17</v>
      </c>
      <c r="C1774" s="223"/>
      <c r="D1774" s="20">
        <v>31933700</v>
      </c>
      <c r="E1774" s="130" t="s">
        <v>438</v>
      </c>
      <c r="F1774" s="231">
        <v>339892.47070000001</v>
      </c>
      <c r="G1774" s="231">
        <v>339892.47070000001</v>
      </c>
      <c r="H1774" s="231">
        <v>254919.35302499999</v>
      </c>
      <c r="I1774" s="209">
        <f>NROLL!F978</f>
        <v>243357.44999999998</v>
      </c>
    </row>
    <row r="1775" spans="1:9" ht="18">
      <c r="A1775" s="362">
        <v>21020302</v>
      </c>
      <c r="B1775" s="222" t="s">
        <v>17</v>
      </c>
      <c r="C1775" s="223"/>
      <c r="D1775" s="20">
        <v>31933700</v>
      </c>
      <c r="E1775" s="130" t="s">
        <v>439</v>
      </c>
      <c r="F1775" s="231">
        <v>194224.11300000001</v>
      </c>
      <c r="G1775" s="231">
        <v>194224.11300000001</v>
      </c>
      <c r="H1775" s="231">
        <v>145668.08475000001</v>
      </c>
      <c r="I1775" s="209">
        <f>NROLL!G978</f>
        <v>139061.4</v>
      </c>
    </row>
    <row r="1776" spans="1:9" ht="18">
      <c r="A1776" s="362">
        <v>21020303</v>
      </c>
      <c r="B1776" s="222" t="s">
        <v>17</v>
      </c>
      <c r="C1776" s="223"/>
      <c r="D1776" s="20">
        <v>31933700</v>
      </c>
      <c r="E1776" s="130" t="s">
        <v>440</v>
      </c>
      <c r="F1776" s="231">
        <v>10827.545400000001</v>
      </c>
      <c r="G1776" s="231">
        <v>10827.545400000001</v>
      </c>
      <c r="H1776" s="231">
        <v>8120.6590500000002</v>
      </c>
      <c r="I1776" s="209">
        <f>NROLL!I970</f>
        <v>9720</v>
      </c>
    </row>
    <row r="1777" spans="1:9" ht="18">
      <c r="A1777" s="362">
        <v>21020304</v>
      </c>
      <c r="B1777" s="222" t="s">
        <v>17</v>
      </c>
      <c r="C1777" s="223"/>
      <c r="D1777" s="20">
        <v>31933700</v>
      </c>
      <c r="E1777" s="130" t="s">
        <v>401</v>
      </c>
      <c r="F1777" s="231">
        <v>48555.745000000003</v>
      </c>
      <c r="G1777" s="231">
        <v>48555.745000000003</v>
      </c>
      <c r="H1777" s="231">
        <v>36416.808750000004</v>
      </c>
      <c r="I1777" s="209">
        <f>NROLL!H970</f>
        <v>34765.35</v>
      </c>
    </row>
    <row r="1778" spans="1:9" ht="18">
      <c r="A1778" s="362">
        <v>21020305</v>
      </c>
      <c r="B1778" s="222" t="s">
        <v>17</v>
      </c>
      <c r="C1778" s="223"/>
      <c r="D1778" s="20">
        <v>31933700</v>
      </c>
      <c r="E1778" s="130" t="s">
        <v>484</v>
      </c>
      <c r="F1778" s="231">
        <v>437005.08340000006</v>
      </c>
      <c r="G1778" s="231">
        <v>437005.08340000006</v>
      </c>
      <c r="H1778" s="231">
        <v>327753.81255000003</v>
      </c>
      <c r="I1778" s="209"/>
    </row>
    <row r="1779" spans="1:9" ht="18">
      <c r="A1779" s="362">
        <v>21020306</v>
      </c>
      <c r="B1779" s="222" t="s">
        <v>17</v>
      </c>
      <c r="C1779" s="223"/>
      <c r="D1779" s="13"/>
      <c r="E1779" s="130" t="s">
        <v>402</v>
      </c>
      <c r="F1779" s="231">
        <v>8421.4242000000013</v>
      </c>
      <c r="G1779" s="231">
        <v>8421.4242000000013</v>
      </c>
      <c r="H1779" s="231">
        <v>6316.068150000001</v>
      </c>
      <c r="I1779" s="209">
        <f>NROLL!K970</f>
        <v>7560</v>
      </c>
    </row>
    <row r="1780" spans="1:9" ht="18">
      <c r="A1780" s="362">
        <v>21020312</v>
      </c>
      <c r="B1780" s="222" t="s">
        <v>17</v>
      </c>
      <c r="C1780" s="223"/>
      <c r="D1780" s="13"/>
      <c r="E1780" s="130" t="s">
        <v>441</v>
      </c>
      <c r="F1780" s="231"/>
      <c r="G1780" s="231"/>
      <c r="H1780" s="231"/>
      <c r="I1780" s="209"/>
    </row>
    <row r="1781" spans="1:9" ht="18">
      <c r="A1781" s="362">
        <v>21020314</v>
      </c>
      <c r="B1781" s="222" t="s">
        <v>17</v>
      </c>
      <c r="C1781" s="223"/>
      <c r="D1781" s="13"/>
      <c r="E1781" s="130" t="s">
        <v>406</v>
      </c>
      <c r="F1781" s="231">
        <v>306622.27590000001</v>
      </c>
      <c r="G1781" s="231">
        <v>306622.27590000001</v>
      </c>
      <c r="H1781" s="231">
        <v>229966.70692500001</v>
      </c>
      <c r="I1781" s="209">
        <f>NROLL!M970</f>
        <v>11469.09</v>
      </c>
    </row>
    <row r="1782" spans="1:9" ht="18">
      <c r="A1782" s="362">
        <v>21020315</v>
      </c>
      <c r="B1782" s="222" t="s">
        <v>17</v>
      </c>
      <c r="C1782" s="223"/>
      <c r="D1782" s="20">
        <v>31933700</v>
      </c>
      <c r="E1782" s="130" t="s">
        <v>442</v>
      </c>
      <c r="F1782" s="231">
        <v>75290.425000000003</v>
      </c>
      <c r="G1782" s="231">
        <v>75290.425000000003</v>
      </c>
      <c r="H1782" s="231">
        <v>56467.818750000006</v>
      </c>
      <c r="I1782" s="209">
        <f>NROLL!J970</f>
        <v>58765.35</v>
      </c>
    </row>
    <row r="1783" spans="1:9" ht="36">
      <c r="A1783" s="361">
        <v>21020400</v>
      </c>
      <c r="B1783" s="218"/>
      <c r="C1783" s="219"/>
      <c r="D1783" s="218"/>
      <c r="E1783" s="97" t="s">
        <v>452</v>
      </c>
      <c r="F1783" s="231"/>
      <c r="G1783" s="231"/>
      <c r="H1783" s="231"/>
      <c r="I1783" s="209"/>
    </row>
    <row r="1784" spans="1:9" ht="18">
      <c r="A1784" s="362">
        <v>21020401</v>
      </c>
      <c r="B1784" s="222" t="s">
        <v>17</v>
      </c>
      <c r="C1784" s="223"/>
      <c r="D1784" s="13"/>
      <c r="E1784" s="130" t="s">
        <v>438</v>
      </c>
      <c r="F1784" s="231"/>
      <c r="G1784" s="231"/>
      <c r="H1784" s="231"/>
      <c r="I1784" s="209">
        <f>NROLL!F967</f>
        <v>109630.58399999999</v>
      </c>
    </row>
    <row r="1785" spans="1:9" ht="18">
      <c r="A1785" s="362">
        <v>21020402</v>
      </c>
      <c r="B1785" s="222" t="s">
        <v>17</v>
      </c>
      <c r="C1785" s="223"/>
      <c r="D1785" s="13"/>
      <c r="E1785" s="130" t="s">
        <v>439</v>
      </c>
      <c r="F1785" s="231"/>
      <c r="G1785" s="231"/>
      <c r="H1785" s="231"/>
      <c r="I1785" s="209">
        <f>NROLL!G966</f>
        <v>62646.048000000003</v>
      </c>
    </row>
    <row r="1786" spans="1:9" ht="18">
      <c r="A1786" s="362">
        <v>21020403</v>
      </c>
      <c r="B1786" s="222" t="s">
        <v>17</v>
      </c>
      <c r="C1786" s="223"/>
      <c r="D1786" s="13"/>
      <c r="E1786" s="130" t="s">
        <v>440</v>
      </c>
      <c r="F1786" s="231"/>
      <c r="G1786" s="231"/>
      <c r="H1786" s="231"/>
      <c r="I1786" s="209">
        <f>NROLL!H967</f>
        <v>15661.512000000001</v>
      </c>
    </row>
    <row r="1787" spans="1:9" ht="18">
      <c r="A1787" s="362">
        <v>21020404</v>
      </c>
      <c r="B1787" s="222" t="s">
        <v>17</v>
      </c>
      <c r="C1787" s="223"/>
      <c r="D1787" s="13"/>
      <c r="E1787" s="130" t="s">
        <v>401</v>
      </c>
      <c r="F1787" s="231"/>
      <c r="G1787" s="231"/>
      <c r="H1787" s="231"/>
      <c r="I1787" s="209">
        <f>NROLL!I967</f>
        <v>7560</v>
      </c>
    </row>
    <row r="1788" spans="1:9" ht="18">
      <c r="A1788" s="362">
        <v>21020412</v>
      </c>
      <c r="B1788" s="222" t="s">
        <v>17</v>
      </c>
      <c r="C1788" s="223"/>
      <c r="D1788" s="13"/>
      <c r="E1788" s="130" t="s">
        <v>441</v>
      </c>
      <c r="F1788" s="231"/>
      <c r="G1788" s="231"/>
      <c r="H1788" s="231"/>
      <c r="I1788" s="209"/>
    </row>
    <row r="1789" spans="1:9" ht="18">
      <c r="A1789" s="362">
        <v>21020415</v>
      </c>
      <c r="B1789" s="222" t="s">
        <v>17</v>
      </c>
      <c r="C1789" s="223"/>
      <c r="D1789" s="13"/>
      <c r="E1789" s="130" t="s">
        <v>442</v>
      </c>
      <c r="F1789" s="231"/>
      <c r="G1789" s="231"/>
      <c r="H1789" s="231"/>
      <c r="I1789" s="209">
        <f>NROLL!J967</f>
        <v>39661.512000000002</v>
      </c>
    </row>
    <row r="1790" spans="1:9" ht="36">
      <c r="A1790" s="361">
        <v>21020500</v>
      </c>
      <c r="B1790" s="218"/>
      <c r="C1790" s="219"/>
      <c r="D1790" s="218"/>
      <c r="E1790" s="97" t="s">
        <v>453</v>
      </c>
      <c r="F1790" s="231"/>
      <c r="G1790" s="231"/>
      <c r="H1790" s="231"/>
      <c r="I1790" s="209"/>
    </row>
    <row r="1791" spans="1:9" ht="18">
      <c r="A1791" s="362">
        <v>21020501</v>
      </c>
      <c r="B1791" s="222" t="s">
        <v>17</v>
      </c>
      <c r="C1791" s="223"/>
      <c r="D1791" s="13"/>
      <c r="E1791" s="130" t="s">
        <v>438</v>
      </c>
      <c r="F1791" s="231"/>
      <c r="G1791" s="231"/>
      <c r="H1791" s="231"/>
      <c r="I1791" s="209">
        <f>NROLL!F965</f>
        <v>442724.89799999993</v>
      </c>
    </row>
    <row r="1792" spans="1:9" ht="18">
      <c r="A1792" s="363">
        <v>21020502</v>
      </c>
      <c r="B1792" s="222" t="s">
        <v>17</v>
      </c>
      <c r="C1792" s="230"/>
      <c r="D1792" s="13"/>
      <c r="E1792" s="130" t="s">
        <v>439</v>
      </c>
      <c r="F1792" s="231"/>
      <c r="G1792" s="231"/>
      <c r="H1792" s="231"/>
      <c r="I1792" s="209">
        <f>NROLL!G965</f>
        <v>252985.65600000005</v>
      </c>
    </row>
    <row r="1793" spans="1:9" ht="18">
      <c r="A1793" s="363">
        <v>21020503</v>
      </c>
      <c r="B1793" s="222" t="s">
        <v>17</v>
      </c>
      <c r="C1793" s="230"/>
      <c r="D1793" s="13"/>
      <c r="E1793" s="130" t="s">
        <v>440</v>
      </c>
      <c r="F1793" s="231"/>
      <c r="G1793" s="231"/>
      <c r="H1793" s="231"/>
      <c r="I1793" s="209">
        <f>NROLL!H965</f>
        <v>63246.414000000012</v>
      </c>
    </row>
    <row r="1794" spans="1:9" ht="18">
      <c r="A1794" s="363">
        <v>21020504</v>
      </c>
      <c r="B1794" s="222" t="s">
        <v>17</v>
      </c>
      <c r="C1794" s="230"/>
      <c r="D1794" s="13"/>
      <c r="E1794" s="130" t="s">
        <v>401</v>
      </c>
      <c r="F1794" s="231"/>
      <c r="G1794" s="231"/>
      <c r="H1794" s="231"/>
      <c r="I1794" s="209">
        <f>NROLL!I965</f>
        <v>48600</v>
      </c>
    </row>
    <row r="1795" spans="1:9" ht="18">
      <c r="A1795" s="363" t="s">
        <v>629</v>
      </c>
      <c r="B1795" s="222" t="s">
        <v>17</v>
      </c>
      <c r="C1795" s="230"/>
      <c r="D1795" s="13"/>
      <c r="E1795" s="130" t="s">
        <v>441</v>
      </c>
      <c r="F1795" s="231"/>
      <c r="G1795" s="231"/>
      <c r="H1795" s="231"/>
      <c r="I1795" s="209"/>
    </row>
    <row r="1796" spans="1:9" ht="18">
      <c r="A1796" s="363">
        <v>21020515</v>
      </c>
      <c r="B1796" s="222" t="s">
        <v>17</v>
      </c>
      <c r="C1796" s="230"/>
      <c r="D1796" s="13"/>
      <c r="E1796" s="130" t="s">
        <v>442</v>
      </c>
      <c r="F1796" s="231"/>
      <c r="G1796" s="231"/>
      <c r="H1796" s="231"/>
      <c r="I1796" s="209">
        <f>NROLL!J965</f>
        <v>647487.53399999999</v>
      </c>
    </row>
    <row r="1797" spans="1:9" ht="36">
      <c r="A1797" s="227">
        <v>21020600</v>
      </c>
      <c r="B1797" s="228"/>
      <c r="C1797" s="229"/>
      <c r="D1797" s="228"/>
      <c r="E1797" s="97" t="s">
        <v>410</v>
      </c>
      <c r="F1797" s="231"/>
      <c r="G1797" s="231"/>
      <c r="H1797" s="231"/>
      <c r="I1797" s="209"/>
    </row>
    <row r="1798" spans="1:9" ht="18">
      <c r="A1798" s="322">
        <v>21020605</v>
      </c>
      <c r="B1798" s="222" t="s">
        <v>17</v>
      </c>
      <c r="C1798" s="230"/>
      <c r="D1798" s="20">
        <v>31933700</v>
      </c>
      <c r="E1798" s="101" t="s">
        <v>503</v>
      </c>
      <c r="F1798" s="231"/>
      <c r="G1798" s="231"/>
      <c r="H1798" s="231"/>
      <c r="I1798" s="209"/>
    </row>
    <row r="1799" spans="1:9" ht="18">
      <c r="A1799" s="357">
        <v>22020000</v>
      </c>
      <c r="B1799" s="233"/>
      <c r="C1799" s="234"/>
      <c r="D1799" s="233"/>
      <c r="E1799" s="161" t="s">
        <v>412</v>
      </c>
      <c r="F1799" s="231"/>
      <c r="G1799" s="231"/>
      <c r="H1799" s="231"/>
      <c r="I1799" s="209"/>
    </row>
    <row r="1800" spans="1:9" ht="36">
      <c r="A1800" s="357">
        <v>22020100</v>
      </c>
      <c r="B1800" s="233"/>
      <c r="C1800" s="234"/>
      <c r="D1800" s="233"/>
      <c r="E1800" s="161" t="s">
        <v>467</v>
      </c>
      <c r="F1800" s="231"/>
      <c r="G1800" s="231"/>
      <c r="H1800" s="231"/>
      <c r="I1800" s="209"/>
    </row>
    <row r="1801" spans="1:9">
      <c r="A1801" s="588">
        <v>22020101</v>
      </c>
      <c r="B1801" s="222" t="s">
        <v>17</v>
      </c>
      <c r="C1801" s="351"/>
      <c r="D1801" s="349"/>
      <c r="E1801" s="348" t="s">
        <v>468</v>
      </c>
      <c r="F1801" s="365"/>
      <c r="G1801" s="231"/>
      <c r="H1801" s="365"/>
      <c r="I1801" s="209"/>
    </row>
    <row r="1802" spans="1:9">
      <c r="A1802" s="588">
        <v>22020102</v>
      </c>
      <c r="B1802" s="222" t="s">
        <v>17</v>
      </c>
      <c r="C1802" s="351"/>
      <c r="D1802" s="20">
        <v>31933700</v>
      </c>
      <c r="E1802" s="348" t="s">
        <v>414</v>
      </c>
      <c r="F1802" s="365"/>
      <c r="G1802" s="231">
        <v>106090</v>
      </c>
      <c r="H1802" s="365"/>
      <c r="I1802" s="209">
        <v>100000</v>
      </c>
    </row>
    <row r="1803" spans="1:9">
      <c r="A1803" s="588">
        <v>22020103</v>
      </c>
      <c r="B1803" s="222" t="s">
        <v>17</v>
      </c>
      <c r="C1803" s="351"/>
      <c r="D1803" s="349"/>
      <c r="E1803" s="348" t="s">
        <v>469</v>
      </c>
      <c r="F1803" s="365"/>
      <c r="G1803" s="231">
        <v>5150000</v>
      </c>
      <c r="H1803" s="365"/>
      <c r="I1803" s="209"/>
    </row>
    <row r="1804" spans="1:9">
      <c r="A1804" s="588">
        <v>22020104</v>
      </c>
      <c r="B1804" s="222" t="s">
        <v>17</v>
      </c>
      <c r="C1804" s="351"/>
      <c r="D1804" s="349"/>
      <c r="E1804" s="348" t="s">
        <v>415</v>
      </c>
      <c r="F1804" s="365"/>
      <c r="G1804" s="231">
        <v>1030000</v>
      </c>
      <c r="H1804" s="365"/>
      <c r="I1804" s="209"/>
    </row>
    <row r="1805" spans="1:9" ht="36">
      <c r="A1805" s="357">
        <v>22020300</v>
      </c>
      <c r="B1805" s="233"/>
      <c r="C1805" s="234"/>
      <c r="D1805" s="233"/>
      <c r="E1805" s="161" t="s">
        <v>455</v>
      </c>
      <c r="F1805" s="231"/>
      <c r="G1805" s="231"/>
      <c r="H1805" s="231"/>
      <c r="I1805" s="209"/>
    </row>
    <row r="1806" spans="1:9" ht="18">
      <c r="A1806" s="410" t="s">
        <v>699</v>
      </c>
      <c r="B1806" s="233"/>
      <c r="C1806" s="234"/>
      <c r="D1806" s="233"/>
      <c r="E1806" s="629" t="s">
        <v>700</v>
      </c>
      <c r="F1806" s="231"/>
      <c r="G1806" s="231"/>
      <c r="H1806" s="231"/>
      <c r="I1806" s="209"/>
    </row>
    <row r="1807" spans="1:9" ht="18">
      <c r="A1807" s="366">
        <v>22020313</v>
      </c>
      <c r="B1807" s="222" t="s">
        <v>17</v>
      </c>
      <c r="C1807" s="183"/>
      <c r="D1807" s="20">
        <v>31933700</v>
      </c>
      <c r="E1807" s="226" t="s">
        <v>448</v>
      </c>
      <c r="F1807" s="231">
        <v>230000</v>
      </c>
      <c r="G1807" s="231">
        <v>2060000</v>
      </c>
      <c r="H1807" s="231">
        <v>1200000</v>
      </c>
      <c r="I1807" s="209">
        <v>5000000</v>
      </c>
    </row>
    <row r="1808" spans="1:9" ht="18">
      <c r="A1808" s="357" t="s">
        <v>680</v>
      </c>
      <c r="B1808" s="222"/>
      <c r="C1808" s="183"/>
      <c r="D1808" s="13"/>
      <c r="E1808" s="225" t="s">
        <v>681</v>
      </c>
      <c r="F1808" s="208"/>
      <c r="G1808" s="208"/>
      <c r="H1808" s="208"/>
      <c r="I1808" s="220"/>
    </row>
    <row r="1809" spans="1:9" ht="18">
      <c r="A1809" s="366" t="s">
        <v>682</v>
      </c>
      <c r="B1809" s="222" t="s">
        <v>17</v>
      </c>
      <c r="C1809" s="234"/>
      <c r="D1809" s="233"/>
      <c r="E1809" s="172" t="s">
        <v>671</v>
      </c>
      <c r="F1809" s="208"/>
      <c r="G1809" s="208">
        <v>1545000</v>
      </c>
      <c r="H1809" s="208"/>
      <c r="I1809" s="220">
        <v>2000000</v>
      </c>
    </row>
    <row r="1810" spans="1:9" ht="36">
      <c r="A1810" s="366" t="s">
        <v>683</v>
      </c>
      <c r="B1810" s="222" t="s">
        <v>17</v>
      </c>
      <c r="C1810" s="234"/>
      <c r="D1810" s="233"/>
      <c r="E1810" s="172" t="s">
        <v>684</v>
      </c>
      <c r="F1810" s="208"/>
      <c r="G1810" s="208">
        <v>1030000</v>
      </c>
      <c r="H1810" s="208"/>
      <c r="I1810" s="220">
        <v>2000000</v>
      </c>
    </row>
    <row r="1811" spans="1:9" ht="18">
      <c r="A1811" s="357" t="s">
        <v>701</v>
      </c>
      <c r="B1811" s="222"/>
      <c r="C1811" s="234"/>
      <c r="D1811" s="233"/>
      <c r="E1811" s="161" t="s">
        <v>421</v>
      </c>
      <c r="F1811" s="208"/>
      <c r="G1811" s="208"/>
      <c r="H1811" s="208"/>
      <c r="I1811" s="220"/>
    </row>
    <row r="1812" spans="1:9" thickBot="1">
      <c r="A1812" s="606" t="s">
        <v>702</v>
      </c>
      <c r="B1812" s="573" t="s">
        <v>17</v>
      </c>
      <c r="C1812" s="574"/>
      <c r="D1812" s="575"/>
      <c r="E1812" s="607" t="s">
        <v>703</v>
      </c>
      <c r="F1812" s="580">
        <v>120000</v>
      </c>
      <c r="G1812" s="580">
        <v>824000</v>
      </c>
      <c r="H1812" s="580">
        <v>560000</v>
      </c>
      <c r="I1812" s="581">
        <v>5000000</v>
      </c>
    </row>
    <row r="1813" spans="1:9" thickBot="1">
      <c r="A1813" s="447"/>
      <c r="B1813" s="448"/>
      <c r="C1813" s="449"/>
      <c r="D1813" s="448"/>
      <c r="E1813" s="562" t="s">
        <v>450</v>
      </c>
      <c r="F1813" s="585">
        <f>SUM(F1767:F1798)</f>
        <v>2586207.1209999993</v>
      </c>
      <c r="G1813" s="585">
        <f>SUM(G1767:G1798)</f>
        <v>2586207.1209999993</v>
      </c>
      <c r="H1813" s="585">
        <f>SUM(H1767:H1798)</f>
        <v>1939655.3407500002</v>
      </c>
      <c r="I1813" s="585">
        <f>SUM(I1767:I1798)</f>
        <v>9748368.318</v>
      </c>
    </row>
    <row r="1814" spans="1:9" thickBot="1">
      <c r="A1814" s="359"/>
      <c r="B1814" s="212"/>
      <c r="C1814" s="243"/>
      <c r="D1814" s="212"/>
      <c r="E1814" s="261" t="s">
        <v>412</v>
      </c>
      <c r="F1814" s="292">
        <f>SUM(F1801:F1812)</f>
        <v>350000</v>
      </c>
      <c r="G1814" s="292">
        <f>SUM(G1801:G1812)</f>
        <v>11745090</v>
      </c>
      <c r="H1814" s="292">
        <f>SUM(H1801:H1812)</f>
        <v>1760000</v>
      </c>
      <c r="I1814" s="292">
        <f>SUM(I1801:I1812)</f>
        <v>14100000</v>
      </c>
    </row>
    <row r="1815" spans="1:9" thickBot="1">
      <c r="A1815" s="368"/>
      <c r="B1815" s="247"/>
      <c r="C1815" s="248"/>
      <c r="D1815" s="249"/>
      <c r="E1815" s="261" t="s">
        <v>50</v>
      </c>
      <c r="F1815" s="299">
        <f>F1813+F1814</f>
        <v>2936207.1209999993</v>
      </c>
      <c r="G1815" s="299">
        <f>G1813+G1814</f>
        <v>14331297.120999999</v>
      </c>
      <c r="H1815" s="299">
        <f>H1813+H1814</f>
        <v>3699655.3407500004</v>
      </c>
      <c r="I1815" s="299">
        <f>I1813+I1814</f>
        <v>23848368.318</v>
      </c>
    </row>
    <row r="1816" spans="1:9" ht="22.5">
      <c r="A1816" s="985" t="s">
        <v>802</v>
      </c>
      <c r="B1816" s="986"/>
      <c r="C1816" s="986"/>
      <c r="D1816" s="986"/>
      <c r="E1816" s="986"/>
      <c r="F1816" s="986"/>
      <c r="G1816" s="986"/>
      <c r="H1816" s="986"/>
      <c r="I1816" s="987"/>
    </row>
    <row r="1817" spans="1:9" ht="22.5">
      <c r="A1817" s="988" t="s">
        <v>0</v>
      </c>
      <c r="B1817" s="989"/>
      <c r="C1817" s="989"/>
      <c r="D1817" s="989"/>
      <c r="E1817" s="989"/>
      <c r="F1817" s="989"/>
      <c r="G1817" s="989"/>
      <c r="H1817" s="989"/>
      <c r="I1817" s="990"/>
    </row>
    <row r="1818" spans="1:9" ht="22.5">
      <c r="A1818" s="988" t="s">
        <v>1734</v>
      </c>
      <c r="B1818" s="989"/>
      <c r="C1818" s="989"/>
      <c r="D1818" s="989"/>
      <c r="E1818" s="989"/>
      <c r="F1818" s="989"/>
      <c r="G1818" s="989"/>
      <c r="H1818" s="989"/>
      <c r="I1818" s="990"/>
    </row>
    <row r="1819" spans="1:9" ht="18.75" customHeight="1" thickBot="1">
      <c r="A1819" s="991" t="s">
        <v>371</v>
      </c>
      <c r="B1819" s="991"/>
      <c r="C1819" s="991"/>
      <c r="D1819" s="991"/>
      <c r="E1819" s="991"/>
      <c r="F1819" s="991"/>
      <c r="G1819" s="991"/>
      <c r="H1819" s="991"/>
      <c r="I1819" s="991"/>
    </row>
    <row r="1820" spans="1:9" ht="18.75" customHeight="1" thickBot="1">
      <c r="A1820" s="982" t="s">
        <v>704</v>
      </c>
      <c r="B1820" s="983"/>
      <c r="C1820" s="983"/>
      <c r="D1820" s="983"/>
      <c r="E1820" s="983"/>
      <c r="F1820" s="983"/>
      <c r="G1820" s="983"/>
      <c r="H1820" s="983"/>
      <c r="I1820" s="984"/>
    </row>
    <row r="1821" spans="1:9" s="204" customFormat="1" ht="54.75" thickBot="1">
      <c r="A1821" s="375" t="s">
        <v>373</v>
      </c>
      <c r="B1821" s="411" t="s">
        <v>78</v>
      </c>
      <c r="C1821" s="412" t="s">
        <v>374</v>
      </c>
      <c r="D1821" s="377" t="s">
        <v>3</v>
      </c>
      <c r="E1821" s="413" t="s">
        <v>79</v>
      </c>
      <c r="F1821" s="387" t="s">
        <v>375</v>
      </c>
      <c r="G1821" s="567" t="s">
        <v>6</v>
      </c>
      <c r="H1821" s="387" t="s">
        <v>738</v>
      </c>
      <c r="I1821" s="387" t="s">
        <v>1735</v>
      </c>
    </row>
    <row r="1822" spans="1:9" ht="18">
      <c r="A1822" s="360">
        <v>20000000</v>
      </c>
      <c r="B1822" s="253"/>
      <c r="C1822" s="254"/>
      <c r="D1822" s="253"/>
      <c r="E1822" s="116" t="s">
        <v>43</v>
      </c>
      <c r="F1822" s="255"/>
      <c r="G1822" s="255"/>
      <c r="H1822" s="255"/>
      <c r="I1822" s="256"/>
    </row>
    <row r="1823" spans="1:9" ht="18">
      <c r="A1823" s="361">
        <v>21000000</v>
      </c>
      <c r="B1823" s="218"/>
      <c r="C1823" s="219"/>
      <c r="D1823" s="218"/>
      <c r="E1823" s="97" t="s">
        <v>46</v>
      </c>
      <c r="F1823" s="208"/>
      <c r="G1823" s="208"/>
      <c r="H1823" s="208"/>
      <c r="I1823" s="220"/>
    </row>
    <row r="1824" spans="1:9" ht="18">
      <c r="A1824" s="361">
        <v>21010000</v>
      </c>
      <c r="B1824" s="218"/>
      <c r="C1824" s="219"/>
      <c r="D1824" s="218"/>
      <c r="E1824" s="97" t="s">
        <v>395</v>
      </c>
      <c r="F1824" s="208"/>
      <c r="G1824" s="208"/>
      <c r="H1824" s="208"/>
      <c r="I1824" s="220"/>
    </row>
    <row r="1825" spans="1:9" ht="18">
      <c r="A1825" s="362">
        <v>21010103</v>
      </c>
      <c r="B1825" s="222" t="s">
        <v>17</v>
      </c>
      <c r="C1825" s="223"/>
      <c r="D1825" s="20">
        <v>31933700</v>
      </c>
      <c r="E1825" s="101" t="s">
        <v>433</v>
      </c>
      <c r="F1825" s="231">
        <v>379123.43</v>
      </c>
      <c r="G1825" s="231">
        <v>379123.43</v>
      </c>
      <c r="H1825" s="231">
        <f>G1825/12*9</f>
        <v>284342.57250000001</v>
      </c>
      <c r="I1825" s="209">
        <f>NROLL!E978</f>
        <v>695307</v>
      </c>
    </row>
    <row r="1826" spans="1:9" ht="18">
      <c r="A1826" s="362">
        <v>21010104</v>
      </c>
      <c r="B1826" s="222" t="s">
        <v>17</v>
      </c>
      <c r="C1826" s="223"/>
      <c r="D1826" s="13"/>
      <c r="E1826" s="101" t="s">
        <v>434</v>
      </c>
      <c r="F1826" s="231">
        <v>819165.18</v>
      </c>
      <c r="G1826" s="231">
        <v>819165.18</v>
      </c>
      <c r="H1826" s="231">
        <f t="shared" ref="H1826:H1846" si="14">G1826/12*9</f>
        <v>614373.88500000001</v>
      </c>
      <c r="I1826" s="209">
        <f>NROLL!E976</f>
        <v>313230.24</v>
      </c>
    </row>
    <row r="1827" spans="1:9" ht="18">
      <c r="A1827" s="362">
        <v>21010105</v>
      </c>
      <c r="B1827" s="222" t="s">
        <v>17</v>
      </c>
      <c r="C1827" s="223"/>
      <c r="D1827" s="13"/>
      <c r="E1827" s="101" t="s">
        <v>435</v>
      </c>
      <c r="F1827" s="231"/>
      <c r="G1827" s="231"/>
      <c r="H1827" s="231"/>
      <c r="I1827" s="209">
        <f>NROLL!E974</f>
        <v>155120.28</v>
      </c>
    </row>
    <row r="1828" spans="1:9" ht="18">
      <c r="A1828" s="221">
        <v>21010106</v>
      </c>
      <c r="B1828" s="222" t="s">
        <v>17</v>
      </c>
      <c r="C1828" s="223"/>
      <c r="D1828" s="13"/>
      <c r="E1828" s="101" t="s">
        <v>501</v>
      </c>
      <c r="F1828" s="231"/>
      <c r="G1828" s="231"/>
      <c r="H1828" s="231"/>
      <c r="I1828" s="209"/>
    </row>
    <row r="1829" spans="1:9" ht="36">
      <c r="A1829" s="257"/>
      <c r="B1829" s="222" t="s">
        <v>17</v>
      </c>
      <c r="C1829" s="223"/>
      <c r="D1829" s="13"/>
      <c r="E1829" s="130" t="s">
        <v>576</v>
      </c>
      <c r="F1829" s="231"/>
      <c r="G1829" s="231"/>
      <c r="H1829" s="231"/>
      <c r="I1829" s="209">
        <f>NROLL!T978+NROLL!T976+NROLL!T974</f>
        <v>1440000</v>
      </c>
    </row>
    <row r="1830" spans="1:9" ht="36">
      <c r="A1830" s="361">
        <v>21020300</v>
      </c>
      <c r="B1830" s="218"/>
      <c r="C1830" s="219"/>
      <c r="D1830" s="218"/>
      <c r="E1830" s="97" t="s">
        <v>437</v>
      </c>
      <c r="F1830" s="231"/>
      <c r="G1830" s="231"/>
      <c r="H1830" s="231"/>
      <c r="I1830" s="209"/>
    </row>
    <row r="1831" spans="1:9" ht="18">
      <c r="A1831" s="362">
        <v>21020301</v>
      </c>
      <c r="B1831" s="222" t="s">
        <v>17</v>
      </c>
      <c r="C1831" s="223"/>
      <c r="D1831" s="20">
        <v>31933700</v>
      </c>
      <c r="E1831" s="130" t="s">
        <v>438</v>
      </c>
      <c r="F1831" s="231">
        <v>19393.87</v>
      </c>
      <c r="G1831" s="231">
        <v>19393.87</v>
      </c>
      <c r="H1831" s="231">
        <f t="shared" si="14"/>
        <v>14545.4025</v>
      </c>
      <c r="I1831" s="209">
        <f>NROLL!F970</f>
        <v>243357.44999999998</v>
      </c>
    </row>
    <row r="1832" spans="1:9" ht="18">
      <c r="A1832" s="362">
        <v>21020302</v>
      </c>
      <c r="B1832" s="222" t="s">
        <v>17</v>
      </c>
      <c r="C1832" s="223"/>
      <c r="D1832" s="20">
        <v>31933700</v>
      </c>
      <c r="E1832" s="130" t="s">
        <v>439</v>
      </c>
      <c r="F1832" s="231">
        <v>75824.479999999996</v>
      </c>
      <c r="G1832" s="231">
        <v>75824.479999999996</v>
      </c>
      <c r="H1832" s="231">
        <f t="shared" si="14"/>
        <v>56868.359999999993</v>
      </c>
      <c r="I1832" s="209">
        <f>NROLL!G970</f>
        <v>139061.4</v>
      </c>
    </row>
    <row r="1833" spans="1:9" ht="18">
      <c r="A1833" s="362">
        <v>21020303</v>
      </c>
      <c r="B1833" s="222" t="s">
        <v>17</v>
      </c>
      <c r="C1833" s="223"/>
      <c r="D1833" s="20">
        <v>31933700</v>
      </c>
      <c r="E1833" s="130" t="s">
        <v>440</v>
      </c>
      <c r="F1833" s="231">
        <v>7786.8</v>
      </c>
      <c r="G1833" s="231">
        <v>7786.8</v>
      </c>
      <c r="H1833" s="231">
        <f t="shared" si="14"/>
        <v>5840.0999999999995</v>
      </c>
      <c r="I1833" s="209">
        <f>NROLL!I970</f>
        <v>9720</v>
      </c>
    </row>
    <row r="1834" spans="1:9" ht="18">
      <c r="A1834" s="362">
        <v>21020304</v>
      </c>
      <c r="B1834" s="222" t="s">
        <v>17</v>
      </c>
      <c r="C1834" s="223"/>
      <c r="D1834" s="20">
        <v>31933700</v>
      </c>
      <c r="E1834" s="130" t="s">
        <v>401</v>
      </c>
      <c r="F1834" s="231">
        <v>18956.12</v>
      </c>
      <c r="G1834" s="231">
        <v>18956.12</v>
      </c>
      <c r="H1834" s="231">
        <f t="shared" si="14"/>
        <v>14217.089999999998</v>
      </c>
      <c r="I1834" s="209">
        <f>NROLL!H970</f>
        <v>34765.35</v>
      </c>
    </row>
    <row r="1835" spans="1:9" ht="18">
      <c r="A1835" s="362">
        <v>21020312</v>
      </c>
      <c r="B1835" s="222" t="s">
        <v>17</v>
      </c>
      <c r="C1835" s="223"/>
      <c r="D1835" s="13"/>
      <c r="E1835" s="130" t="s">
        <v>441</v>
      </c>
      <c r="F1835" s="231"/>
      <c r="G1835" s="231"/>
      <c r="H1835" s="231"/>
      <c r="I1835" s="209"/>
    </row>
    <row r="1836" spans="1:9" ht="18">
      <c r="A1836" s="362">
        <v>21020315</v>
      </c>
      <c r="B1836" s="222" t="s">
        <v>17</v>
      </c>
      <c r="C1836" s="223"/>
      <c r="D1836" s="20">
        <v>31933700</v>
      </c>
      <c r="E1836" s="130" t="s">
        <v>442</v>
      </c>
      <c r="F1836" s="231">
        <v>44091.21</v>
      </c>
      <c r="G1836" s="231">
        <v>44091.21</v>
      </c>
      <c r="H1836" s="231">
        <f t="shared" si="14"/>
        <v>33068.407500000001</v>
      </c>
      <c r="I1836" s="209">
        <f>NROLL!J970</f>
        <v>58765.35</v>
      </c>
    </row>
    <row r="1837" spans="1:9" ht="18">
      <c r="A1837" s="221">
        <v>21020314</v>
      </c>
      <c r="B1837" s="222" t="s">
        <v>17</v>
      </c>
      <c r="C1837" s="223"/>
      <c r="D1837" s="13"/>
      <c r="E1837" s="130" t="s">
        <v>523</v>
      </c>
      <c r="F1837" s="231"/>
      <c r="G1837" s="231"/>
      <c r="H1837" s="231"/>
      <c r="I1837" s="209">
        <f>NROLL!M970</f>
        <v>11469.09</v>
      </c>
    </row>
    <row r="1838" spans="1:9" ht="18">
      <c r="A1838" s="221">
        <v>21020305</v>
      </c>
      <c r="B1838" s="222" t="s">
        <v>17</v>
      </c>
      <c r="C1838" s="223"/>
      <c r="D1838" s="13"/>
      <c r="E1838" s="130" t="s">
        <v>524</v>
      </c>
      <c r="F1838" s="231"/>
      <c r="G1838" s="231"/>
      <c r="H1838" s="231"/>
      <c r="I1838" s="209"/>
    </row>
    <row r="1839" spans="1:9" ht="18">
      <c r="A1839" s="221">
        <v>21020306</v>
      </c>
      <c r="B1839" s="222" t="s">
        <v>17</v>
      </c>
      <c r="C1839" s="223"/>
      <c r="D1839" s="13"/>
      <c r="E1839" s="130" t="s">
        <v>525</v>
      </c>
      <c r="F1839" s="231"/>
      <c r="G1839" s="231"/>
      <c r="H1839" s="231"/>
      <c r="I1839" s="209">
        <f>NROLL!K970</f>
        <v>7560</v>
      </c>
    </row>
    <row r="1840" spans="1:9" ht="36">
      <c r="A1840" s="361">
        <v>21020400</v>
      </c>
      <c r="B1840" s="218"/>
      <c r="C1840" s="219"/>
      <c r="D1840" s="218"/>
      <c r="E1840" s="97" t="s">
        <v>452</v>
      </c>
      <c r="F1840" s="231"/>
      <c r="G1840" s="231"/>
      <c r="H1840" s="231"/>
      <c r="I1840" s="209"/>
    </row>
    <row r="1841" spans="1:9" ht="18">
      <c r="A1841" s="362">
        <v>21020401</v>
      </c>
      <c r="B1841" s="222" t="s">
        <v>17</v>
      </c>
      <c r="C1841" s="223"/>
      <c r="D1841" s="13"/>
      <c r="E1841" s="130" t="s">
        <v>438</v>
      </c>
      <c r="F1841" s="231">
        <v>272305.22000000003</v>
      </c>
      <c r="G1841" s="231">
        <v>272305.22000000003</v>
      </c>
      <c r="H1841" s="231">
        <f t="shared" si="14"/>
        <v>204228.91500000004</v>
      </c>
      <c r="I1841" s="209">
        <f>NROLL!F967</f>
        <v>109630.58399999999</v>
      </c>
    </row>
    <row r="1842" spans="1:9" ht="18">
      <c r="A1842" s="362">
        <v>21020402</v>
      </c>
      <c r="B1842" s="222" t="s">
        <v>17</v>
      </c>
      <c r="C1842" s="223"/>
      <c r="D1842" s="13"/>
      <c r="E1842" s="130" t="s">
        <v>439</v>
      </c>
      <c r="F1842" s="231">
        <v>155479.53</v>
      </c>
      <c r="G1842" s="231">
        <v>155479.53</v>
      </c>
      <c r="H1842" s="231">
        <f t="shared" si="14"/>
        <v>116609.64750000001</v>
      </c>
      <c r="I1842" s="209">
        <f>NROLL!G967</f>
        <v>62646.048000000003</v>
      </c>
    </row>
    <row r="1843" spans="1:9" ht="18">
      <c r="A1843" s="362">
        <v>21020403</v>
      </c>
      <c r="B1843" s="222" t="s">
        <v>17</v>
      </c>
      <c r="C1843" s="223"/>
      <c r="D1843" s="13"/>
      <c r="E1843" s="130" t="s">
        <v>440</v>
      </c>
      <c r="F1843" s="231">
        <v>27810</v>
      </c>
      <c r="G1843" s="231">
        <v>27810</v>
      </c>
      <c r="H1843" s="231">
        <f t="shared" si="14"/>
        <v>20857.5</v>
      </c>
      <c r="I1843" s="209">
        <f>NROLL!I967</f>
        <v>7560</v>
      </c>
    </row>
    <row r="1844" spans="1:9" ht="18">
      <c r="A1844" s="362">
        <v>21020404</v>
      </c>
      <c r="B1844" s="222" t="s">
        <v>17</v>
      </c>
      <c r="C1844" s="223"/>
      <c r="D1844" s="13"/>
      <c r="E1844" s="130" t="s">
        <v>401</v>
      </c>
      <c r="F1844" s="231">
        <v>38692.980000000003</v>
      </c>
      <c r="G1844" s="231">
        <v>38692.980000000003</v>
      </c>
      <c r="H1844" s="231">
        <f t="shared" si="14"/>
        <v>29019.735000000004</v>
      </c>
      <c r="I1844" s="209">
        <f>NROLL!H967</f>
        <v>15661.512000000001</v>
      </c>
    </row>
    <row r="1845" spans="1:9" ht="18">
      <c r="A1845" s="362">
        <v>21020412</v>
      </c>
      <c r="B1845" s="222" t="s">
        <v>17</v>
      </c>
      <c r="C1845" s="223"/>
      <c r="D1845" s="13"/>
      <c r="E1845" s="130" t="s">
        <v>441</v>
      </c>
      <c r="F1845" s="231"/>
      <c r="G1845" s="231"/>
      <c r="H1845" s="231"/>
      <c r="I1845" s="209"/>
    </row>
    <row r="1846" spans="1:9" ht="18">
      <c r="A1846" s="362">
        <v>21020415</v>
      </c>
      <c r="B1846" s="222" t="s">
        <v>17</v>
      </c>
      <c r="C1846" s="223"/>
      <c r="D1846" s="13"/>
      <c r="E1846" s="130" t="s">
        <v>442</v>
      </c>
      <c r="F1846" s="231">
        <v>373214.32</v>
      </c>
      <c r="G1846" s="231">
        <v>373214.32</v>
      </c>
      <c r="H1846" s="231">
        <f t="shared" si="14"/>
        <v>279910.74</v>
      </c>
      <c r="I1846" s="209">
        <f>NROLL!J967</f>
        <v>39661.512000000002</v>
      </c>
    </row>
    <row r="1847" spans="1:9" ht="36">
      <c r="A1847" s="361">
        <v>21020500</v>
      </c>
      <c r="B1847" s="218"/>
      <c r="C1847" s="219"/>
      <c r="D1847" s="218"/>
      <c r="E1847" s="97" t="s">
        <v>453</v>
      </c>
      <c r="F1847" s="231"/>
      <c r="G1847" s="231"/>
      <c r="H1847" s="231"/>
      <c r="I1847" s="209"/>
    </row>
    <row r="1848" spans="1:9" ht="18">
      <c r="A1848" s="362">
        <v>21020501</v>
      </c>
      <c r="B1848" s="222" t="s">
        <v>17</v>
      </c>
      <c r="C1848" s="223"/>
      <c r="D1848" s="13"/>
      <c r="E1848" s="130" t="s">
        <v>438</v>
      </c>
      <c r="F1848" s="231"/>
      <c r="G1848" s="231"/>
      <c r="H1848" s="231"/>
      <c r="I1848" s="209">
        <f>NROLL!F965</f>
        <v>442724.89799999993</v>
      </c>
    </row>
    <row r="1849" spans="1:9" ht="18">
      <c r="A1849" s="363">
        <v>21020502</v>
      </c>
      <c r="B1849" s="222" t="s">
        <v>17</v>
      </c>
      <c r="C1849" s="230"/>
      <c r="D1849" s="13"/>
      <c r="E1849" s="130" t="s">
        <v>439</v>
      </c>
      <c r="F1849" s="231"/>
      <c r="G1849" s="231"/>
      <c r="H1849" s="231"/>
      <c r="I1849" s="209">
        <f>NROLL!G965</f>
        <v>252985.65600000005</v>
      </c>
    </row>
    <row r="1850" spans="1:9" ht="18">
      <c r="A1850" s="363">
        <v>21020503</v>
      </c>
      <c r="B1850" s="222" t="s">
        <v>17</v>
      </c>
      <c r="C1850" s="230"/>
      <c r="D1850" s="13"/>
      <c r="E1850" s="130" t="s">
        <v>440</v>
      </c>
      <c r="F1850" s="231"/>
      <c r="G1850" s="231"/>
      <c r="H1850" s="231"/>
      <c r="I1850" s="209">
        <f>NROLL!I965</f>
        <v>48600</v>
      </c>
    </row>
    <row r="1851" spans="1:9" ht="18">
      <c r="A1851" s="363">
        <v>21020504</v>
      </c>
      <c r="B1851" s="222" t="s">
        <v>17</v>
      </c>
      <c r="C1851" s="230"/>
      <c r="D1851" s="13"/>
      <c r="E1851" s="130" t="s">
        <v>401</v>
      </c>
      <c r="F1851" s="231"/>
      <c r="G1851" s="231"/>
      <c r="H1851" s="231"/>
      <c r="I1851" s="209">
        <f>NROLL!H965</f>
        <v>63246.414000000012</v>
      </c>
    </row>
    <row r="1852" spans="1:9" ht="18">
      <c r="A1852" s="363">
        <v>21020512</v>
      </c>
      <c r="B1852" s="222" t="s">
        <v>17</v>
      </c>
      <c r="C1852" s="230"/>
      <c r="D1852" s="13"/>
      <c r="E1852" s="130" t="s">
        <v>441</v>
      </c>
      <c r="F1852" s="231"/>
      <c r="G1852" s="231"/>
      <c r="H1852" s="231"/>
      <c r="I1852" s="209"/>
    </row>
    <row r="1853" spans="1:9" ht="18">
      <c r="A1853" s="363">
        <v>21020515</v>
      </c>
      <c r="B1853" s="222" t="s">
        <v>17</v>
      </c>
      <c r="C1853" s="230"/>
      <c r="D1853" s="13"/>
      <c r="E1853" s="130" t="s">
        <v>442</v>
      </c>
      <c r="F1853" s="231"/>
      <c r="G1853" s="231"/>
      <c r="H1853" s="231"/>
      <c r="I1853" s="209">
        <f>NROLL!J965</f>
        <v>647487.53399999999</v>
      </c>
    </row>
    <row r="1854" spans="1:9" ht="36">
      <c r="A1854" s="227">
        <v>21020600</v>
      </c>
      <c r="B1854" s="228"/>
      <c r="C1854" s="229"/>
      <c r="D1854" s="228"/>
      <c r="E1854" s="97" t="s">
        <v>410</v>
      </c>
      <c r="F1854" s="231"/>
      <c r="G1854" s="231"/>
      <c r="H1854" s="231"/>
      <c r="I1854" s="209"/>
    </row>
    <row r="1855" spans="1:9" ht="18">
      <c r="A1855" s="322">
        <v>21020605</v>
      </c>
      <c r="B1855" s="222" t="s">
        <v>17</v>
      </c>
      <c r="C1855" s="230"/>
      <c r="D1855" s="13"/>
      <c r="E1855" s="101" t="s">
        <v>503</v>
      </c>
      <c r="F1855" s="231"/>
      <c r="G1855" s="231"/>
      <c r="H1855" s="231"/>
      <c r="I1855" s="209"/>
    </row>
    <row r="1856" spans="1:9" ht="18">
      <c r="A1856" s="357">
        <v>22020000</v>
      </c>
      <c r="B1856" s="233"/>
      <c r="C1856" s="234"/>
      <c r="D1856" s="233"/>
      <c r="E1856" s="161" t="s">
        <v>412</v>
      </c>
      <c r="F1856" s="231"/>
      <c r="G1856" s="231"/>
      <c r="H1856" s="231"/>
      <c r="I1856" s="209"/>
    </row>
    <row r="1857" spans="1:9" ht="36">
      <c r="A1857" s="357">
        <v>22020100</v>
      </c>
      <c r="B1857" s="233"/>
      <c r="C1857" s="234"/>
      <c r="D1857" s="233"/>
      <c r="E1857" s="161" t="s">
        <v>467</v>
      </c>
      <c r="F1857" s="231"/>
      <c r="G1857" s="231"/>
      <c r="H1857" s="231"/>
      <c r="I1857" s="209"/>
    </row>
    <row r="1858" spans="1:9" ht="18">
      <c r="A1858" s="366">
        <v>22020102</v>
      </c>
      <c r="B1858" s="222" t="s">
        <v>17</v>
      </c>
      <c r="C1858" s="183"/>
      <c r="D1858" s="20">
        <v>31933700</v>
      </c>
      <c r="E1858" s="226" t="s">
        <v>414</v>
      </c>
      <c r="F1858" s="231"/>
      <c r="G1858" s="231"/>
      <c r="H1858" s="231"/>
      <c r="I1858" s="209"/>
    </row>
    <row r="1859" spans="1:9" ht="36">
      <c r="A1859" s="357">
        <v>22021000</v>
      </c>
      <c r="B1859" s="233"/>
      <c r="C1859" s="234"/>
      <c r="D1859" s="233"/>
      <c r="E1859" s="161" t="s">
        <v>426</v>
      </c>
      <c r="F1859" s="231"/>
      <c r="G1859" s="231"/>
      <c r="H1859" s="231"/>
      <c r="I1859" s="209"/>
    </row>
    <row r="1860" spans="1:9" ht="18">
      <c r="A1860" s="366">
        <v>22021014</v>
      </c>
      <c r="B1860" s="222" t="s">
        <v>17</v>
      </c>
      <c r="C1860" s="183"/>
      <c r="D1860" s="20">
        <v>31933700</v>
      </c>
      <c r="E1860" s="130" t="s">
        <v>705</v>
      </c>
      <c r="F1860" s="231">
        <v>2300000</v>
      </c>
      <c r="G1860" s="231">
        <v>3182700</v>
      </c>
      <c r="H1860" s="231">
        <v>1200000</v>
      </c>
      <c r="I1860" s="209">
        <v>3000000</v>
      </c>
    </row>
    <row r="1861" spans="1:9" thickBot="1">
      <c r="A1861" s="606">
        <v>22021017</v>
      </c>
      <c r="B1861" s="573" t="s">
        <v>17</v>
      </c>
      <c r="C1861" s="574"/>
      <c r="D1861" s="25">
        <v>31933700</v>
      </c>
      <c r="E1861" s="576" t="s">
        <v>520</v>
      </c>
      <c r="F1861" s="577"/>
      <c r="G1861" s="577">
        <v>2121800</v>
      </c>
      <c r="H1861" s="577">
        <v>240000</v>
      </c>
      <c r="I1861" s="578">
        <v>2000000</v>
      </c>
    </row>
    <row r="1862" spans="1:9" thickBot="1">
      <c r="A1862" s="447"/>
      <c r="B1862" s="448"/>
      <c r="C1862" s="449"/>
      <c r="D1862" s="448"/>
      <c r="E1862" s="559" t="s">
        <v>46</v>
      </c>
      <c r="F1862" s="446">
        <f>SUM(F1825:F1855)</f>
        <v>2231843.14</v>
      </c>
      <c r="G1862" s="446">
        <f>SUM(G1825:G1855)</f>
        <v>2231843.14</v>
      </c>
      <c r="H1862" s="446">
        <f>SUM(H1825:H1855)</f>
        <v>1673882.355</v>
      </c>
      <c r="I1862" s="446">
        <f>SUM(I1825:I1855)</f>
        <v>4798560.318</v>
      </c>
    </row>
    <row r="1863" spans="1:9" thickBot="1">
      <c r="A1863" s="359"/>
      <c r="B1863" s="212"/>
      <c r="C1863" s="243"/>
      <c r="D1863" s="212"/>
      <c r="E1863" s="269" t="s">
        <v>412</v>
      </c>
      <c r="F1863" s="320">
        <f>SUM(F1858:F1861)</f>
        <v>2300000</v>
      </c>
      <c r="G1863" s="320">
        <f>SUM(G1858:G1861)</f>
        <v>5304500</v>
      </c>
      <c r="H1863" s="320">
        <f>SUM(H1858:H1861)</f>
        <v>1440000</v>
      </c>
      <c r="I1863" s="320">
        <f>SUM(I1858:I1861)</f>
        <v>5000000</v>
      </c>
    </row>
    <row r="1864" spans="1:9" thickBot="1">
      <c r="A1864" s="368"/>
      <c r="B1864" s="247"/>
      <c r="C1864" s="248"/>
      <c r="D1864" s="249"/>
      <c r="E1864" s="269" t="s">
        <v>50</v>
      </c>
      <c r="F1864" s="326">
        <f>F1862+F1863</f>
        <v>4531843.1400000006</v>
      </c>
      <c r="G1864" s="326">
        <f>G1862+G1863</f>
        <v>7536343.1400000006</v>
      </c>
      <c r="H1864" s="326">
        <f>H1862+H1863</f>
        <v>3113882.355</v>
      </c>
      <c r="I1864" s="326">
        <f>I1862+I1863</f>
        <v>9798560.318</v>
      </c>
    </row>
    <row r="1865" spans="1:9" ht="22.5">
      <c r="A1865" s="988" t="s">
        <v>0</v>
      </c>
      <c r="B1865" s="989"/>
      <c r="C1865" s="989"/>
      <c r="D1865" s="989"/>
      <c r="E1865" s="989"/>
      <c r="F1865" s="989"/>
      <c r="G1865" s="989"/>
      <c r="H1865" s="989"/>
      <c r="I1865" s="990"/>
    </row>
    <row r="1866" spans="1:9" ht="22.5">
      <c r="A1866" s="988" t="s">
        <v>1734</v>
      </c>
      <c r="B1866" s="989"/>
      <c r="C1866" s="989"/>
      <c r="D1866" s="989"/>
      <c r="E1866" s="989"/>
      <c r="F1866" s="989"/>
      <c r="G1866" s="989"/>
      <c r="H1866" s="989"/>
      <c r="I1866" s="990"/>
    </row>
    <row r="1867" spans="1:9" ht="18.75" customHeight="1" thickBot="1">
      <c r="A1867" s="991" t="s">
        <v>371</v>
      </c>
      <c r="B1867" s="991"/>
      <c r="C1867" s="991"/>
      <c r="D1867" s="991"/>
      <c r="E1867" s="991"/>
      <c r="F1867" s="991"/>
      <c r="G1867" s="991"/>
      <c r="H1867" s="991"/>
      <c r="I1867" s="991"/>
    </row>
    <row r="1868" spans="1:9" thickBot="1">
      <c r="A1868" s="992" t="s">
        <v>706</v>
      </c>
      <c r="B1868" s="993"/>
      <c r="C1868" s="993"/>
      <c r="D1868" s="993"/>
      <c r="E1868" s="993"/>
      <c r="F1868" s="993"/>
      <c r="G1868" s="993"/>
      <c r="H1868" s="993"/>
      <c r="I1868" s="994"/>
    </row>
    <row r="1869" spans="1:9" s="204" customFormat="1" ht="54.75" thickBot="1">
      <c r="A1869" s="564" t="s">
        <v>373</v>
      </c>
      <c r="B1869" s="387" t="s">
        <v>78</v>
      </c>
      <c r="C1869" s="565" t="s">
        <v>374</v>
      </c>
      <c r="D1869" s="387" t="s">
        <v>3</v>
      </c>
      <c r="E1869" s="566" t="s">
        <v>79</v>
      </c>
      <c r="F1869" s="387" t="s">
        <v>375</v>
      </c>
      <c r="G1869" s="567" t="s">
        <v>6</v>
      </c>
      <c r="H1869" s="387" t="s">
        <v>738</v>
      </c>
      <c r="I1869" s="387" t="s">
        <v>1735</v>
      </c>
    </row>
    <row r="1870" spans="1:9" ht="18">
      <c r="A1870" s="360">
        <v>20000000</v>
      </c>
      <c r="B1870" s="253"/>
      <c r="C1870" s="254"/>
      <c r="D1870" s="253"/>
      <c r="E1870" s="116" t="s">
        <v>43</v>
      </c>
      <c r="F1870" s="255"/>
      <c r="G1870" s="255"/>
      <c r="H1870" s="255"/>
      <c r="I1870" s="256"/>
    </row>
    <row r="1871" spans="1:9" ht="18">
      <c r="A1871" s="361">
        <v>21000000</v>
      </c>
      <c r="B1871" s="218"/>
      <c r="C1871" s="219"/>
      <c r="D1871" s="218"/>
      <c r="E1871" s="97" t="s">
        <v>46</v>
      </c>
      <c r="F1871" s="208"/>
      <c r="G1871" s="208"/>
      <c r="H1871" s="208"/>
      <c r="I1871" s="220"/>
    </row>
    <row r="1872" spans="1:9" ht="18">
      <c r="A1872" s="361">
        <v>21010000</v>
      </c>
      <c r="B1872" s="218"/>
      <c r="C1872" s="219"/>
      <c r="D1872" s="218"/>
      <c r="E1872" s="97" t="s">
        <v>395</v>
      </c>
      <c r="F1872" s="208"/>
      <c r="G1872" s="208"/>
      <c r="H1872" s="208"/>
      <c r="I1872" s="220"/>
    </row>
    <row r="1873" spans="1:9" ht="18">
      <c r="A1873" s="362">
        <v>21010103</v>
      </c>
      <c r="B1873" s="222" t="s">
        <v>17</v>
      </c>
      <c r="C1873" s="223"/>
      <c r="D1873" s="20">
        <v>31933700</v>
      </c>
      <c r="E1873" s="101" t="s">
        <v>433</v>
      </c>
      <c r="F1873" s="231">
        <v>860623.88510000007</v>
      </c>
      <c r="G1873" s="231">
        <v>860623.88510000007</v>
      </c>
      <c r="H1873" s="231">
        <v>645467.91382500005</v>
      </c>
      <c r="I1873" s="231">
        <f>NROLL!E989</f>
        <v>695307</v>
      </c>
    </row>
    <row r="1874" spans="1:9" ht="18">
      <c r="A1874" s="362">
        <v>21010104</v>
      </c>
      <c r="B1874" s="222" t="s">
        <v>17</v>
      </c>
      <c r="C1874" s="223"/>
      <c r="D1874" s="13"/>
      <c r="E1874" s="101" t="s">
        <v>434</v>
      </c>
      <c r="F1874" s="231"/>
      <c r="G1874" s="231"/>
      <c r="H1874" s="231"/>
      <c r="I1874" s="231"/>
    </row>
    <row r="1875" spans="1:9" ht="18">
      <c r="A1875" s="362">
        <v>21010105</v>
      </c>
      <c r="B1875" s="222" t="s">
        <v>17</v>
      </c>
      <c r="C1875" s="223"/>
      <c r="D1875" s="13"/>
      <c r="E1875" s="101" t="s">
        <v>435</v>
      </c>
      <c r="F1875" s="231"/>
      <c r="G1875" s="231"/>
      <c r="H1875" s="231"/>
      <c r="I1875" s="231">
        <f>NROLL!E985</f>
        <v>155120.28</v>
      </c>
    </row>
    <row r="1876" spans="1:9" ht="36">
      <c r="A1876" s="257"/>
      <c r="B1876" s="222" t="s">
        <v>17</v>
      </c>
      <c r="C1876" s="223"/>
      <c r="D1876" s="13"/>
      <c r="E1876" s="130" t="s">
        <v>576</v>
      </c>
      <c r="F1876" s="231"/>
      <c r="G1876" s="231"/>
      <c r="H1876" s="231"/>
      <c r="I1876" s="231">
        <f>NROLL!T989+NROLL!T987+NROLL!T985</f>
        <v>1440000</v>
      </c>
    </row>
    <row r="1877" spans="1:9" ht="36">
      <c r="A1877" s="361">
        <v>21020300</v>
      </c>
      <c r="B1877" s="218"/>
      <c r="C1877" s="219"/>
      <c r="D1877" s="218"/>
      <c r="E1877" s="97" t="s">
        <v>437</v>
      </c>
      <c r="F1877" s="231"/>
      <c r="G1877" s="231"/>
      <c r="H1877" s="231"/>
      <c r="I1877" s="231"/>
    </row>
    <row r="1878" spans="1:9" ht="18">
      <c r="A1878" s="362">
        <v>21020301</v>
      </c>
      <c r="B1878" s="222" t="s">
        <v>17</v>
      </c>
      <c r="C1878" s="223"/>
      <c r="D1878" s="20">
        <v>31933700</v>
      </c>
      <c r="E1878" s="130" t="s">
        <v>438</v>
      </c>
      <c r="F1878" s="231"/>
      <c r="G1878" s="231"/>
      <c r="H1878" s="231"/>
      <c r="I1878" s="231"/>
    </row>
    <row r="1879" spans="1:9" ht="18">
      <c r="A1879" s="362">
        <v>21020302</v>
      </c>
      <c r="B1879" s="222" t="s">
        <v>17</v>
      </c>
      <c r="C1879" s="223"/>
      <c r="D1879" s="20">
        <v>31933700</v>
      </c>
      <c r="E1879" s="130" t="s">
        <v>439</v>
      </c>
      <c r="F1879" s="231">
        <v>262870.7084</v>
      </c>
      <c r="G1879" s="231">
        <v>262870.7084</v>
      </c>
      <c r="H1879" s="231">
        <v>197153.0313</v>
      </c>
      <c r="I1879" s="231">
        <f>NROLL!F989</f>
        <v>243357.44999999998</v>
      </c>
    </row>
    <row r="1880" spans="1:9" ht="18">
      <c r="A1880" s="362">
        <v>21020303</v>
      </c>
      <c r="B1880" s="222" t="s">
        <v>17</v>
      </c>
      <c r="C1880" s="223"/>
      <c r="D1880" s="20">
        <v>31933700</v>
      </c>
      <c r="E1880" s="130" t="s">
        <v>440</v>
      </c>
      <c r="F1880" s="231">
        <v>149845.65660000002</v>
      </c>
      <c r="G1880" s="231">
        <v>149845.65660000002</v>
      </c>
      <c r="H1880" s="231">
        <v>112384.24245000002</v>
      </c>
      <c r="I1880" s="231">
        <f>NROLL!G989</f>
        <v>139061.4</v>
      </c>
    </row>
    <row r="1881" spans="1:9" ht="18">
      <c r="A1881" s="362">
        <v>21020304</v>
      </c>
      <c r="B1881" s="222" t="s">
        <v>17</v>
      </c>
      <c r="C1881" s="223"/>
      <c r="D1881" s="20">
        <v>31933700</v>
      </c>
      <c r="E1881" s="130" t="s">
        <v>401</v>
      </c>
      <c r="F1881" s="231">
        <v>9624.4848000000002</v>
      </c>
      <c r="G1881" s="231">
        <v>9624.4848000000002</v>
      </c>
      <c r="H1881" s="231">
        <v>7218.3635999999997</v>
      </c>
      <c r="I1881" s="231">
        <f>NROLL!I989</f>
        <v>8640</v>
      </c>
    </row>
    <row r="1882" spans="1:9" ht="18">
      <c r="A1882" s="362">
        <v>21020312</v>
      </c>
      <c r="B1882" s="222" t="s">
        <v>17</v>
      </c>
      <c r="C1882" s="223"/>
      <c r="D1882" s="13"/>
      <c r="E1882" s="130" t="s">
        <v>441</v>
      </c>
      <c r="F1882" s="231">
        <v>37527.215700000001</v>
      </c>
      <c r="G1882" s="231">
        <v>37527.215700000001</v>
      </c>
      <c r="H1882" s="231">
        <v>28145.411775</v>
      </c>
      <c r="I1882" s="231">
        <f>NROLL!H989</f>
        <v>34765.35</v>
      </c>
    </row>
    <row r="1883" spans="1:9" ht="18">
      <c r="A1883" s="362">
        <v>21020315</v>
      </c>
      <c r="B1883" s="222" t="s">
        <v>17</v>
      </c>
      <c r="C1883" s="223"/>
      <c r="D1883" s="20">
        <v>31933700</v>
      </c>
      <c r="E1883" s="130" t="s">
        <v>442</v>
      </c>
      <c r="F1883" s="231"/>
      <c r="G1883" s="231"/>
      <c r="H1883" s="231"/>
      <c r="I1883" s="231">
        <f>NROLL!J989</f>
        <v>58765.35</v>
      </c>
    </row>
    <row r="1884" spans="1:9" ht="18">
      <c r="A1884" s="221">
        <v>21020314</v>
      </c>
      <c r="B1884" s="222" t="s">
        <v>17</v>
      </c>
      <c r="C1884" s="223"/>
      <c r="D1884" s="13"/>
      <c r="E1884" s="130" t="s">
        <v>523</v>
      </c>
      <c r="F1884" s="231">
        <v>66423.4228</v>
      </c>
      <c r="G1884" s="231">
        <v>66423.4228</v>
      </c>
      <c r="H1884" s="231">
        <v>49817.5671</v>
      </c>
      <c r="I1884" s="231"/>
    </row>
    <row r="1885" spans="1:9" ht="18">
      <c r="A1885" s="221">
        <v>21020305</v>
      </c>
      <c r="B1885" s="222" t="s">
        <v>17</v>
      </c>
      <c r="C1885" s="223"/>
      <c r="D1885" s="13"/>
      <c r="E1885" s="130" t="s">
        <v>524</v>
      </c>
      <c r="F1885" s="231"/>
      <c r="G1885" s="231"/>
      <c r="H1885" s="231"/>
      <c r="I1885" s="209"/>
    </row>
    <row r="1886" spans="1:9" ht="18">
      <c r="A1886" s="221">
        <v>21020306</v>
      </c>
      <c r="B1886" s="222" t="s">
        <v>17</v>
      </c>
      <c r="C1886" s="223"/>
      <c r="D1886" s="13"/>
      <c r="E1886" s="130" t="s">
        <v>525</v>
      </c>
      <c r="F1886" s="231"/>
      <c r="G1886" s="231"/>
      <c r="H1886" s="231"/>
      <c r="I1886" s="209"/>
    </row>
    <row r="1887" spans="1:9" ht="36">
      <c r="A1887" s="361">
        <v>21020400</v>
      </c>
      <c r="B1887" s="218"/>
      <c r="C1887" s="219"/>
      <c r="D1887" s="218"/>
      <c r="E1887" s="97" t="s">
        <v>452</v>
      </c>
      <c r="F1887" s="231"/>
      <c r="G1887" s="231"/>
      <c r="H1887" s="231"/>
      <c r="I1887" s="209"/>
    </row>
    <row r="1888" spans="1:9" ht="18">
      <c r="A1888" s="362">
        <v>21020401</v>
      </c>
      <c r="B1888" s="222" t="s">
        <v>17</v>
      </c>
      <c r="C1888" s="223"/>
      <c r="D1888" s="13"/>
      <c r="E1888" s="130" t="s">
        <v>438</v>
      </c>
      <c r="F1888" s="231"/>
      <c r="G1888" s="231"/>
      <c r="H1888" s="231"/>
      <c r="I1888" s="209"/>
    </row>
    <row r="1889" spans="1:9" ht="18">
      <c r="A1889" s="362">
        <v>21020402</v>
      </c>
      <c r="B1889" s="222" t="s">
        <v>17</v>
      </c>
      <c r="C1889" s="223"/>
      <c r="D1889" s="13"/>
      <c r="E1889" s="130" t="s">
        <v>439</v>
      </c>
      <c r="F1889" s="231"/>
      <c r="G1889" s="231"/>
      <c r="H1889" s="231"/>
      <c r="I1889" s="209"/>
    </row>
    <row r="1890" spans="1:9" ht="18">
      <c r="A1890" s="362">
        <v>21020403</v>
      </c>
      <c r="B1890" s="222" t="s">
        <v>17</v>
      </c>
      <c r="C1890" s="223"/>
      <c r="D1890" s="13"/>
      <c r="E1890" s="130" t="s">
        <v>440</v>
      </c>
      <c r="F1890" s="231"/>
      <c r="G1890" s="231"/>
      <c r="H1890" s="231"/>
      <c r="I1890" s="209"/>
    </row>
    <row r="1891" spans="1:9" ht="18">
      <c r="A1891" s="362">
        <v>21020404</v>
      </c>
      <c r="B1891" s="222" t="s">
        <v>17</v>
      </c>
      <c r="C1891" s="223"/>
      <c r="D1891" s="13"/>
      <c r="E1891" s="130" t="s">
        <v>401</v>
      </c>
      <c r="F1891" s="231"/>
      <c r="G1891" s="231"/>
      <c r="H1891" s="231"/>
      <c r="I1891" s="209"/>
    </row>
    <row r="1892" spans="1:9" ht="18">
      <c r="A1892" s="362">
        <v>21020412</v>
      </c>
      <c r="B1892" s="222" t="s">
        <v>17</v>
      </c>
      <c r="C1892" s="223"/>
      <c r="D1892" s="13"/>
      <c r="E1892" s="130" t="s">
        <v>441</v>
      </c>
      <c r="F1892" s="231"/>
      <c r="G1892" s="231"/>
      <c r="H1892" s="231"/>
      <c r="I1892" s="209"/>
    </row>
    <row r="1893" spans="1:9" ht="18">
      <c r="A1893" s="362">
        <v>21020415</v>
      </c>
      <c r="B1893" s="222" t="s">
        <v>17</v>
      </c>
      <c r="C1893" s="223"/>
      <c r="D1893" s="13"/>
      <c r="E1893" s="130" t="s">
        <v>442</v>
      </c>
      <c r="F1893" s="231"/>
      <c r="G1893" s="231"/>
      <c r="H1893" s="231"/>
      <c r="I1893" s="209"/>
    </row>
    <row r="1894" spans="1:9" ht="36">
      <c r="A1894" s="361">
        <v>21020500</v>
      </c>
      <c r="B1894" s="218"/>
      <c r="C1894" s="219"/>
      <c r="D1894" s="218"/>
      <c r="E1894" s="97" t="s">
        <v>453</v>
      </c>
      <c r="F1894" s="231"/>
      <c r="G1894" s="231"/>
      <c r="H1894" s="231"/>
      <c r="I1894" s="209"/>
    </row>
    <row r="1895" spans="1:9" ht="18">
      <c r="A1895" s="362">
        <v>21020501</v>
      </c>
      <c r="B1895" s="222" t="s">
        <v>17</v>
      </c>
      <c r="C1895" s="223"/>
      <c r="D1895" s="13"/>
      <c r="E1895" s="130" t="s">
        <v>438</v>
      </c>
      <c r="F1895" s="231"/>
      <c r="G1895" s="231"/>
      <c r="H1895" s="231"/>
      <c r="I1895" s="209">
        <f>NROLL!F984</f>
        <v>54292.097999999998</v>
      </c>
    </row>
    <row r="1896" spans="1:9" ht="18">
      <c r="A1896" s="363">
        <v>21020502</v>
      </c>
      <c r="B1896" s="222" t="s">
        <v>17</v>
      </c>
      <c r="C1896" s="230"/>
      <c r="D1896" s="13"/>
      <c r="E1896" s="130" t="s">
        <v>439</v>
      </c>
      <c r="F1896" s="231"/>
      <c r="G1896" s="231"/>
      <c r="H1896" s="231"/>
      <c r="I1896" s="209">
        <f>NROLL!G984</f>
        <v>31024.056</v>
      </c>
    </row>
    <row r="1897" spans="1:9" ht="18">
      <c r="A1897" s="363">
        <v>21020503</v>
      </c>
      <c r="B1897" s="222" t="s">
        <v>17</v>
      </c>
      <c r="C1897" s="230"/>
      <c r="D1897" s="13"/>
      <c r="E1897" s="130" t="s">
        <v>440</v>
      </c>
      <c r="F1897" s="231"/>
      <c r="G1897" s="231"/>
      <c r="H1897" s="231"/>
      <c r="I1897" s="209">
        <f>NROLL!I985</f>
        <v>5400</v>
      </c>
    </row>
    <row r="1898" spans="1:9" ht="18">
      <c r="A1898" s="363">
        <v>21020504</v>
      </c>
      <c r="B1898" s="222" t="s">
        <v>17</v>
      </c>
      <c r="C1898" s="230"/>
      <c r="D1898" s="13"/>
      <c r="E1898" s="130" t="s">
        <v>401</v>
      </c>
      <c r="F1898" s="231"/>
      <c r="G1898" s="231"/>
      <c r="H1898" s="231"/>
      <c r="I1898" s="209">
        <f>NROLL!H985</f>
        <v>7756.0140000000001</v>
      </c>
    </row>
    <row r="1899" spans="1:9" ht="18">
      <c r="A1899" s="363">
        <v>21020512</v>
      </c>
      <c r="B1899" s="222" t="s">
        <v>17</v>
      </c>
      <c r="C1899" s="230"/>
      <c r="D1899" s="13"/>
      <c r="E1899" s="130" t="s">
        <v>441</v>
      </c>
      <c r="F1899" s="231"/>
      <c r="G1899" s="231"/>
      <c r="H1899" s="231"/>
      <c r="I1899" s="209"/>
    </row>
    <row r="1900" spans="1:9" ht="18">
      <c r="A1900" s="363">
        <v>21020515</v>
      </c>
      <c r="B1900" s="222" t="s">
        <v>17</v>
      </c>
      <c r="C1900" s="230"/>
      <c r="D1900" s="13"/>
      <c r="E1900" s="130" t="s">
        <v>442</v>
      </c>
      <c r="F1900" s="231"/>
      <c r="G1900" s="231"/>
      <c r="H1900" s="231"/>
      <c r="I1900" s="209">
        <f>NROLL!J989</f>
        <v>58765.35</v>
      </c>
    </row>
    <row r="1901" spans="1:9" ht="36">
      <c r="A1901" s="227">
        <v>21020600</v>
      </c>
      <c r="B1901" s="228"/>
      <c r="C1901" s="229"/>
      <c r="D1901" s="228"/>
      <c r="E1901" s="97" t="s">
        <v>410</v>
      </c>
      <c r="F1901" s="231"/>
      <c r="G1901" s="231"/>
      <c r="H1901" s="231"/>
      <c r="I1901" s="209"/>
    </row>
    <row r="1902" spans="1:9" ht="18">
      <c r="A1902" s="322">
        <v>21020605</v>
      </c>
      <c r="B1902" s="222" t="s">
        <v>17</v>
      </c>
      <c r="C1902" s="230"/>
      <c r="D1902" s="13"/>
      <c r="E1902" s="101" t="s">
        <v>503</v>
      </c>
      <c r="F1902" s="231"/>
      <c r="G1902" s="231"/>
      <c r="H1902" s="231"/>
      <c r="I1902" s="209"/>
    </row>
    <row r="1903" spans="1:9" ht="18">
      <c r="A1903" s="357">
        <v>22020000</v>
      </c>
      <c r="B1903" s="233"/>
      <c r="C1903" s="234"/>
      <c r="D1903" s="233"/>
      <c r="E1903" s="161" t="s">
        <v>412</v>
      </c>
      <c r="F1903" s="231"/>
      <c r="G1903" s="231"/>
      <c r="H1903" s="231"/>
      <c r="I1903" s="209"/>
    </row>
    <row r="1904" spans="1:9" ht="36">
      <c r="A1904" s="357">
        <v>22020100</v>
      </c>
      <c r="B1904" s="233"/>
      <c r="C1904" s="234"/>
      <c r="D1904" s="233"/>
      <c r="E1904" s="161" t="s">
        <v>467</v>
      </c>
      <c r="F1904" s="231"/>
      <c r="G1904" s="231"/>
      <c r="H1904" s="231"/>
      <c r="I1904" s="209"/>
    </row>
    <row r="1905" spans="1:9">
      <c r="A1905" s="588">
        <v>22020101</v>
      </c>
      <c r="B1905" s="222" t="s">
        <v>17</v>
      </c>
      <c r="C1905" s="351"/>
      <c r="D1905" s="349"/>
      <c r="E1905" s="348" t="s">
        <v>468</v>
      </c>
      <c r="F1905" s="365"/>
      <c r="G1905" s="231"/>
      <c r="H1905" s="365"/>
      <c r="I1905" s="209"/>
    </row>
    <row r="1906" spans="1:9">
      <c r="A1906" s="588">
        <v>22020102</v>
      </c>
      <c r="B1906" s="222" t="s">
        <v>17</v>
      </c>
      <c r="C1906" s="351"/>
      <c r="D1906" s="20">
        <v>31933700</v>
      </c>
      <c r="E1906" s="348" t="s">
        <v>414</v>
      </c>
      <c r="F1906" s="365"/>
      <c r="G1906" s="231"/>
      <c r="H1906" s="365"/>
      <c r="I1906" s="209"/>
    </row>
    <row r="1907" spans="1:9">
      <c r="A1907" s="588">
        <v>22020103</v>
      </c>
      <c r="B1907" s="222" t="s">
        <v>17</v>
      </c>
      <c r="C1907" s="351"/>
      <c r="D1907" s="349"/>
      <c r="E1907" s="348" t="s">
        <v>469</v>
      </c>
      <c r="F1907" s="365"/>
      <c r="G1907" s="231"/>
      <c r="H1907" s="365"/>
      <c r="I1907" s="209"/>
    </row>
    <row r="1908" spans="1:9">
      <c r="A1908" s="588">
        <v>22020104</v>
      </c>
      <c r="B1908" s="222" t="s">
        <v>17</v>
      </c>
      <c r="C1908" s="351"/>
      <c r="D1908" s="349"/>
      <c r="E1908" s="348" t="s">
        <v>415</v>
      </c>
      <c r="F1908" s="365"/>
      <c r="G1908" s="231"/>
      <c r="H1908" s="365"/>
      <c r="I1908" s="209"/>
    </row>
    <row r="1909" spans="1:9" s="203" customFormat="1" ht="36">
      <c r="A1909" s="357" t="s">
        <v>689</v>
      </c>
      <c r="B1909" s="233"/>
      <c r="C1909" s="234"/>
      <c r="D1909" s="233"/>
      <c r="E1909" s="225" t="s">
        <v>426</v>
      </c>
      <c r="F1909" s="327"/>
      <c r="G1909" s="327"/>
      <c r="H1909" s="327"/>
      <c r="I1909" s="235"/>
    </row>
    <row r="1910" spans="1:9" ht="18">
      <c r="A1910" s="366" t="s">
        <v>707</v>
      </c>
      <c r="B1910" s="222" t="s">
        <v>17</v>
      </c>
      <c r="C1910" s="183"/>
      <c r="D1910" s="20">
        <v>31933700</v>
      </c>
      <c r="E1910" s="226" t="s">
        <v>427</v>
      </c>
      <c r="F1910" s="231"/>
      <c r="G1910" s="231"/>
      <c r="H1910" s="231"/>
      <c r="I1910" s="209"/>
    </row>
    <row r="1911" spans="1:9" ht="36">
      <c r="A1911" s="587">
        <v>22020700</v>
      </c>
      <c r="B1911" s="463"/>
      <c r="C1911" s="350"/>
      <c r="D1911" s="14"/>
      <c r="E1911" s="414" t="s">
        <v>708</v>
      </c>
      <c r="F1911" s="231"/>
      <c r="G1911" s="231"/>
      <c r="H1911" s="231"/>
      <c r="I1911" s="209"/>
    </row>
    <row r="1912" spans="1:9" ht="54">
      <c r="A1912" s="346">
        <v>22020710</v>
      </c>
      <c r="B1912" s="463"/>
      <c r="C1912" s="350"/>
      <c r="D1912" s="20">
        <v>31933700</v>
      </c>
      <c r="E1912" s="939" t="s">
        <v>1732</v>
      </c>
      <c r="F1912" s="231"/>
      <c r="G1912" s="231"/>
      <c r="H1912" s="231"/>
      <c r="I1912" s="209">
        <v>15000000</v>
      </c>
    </row>
    <row r="1913" spans="1:9" ht="36">
      <c r="A1913" s="346">
        <v>22020710</v>
      </c>
      <c r="B1913" s="222" t="s">
        <v>17</v>
      </c>
      <c r="C1913" s="350"/>
      <c r="D1913" s="20">
        <v>31933700</v>
      </c>
      <c r="E1913" s="892" t="s">
        <v>709</v>
      </c>
      <c r="F1913" s="231"/>
      <c r="G1913" s="231">
        <v>2575000</v>
      </c>
      <c r="H1913" s="231"/>
      <c r="I1913" s="209">
        <v>60000000</v>
      </c>
    </row>
    <row r="1914" spans="1:9" thickBot="1">
      <c r="A1914" s="606" t="s">
        <v>626</v>
      </c>
      <c r="B1914" s="573" t="s">
        <v>17</v>
      </c>
      <c r="C1914" s="574"/>
      <c r="D1914" s="25">
        <v>31933700</v>
      </c>
      <c r="E1914" s="607" t="s">
        <v>520</v>
      </c>
      <c r="F1914" s="577"/>
      <c r="G1914" s="577">
        <v>50000000</v>
      </c>
      <c r="H1914" s="577"/>
      <c r="I1914" s="578">
        <v>2000000</v>
      </c>
    </row>
    <row r="1915" spans="1:9" thickBot="1">
      <c r="A1915" s="447"/>
      <c r="B1915" s="448"/>
      <c r="C1915" s="449"/>
      <c r="D1915" s="448"/>
      <c r="E1915" s="559" t="s">
        <v>46</v>
      </c>
      <c r="F1915" s="446">
        <f>SUM(F1873:F1902)</f>
        <v>1386915.3734000002</v>
      </c>
      <c r="G1915" s="446">
        <f>SUM(G1873:G1902)</f>
        <v>1386915.3734000002</v>
      </c>
      <c r="H1915" s="446">
        <f>SUM(H1873:H1902)</f>
        <v>1040186.5300500002</v>
      </c>
      <c r="I1915" s="446">
        <f>SUM(I1873:I1902)</f>
        <v>2932254.3480000002</v>
      </c>
    </row>
    <row r="1916" spans="1:9" thickBot="1">
      <c r="A1916" s="359"/>
      <c r="B1916" s="212"/>
      <c r="C1916" s="243"/>
      <c r="D1916" s="212"/>
      <c r="E1916" s="269" t="s">
        <v>412</v>
      </c>
      <c r="F1916" s="320">
        <f>SUM(F1905:F1914)</f>
        <v>0</v>
      </c>
      <c r="G1916" s="320">
        <f>SUM(G1905:G1914)</f>
        <v>52575000</v>
      </c>
      <c r="H1916" s="320">
        <f>SUM(H1905:H1914)</f>
        <v>0</v>
      </c>
      <c r="I1916" s="320">
        <f>SUM(I1905:I1914)</f>
        <v>77000000</v>
      </c>
    </row>
    <row r="1917" spans="1:9" thickBot="1">
      <c r="A1917" s="359"/>
      <c r="B1917" s="212"/>
      <c r="C1917" s="243"/>
      <c r="D1917" s="212"/>
      <c r="E1917" s="269" t="s">
        <v>50</v>
      </c>
      <c r="F1917" s="320">
        <f>F1915+F1916</f>
        <v>1386915.3734000002</v>
      </c>
      <c r="G1917" s="320">
        <f>G1915+G1916</f>
        <v>53961915.373400003</v>
      </c>
      <c r="H1917" s="320">
        <f>H1915+H1916</f>
        <v>1040186.5300500002</v>
      </c>
      <c r="I1917" s="320">
        <f>I1915+I1916</f>
        <v>79932254.348000005</v>
      </c>
    </row>
    <row r="1918" spans="1:9" ht="22.5">
      <c r="A1918" s="985" t="s">
        <v>804</v>
      </c>
      <c r="B1918" s="986"/>
      <c r="C1918" s="986"/>
      <c r="D1918" s="986"/>
      <c r="E1918" s="986"/>
      <c r="F1918" s="986"/>
      <c r="G1918" s="986"/>
      <c r="H1918" s="986"/>
      <c r="I1918" s="987"/>
    </row>
    <row r="1919" spans="1:9" ht="22.5">
      <c r="A1919" s="988" t="s">
        <v>0</v>
      </c>
      <c r="B1919" s="989"/>
      <c r="C1919" s="989"/>
      <c r="D1919" s="989"/>
      <c r="E1919" s="989"/>
      <c r="F1919" s="989"/>
      <c r="G1919" s="989"/>
      <c r="H1919" s="989"/>
      <c r="I1919" s="990"/>
    </row>
    <row r="1920" spans="1:9" ht="27.95" customHeight="1">
      <c r="A1920" s="988" t="s">
        <v>1734</v>
      </c>
      <c r="B1920" s="989"/>
      <c r="C1920" s="989"/>
      <c r="D1920" s="989"/>
      <c r="E1920" s="989"/>
      <c r="F1920" s="989"/>
      <c r="G1920" s="989"/>
      <c r="H1920" s="989"/>
      <c r="I1920" s="990"/>
    </row>
    <row r="1921" spans="1:9" ht="18.75" customHeight="1" thickBot="1">
      <c r="A1921" s="991" t="s">
        <v>497</v>
      </c>
      <c r="B1921" s="991"/>
      <c r="C1921" s="991"/>
      <c r="D1921" s="991"/>
      <c r="E1921" s="991"/>
      <c r="F1921" s="991"/>
      <c r="G1921" s="991"/>
      <c r="H1921" s="991"/>
      <c r="I1921" s="991"/>
    </row>
    <row r="1922" spans="1:9" thickBot="1">
      <c r="A1922" s="995" t="s">
        <v>710</v>
      </c>
      <c r="B1922" s="996"/>
      <c r="C1922" s="996"/>
      <c r="D1922" s="996"/>
      <c r="E1922" s="996"/>
      <c r="F1922" s="996"/>
      <c r="G1922" s="996"/>
      <c r="H1922" s="996"/>
      <c r="I1922" s="997"/>
    </row>
    <row r="1923" spans="1:9" s="204" customFormat="1" ht="54.75" thickBot="1">
      <c r="A1923" s="175" t="s">
        <v>613</v>
      </c>
      <c r="B1923" s="3" t="s">
        <v>78</v>
      </c>
      <c r="C1923" s="176" t="s">
        <v>374</v>
      </c>
      <c r="D1923" s="3" t="s">
        <v>3</v>
      </c>
      <c r="E1923" s="177" t="s">
        <v>79</v>
      </c>
      <c r="F1923" s="3" t="s">
        <v>375</v>
      </c>
      <c r="G1923" s="563" t="s">
        <v>6</v>
      </c>
      <c r="H1923" s="3" t="s">
        <v>738</v>
      </c>
      <c r="I1923" s="3" t="s">
        <v>1735</v>
      </c>
    </row>
    <row r="1924" spans="1:9" ht="18">
      <c r="A1924" s="356">
        <v>53500100101</v>
      </c>
      <c r="B1924" s="307" t="s">
        <v>17</v>
      </c>
      <c r="C1924" s="353"/>
      <c r="D1924" s="336"/>
      <c r="E1924" s="415" t="s">
        <v>711</v>
      </c>
      <c r="F1924" s="206">
        <f>F1992</f>
        <v>8211598.6204400007</v>
      </c>
      <c r="G1924" s="206">
        <f>G1992</f>
        <v>31172457.484900001</v>
      </c>
      <c r="H1924" s="206">
        <f>H1992</f>
        <v>6469683.1213999996</v>
      </c>
      <c r="I1924" s="206">
        <f>I1992</f>
        <v>27315535.244720001</v>
      </c>
    </row>
    <row r="1925" spans="1:9" ht="36">
      <c r="A1925" s="357">
        <v>53500100102</v>
      </c>
      <c r="B1925" s="307" t="s">
        <v>17</v>
      </c>
      <c r="C1925" s="234"/>
      <c r="D1925" s="233"/>
      <c r="E1925" s="280" t="s">
        <v>712</v>
      </c>
      <c r="F1925" s="416">
        <f>F2047</f>
        <v>76317191.51056999</v>
      </c>
      <c r="G1925" s="416">
        <f>G2047</f>
        <v>92351535.800600007</v>
      </c>
      <c r="H1925" s="416">
        <f>H2047</f>
        <v>60480414.350450009</v>
      </c>
      <c r="I1925" s="416">
        <f>I2047</f>
        <v>99367274.380660012</v>
      </c>
    </row>
    <row r="1926" spans="1:9" ht="18">
      <c r="A1926" s="357">
        <v>53500100103</v>
      </c>
      <c r="B1926" s="307" t="s">
        <v>17</v>
      </c>
      <c r="C1926" s="234"/>
      <c r="D1926" s="233"/>
      <c r="E1926" s="280" t="s">
        <v>713</v>
      </c>
      <c r="F1926" s="207">
        <f>F2101</f>
        <v>45501968.643860005</v>
      </c>
      <c r="G1926" s="207">
        <f>G2101</f>
        <v>52181609.098799989</v>
      </c>
      <c r="H1926" s="207">
        <f>H2101</f>
        <v>35922606.824100003</v>
      </c>
      <c r="I1926" s="207">
        <f>I2101</f>
        <v>56686490.008679986</v>
      </c>
    </row>
    <row r="1927" spans="1:9" ht="27.95" customHeight="1" thickBot="1">
      <c r="A1927" s="358"/>
      <c r="B1927" s="200"/>
      <c r="C1927" s="201"/>
      <c r="D1927" s="200"/>
      <c r="E1927" s="417"/>
      <c r="F1927" s="297"/>
      <c r="G1927" s="298"/>
      <c r="H1927" s="297"/>
      <c r="I1927" s="298"/>
    </row>
    <row r="1928" spans="1:9" ht="27.95" customHeight="1" thickBot="1">
      <c r="A1928" s="359"/>
      <c r="B1928" s="212"/>
      <c r="C1928" s="243"/>
      <c r="D1928" s="212"/>
      <c r="E1928" s="212" t="s">
        <v>50</v>
      </c>
      <c r="F1928" s="283">
        <f>SUM(F1924:F1926)</f>
        <v>130030758.77487001</v>
      </c>
      <c r="G1928" s="283">
        <f>SUM(G1924:G1926)</f>
        <v>175705602.38429999</v>
      </c>
      <c r="H1928" s="283">
        <f>SUM(H1924:H1926)</f>
        <v>102872704.29595001</v>
      </c>
      <c r="I1928" s="283">
        <f>SUM(I1924:I1926)</f>
        <v>183369299.63406</v>
      </c>
    </row>
    <row r="1929" spans="1:9" thickBot="1">
      <c r="A1929" s="998" t="s">
        <v>388</v>
      </c>
      <c r="B1929" s="998"/>
      <c r="C1929" s="998"/>
      <c r="D1929" s="998"/>
      <c r="E1929" s="998"/>
      <c r="F1929" s="998"/>
      <c r="G1929" s="998"/>
      <c r="H1929" s="998"/>
      <c r="I1929" s="998"/>
    </row>
    <row r="1930" spans="1:9" thickBot="1">
      <c r="A1930" s="359"/>
      <c r="B1930" s="212"/>
      <c r="C1930" s="243"/>
      <c r="D1930" s="212"/>
      <c r="E1930" s="418" t="s">
        <v>46</v>
      </c>
      <c r="F1930" s="283">
        <f t="shared" ref="F1930:I1931" si="15">F1990+F2045+F2099</f>
        <v>128050758.77487001</v>
      </c>
      <c r="G1930" s="283">
        <f t="shared" si="15"/>
        <v>134790272.39459997</v>
      </c>
      <c r="H1930" s="283">
        <f t="shared" si="15"/>
        <v>101092704.29595001</v>
      </c>
      <c r="I1930" s="283">
        <f t="shared" si="15"/>
        <v>148269299.63406</v>
      </c>
    </row>
    <row r="1931" spans="1:9" thickBot="1">
      <c r="A1931" s="359"/>
      <c r="B1931" s="212"/>
      <c r="C1931" s="243"/>
      <c r="D1931" s="212"/>
      <c r="E1931" s="418" t="s">
        <v>412</v>
      </c>
      <c r="F1931" s="283">
        <f t="shared" si="15"/>
        <v>1980000</v>
      </c>
      <c r="G1931" s="283">
        <f t="shared" si="15"/>
        <v>40915329.989700004</v>
      </c>
      <c r="H1931" s="283">
        <f t="shared" si="15"/>
        <v>1780000</v>
      </c>
      <c r="I1931" s="283">
        <f t="shared" si="15"/>
        <v>35100000</v>
      </c>
    </row>
    <row r="1932" spans="1:9" thickBot="1">
      <c r="A1932" s="359"/>
      <c r="B1932" s="212"/>
      <c r="C1932" s="243"/>
      <c r="D1932" s="212"/>
      <c r="E1932" s="212" t="s">
        <v>50</v>
      </c>
      <c r="F1932" s="283">
        <f>F1930+F1931</f>
        <v>130030758.77487001</v>
      </c>
      <c r="G1932" s="283">
        <f>G1930+G1931</f>
        <v>175705602.38429999</v>
      </c>
      <c r="H1932" s="283">
        <f>H1930+H1931</f>
        <v>102872704.29595001</v>
      </c>
      <c r="I1932" s="283">
        <f>I1930+I1931</f>
        <v>183369299.63406</v>
      </c>
    </row>
    <row r="1933" spans="1:9" ht="22.5">
      <c r="A1933" s="985" t="s">
        <v>802</v>
      </c>
      <c r="B1933" s="986"/>
      <c r="C1933" s="986"/>
      <c r="D1933" s="986"/>
      <c r="E1933" s="986"/>
      <c r="F1933" s="986"/>
      <c r="G1933" s="986"/>
      <c r="H1933" s="986"/>
      <c r="I1933" s="987"/>
    </row>
    <row r="1934" spans="1:9" ht="22.5">
      <c r="A1934" s="988" t="s">
        <v>0</v>
      </c>
      <c r="B1934" s="989"/>
      <c r="C1934" s="989"/>
      <c r="D1934" s="989"/>
      <c r="E1934" s="989"/>
      <c r="F1934" s="989"/>
      <c r="G1934" s="989"/>
      <c r="H1934" s="989"/>
      <c r="I1934" s="990"/>
    </row>
    <row r="1935" spans="1:9" ht="22.5">
      <c r="A1935" s="988" t="s">
        <v>1734</v>
      </c>
      <c r="B1935" s="989"/>
      <c r="C1935" s="989"/>
      <c r="D1935" s="989"/>
      <c r="E1935" s="989"/>
      <c r="F1935" s="989"/>
      <c r="G1935" s="989"/>
      <c r="H1935" s="989"/>
      <c r="I1935" s="990"/>
    </row>
    <row r="1936" spans="1:9" ht="18.75" customHeight="1" thickBot="1">
      <c r="A1936" s="991" t="s">
        <v>371</v>
      </c>
      <c r="B1936" s="991"/>
      <c r="C1936" s="991"/>
      <c r="D1936" s="991"/>
      <c r="E1936" s="991"/>
      <c r="F1936" s="991"/>
      <c r="G1936" s="991"/>
      <c r="H1936" s="991"/>
      <c r="I1936" s="991"/>
    </row>
    <row r="1937" spans="1:9" thickBot="1">
      <c r="A1937" s="992" t="s">
        <v>714</v>
      </c>
      <c r="B1937" s="993"/>
      <c r="C1937" s="993"/>
      <c r="D1937" s="993"/>
      <c r="E1937" s="993"/>
      <c r="F1937" s="993"/>
      <c r="G1937" s="993"/>
      <c r="H1937" s="993"/>
      <c r="I1937" s="994"/>
    </row>
    <row r="1938" spans="1:9" ht="54.75" thickBot="1">
      <c r="A1938" s="564" t="s">
        <v>373</v>
      </c>
      <c r="B1938" s="496" t="s">
        <v>78</v>
      </c>
      <c r="C1938" s="565" t="s">
        <v>374</v>
      </c>
      <c r="D1938" s="496" t="s">
        <v>3</v>
      </c>
      <c r="E1938" s="566" t="s">
        <v>79</v>
      </c>
      <c r="F1938" s="387" t="s">
        <v>375</v>
      </c>
      <c r="G1938" s="567" t="s">
        <v>6</v>
      </c>
      <c r="H1938" s="387" t="s">
        <v>738</v>
      </c>
      <c r="I1938" s="387" t="s">
        <v>1735</v>
      </c>
    </row>
    <row r="1939" spans="1:9" ht="18">
      <c r="A1939" s="631">
        <v>20000000</v>
      </c>
      <c r="B1939" s="253"/>
      <c r="C1939" s="632"/>
      <c r="D1939" s="253"/>
      <c r="E1939" s="633" t="s">
        <v>43</v>
      </c>
      <c r="F1939" s="634"/>
      <c r="G1939" s="634"/>
      <c r="H1939" s="634"/>
      <c r="I1939" s="635"/>
    </row>
    <row r="1940" spans="1:9" ht="18">
      <c r="A1940" s="419">
        <v>21000000</v>
      </c>
      <c r="B1940" s="218"/>
      <c r="C1940" s="420"/>
      <c r="D1940" s="218"/>
      <c r="E1940" s="421" t="s">
        <v>46</v>
      </c>
      <c r="F1940" s="137"/>
      <c r="G1940" s="137"/>
      <c r="H1940" s="137"/>
      <c r="I1940" s="354"/>
    </row>
    <row r="1941" spans="1:9" ht="18">
      <c r="A1941" s="419">
        <v>21010000</v>
      </c>
      <c r="B1941" s="218"/>
      <c r="C1941" s="420"/>
      <c r="D1941" s="218"/>
      <c r="E1941" s="421" t="s">
        <v>395</v>
      </c>
      <c r="F1941" s="137"/>
      <c r="G1941" s="137"/>
      <c r="H1941" s="137"/>
      <c r="I1941" s="354"/>
    </row>
    <row r="1942" spans="1:9" ht="18">
      <c r="A1942" s="362">
        <v>21010103</v>
      </c>
      <c r="B1942" s="222" t="s">
        <v>17</v>
      </c>
      <c r="C1942" s="223"/>
      <c r="D1942" s="20">
        <v>31933700</v>
      </c>
      <c r="E1942" s="101" t="s">
        <v>433</v>
      </c>
      <c r="F1942" s="137">
        <v>886656.05257000006</v>
      </c>
      <c r="G1942" s="231">
        <v>933322.16060000006</v>
      </c>
      <c r="H1942" s="231">
        <v>699991.62045000005</v>
      </c>
      <c r="I1942" s="209">
        <v>1026654.3766600001</v>
      </c>
    </row>
    <row r="1943" spans="1:9" ht="18">
      <c r="A1943" s="362">
        <v>21010104</v>
      </c>
      <c r="B1943" s="222" t="s">
        <v>17</v>
      </c>
      <c r="C1943" s="223"/>
      <c r="D1943" s="20">
        <v>31933700</v>
      </c>
      <c r="E1943" s="101" t="s">
        <v>434</v>
      </c>
      <c r="F1943" s="137">
        <v>753460.55815000006</v>
      </c>
      <c r="G1943" s="231">
        <v>793116.37700000009</v>
      </c>
      <c r="H1943" s="231">
        <v>594837.28275000013</v>
      </c>
      <c r="I1943" s="209">
        <v>872428.01470000017</v>
      </c>
    </row>
    <row r="1944" spans="1:9" ht="18">
      <c r="A1944" s="362">
        <v>21010105</v>
      </c>
      <c r="B1944" s="222" t="s">
        <v>17</v>
      </c>
      <c r="C1944" s="223"/>
      <c r="D1944" s="13"/>
      <c r="E1944" s="101" t="s">
        <v>435</v>
      </c>
      <c r="F1944" s="137">
        <v>3066107.8218149999</v>
      </c>
      <c r="G1944" s="231">
        <v>3227481.9177000001</v>
      </c>
      <c r="H1944" s="231">
        <v>2420611.4382750001</v>
      </c>
      <c r="I1944" s="209">
        <v>3550230.10947</v>
      </c>
    </row>
    <row r="1945" spans="1:9" ht="18">
      <c r="A1945" s="221">
        <v>21010106</v>
      </c>
      <c r="B1945" s="222" t="s">
        <v>17</v>
      </c>
      <c r="C1945" s="223"/>
      <c r="D1945" s="13"/>
      <c r="E1945" s="101" t="s">
        <v>501</v>
      </c>
      <c r="F1945" s="137"/>
      <c r="G1945" s="231"/>
      <c r="H1945" s="231"/>
      <c r="I1945" s="209"/>
    </row>
    <row r="1946" spans="1:9" ht="36">
      <c r="A1946" s="257"/>
      <c r="B1946" s="222" t="s">
        <v>17</v>
      </c>
      <c r="C1946" s="223"/>
      <c r="D1946" s="13"/>
      <c r="E1946" s="130" t="s">
        <v>576</v>
      </c>
      <c r="F1946" s="137"/>
      <c r="G1946" s="231"/>
      <c r="H1946" s="231"/>
      <c r="I1946" s="209"/>
    </row>
    <row r="1947" spans="1:9" ht="36">
      <c r="A1947" s="361">
        <v>21020300</v>
      </c>
      <c r="B1947" s="218"/>
      <c r="C1947" s="219"/>
      <c r="D1947" s="218"/>
      <c r="E1947" s="97" t="s">
        <v>437</v>
      </c>
      <c r="F1947" s="137"/>
      <c r="G1947" s="231"/>
      <c r="H1947" s="231"/>
      <c r="I1947" s="209"/>
    </row>
    <row r="1948" spans="1:9" ht="36">
      <c r="A1948" s="362">
        <v>21020301</v>
      </c>
      <c r="B1948" s="222" t="s">
        <v>17</v>
      </c>
      <c r="C1948" s="223"/>
      <c r="D1948" s="20">
        <v>31933700</v>
      </c>
      <c r="E1948" s="130" t="s">
        <v>576</v>
      </c>
      <c r="F1948" s="137">
        <v>273291.419765</v>
      </c>
      <c r="G1948" s="231">
        <v>287675.17869999999</v>
      </c>
      <c r="H1948" s="231">
        <v>215756.38402500001</v>
      </c>
      <c r="I1948" s="209">
        <v>316442.69656999997</v>
      </c>
    </row>
    <row r="1949" spans="1:9" ht="18">
      <c r="A1949" s="362">
        <v>21020302</v>
      </c>
      <c r="B1949" s="222" t="s">
        <v>17</v>
      </c>
      <c r="C1949" s="223"/>
      <c r="D1949" s="20">
        <v>31933700</v>
      </c>
      <c r="E1949" s="130" t="s">
        <v>439</v>
      </c>
      <c r="F1949" s="137">
        <v>156166.68214000002</v>
      </c>
      <c r="G1949" s="231">
        <v>164385.98120000001</v>
      </c>
      <c r="H1949" s="231">
        <v>123289.48590000001</v>
      </c>
      <c r="I1949" s="209">
        <v>180824.57932000002</v>
      </c>
    </row>
    <row r="1950" spans="1:9" ht="18">
      <c r="A1950" s="362">
        <v>21020303</v>
      </c>
      <c r="B1950" s="222" t="s">
        <v>17</v>
      </c>
      <c r="C1950" s="223"/>
      <c r="D1950" s="20">
        <v>31933700</v>
      </c>
      <c r="E1950" s="130" t="s">
        <v>440</v>
      </c>
      <c r="F1950" s="137">
        <v>39041.934730000001</v>
      </c>
      <c r="G1950" s="231">
        <v>41096.773399999998</v>
      </c>
      <c r="H1950" s="231">
        <v>30822.580049999997</v>
      </c>
      <c r="I1950" s="209">
        <v>45206.45074</v>
      </c>
    </row>
    <row r="1951" spans="1:9" ht="18">
      <c r="A1951" s="362">
        <v>21020304</v>
      </c>
      <c r="B1951" s="222" t="s">
        <v>17</v>
      </c>
      <c r="C1951" s="223"/>
      <c r="D1951" s="13"/>
      <c r="E1951" s="130" t="s">
        <v>401</v>
      </c>
      <c r="F1951" s="137">
        <v>9143.2605600000006</v>
      </c>
      <c r="G1951" s="231">
        <v>9624.4848000000002</v>
      </c>
      <c r="H1951" s="231">
        <v>7218.3635999999997</v>
      </c>
      <c r="I1951" s="209">
        <v>10586.933280000001</v>
      </c>
    </row>
    <row r="1952" spans="1:9" ht="18">
      <c r="A1952" s="362">
        <v>21020312</v>
      </c>
      <c r="B1952" s="222" t="s">
        <v>17</v>
      </c>
      <c r="C1952" s="223"/>
      <c r="D1952" s="13"/>
      <c r="E1952" s="130" t="s">
        <v>441</v>
      </c>
      <c r="F1952" s="137"/>
      <c r="G1952" s="231"/>
      <c r="H1952" s="231"/>
      <c r="I1952" s="209"/>
    </row>
    <row r="1953" spans="1:9" ht="18">
      <c r="A1953" s="362">
        <v>21020315</v>
      </c>
      <c r="B1953" s="222" t="s">
        <v>17</v>
      </c>
      <c r="C1953" s="223"/>
      <c r="D1953" s="13"/>
      <c r="E1953" s="130" t="s">
        <v>442</v>
      </c>
      <c r="F1953" s="137">
        <v>64503.375594999998</v>
      </c>
      <c r="G1953" s="231">
        <v>67898.290099999998</v>
      </c>
      <c r="H1953" s="231">
        <v>50923.717575000002</v>
      </c>
      <c r="I1953" s="209">
        <v>74688.11911</v>
      </c>
    </row>
    <row r="1954" spans="1:9" ht="18">
      <c r="A1954" s="221">
        <v>21020314</v>
      </c>
      <c r="B1954" s="222" t="s">
        <v>17</v>
      </c>
      <c r="C1954" s="223"/>
      <c r="D1954" s="13"/>
      <c r="E1954" s="130" t="s">
        <v>523</v>
      </c>
      <c r="F1954" s="137"/>
      <c r="G1954" s="231"/>
      <c r="H1954" s="231"/>
      <c r="I1954" s="209"/>
    </row>
    <row r="1955" spans="1:9" ht="18">
      <c r="A1955" s="221">
        <v>21020305</v>
      </c>
      <c r="B1955" s="222" t="s">
        <v>17</v>
      </c>
      <c r="C1955" s="223"/>
      <c r="D1955" s="13"/>
      <c r="E1955" s="130" t="s">
        <v>524</v>
      </c>
      <c r="F1955" s="137"/>
      <c r="G1955" s="231"/>
      <c r="H1955" s="231"/>
      <c r="I1955" s="209"/>
    </row>
    <row r="1956" spans="1:9" ht="18">
      <c r="A1956" s="221">
        <v>21020306</v>
      </c>
      <c r="B1956" s="222" t="s">
        <v>17</v>
      </c>
      <c r="C1956" s="223"/>
      <c r="D1956" s="13"/>
      <c r="E1956" s="130" t="s">
        <v>525</v>
      </c>
      <c r="F1956" s="137"/>
      <c r="G1956" s="231"/>
      <c r="H1956" s="231"/>
      <c r="I1956" s="209"/>
    </row>
    <row r="1957" spans="1:9" ht="36">
      <c r="A1957" s="361">
        <v>21020400</v>
      </c>
      <c r="B1957" s="218"/>
      <c r="C1957" s="219"/>
      <c r="D1957" s="218"/>
      <c r="E1957" s="97" t="s">
        <v>452</v>
      </c>
      <c r="F1957" s="137"/>
      <c r="G1957" s="231"/>
      <c r="H1957" s="231"/>
      <c r="I1957" s="209"/>
    </row>
    <row r="1958" spans="1:9" ht="18">
      <c r="A1958" s="362">
        <v>21020401</v>
      </c>
      <c r="B1958" s="222" t="s">
        <v>17</v>
      </c>
      <c r="C1958" s="223"/>
      <c r="D1958" s="13"/>
      <c r="E1958" s="130" t="s">
        <v>438</v>
      </c>
      <c r="F1958" s="137">
        <v>226672.43114500001</v>
      </c>
      <c r="G1958" s="231">
        <v>238602.55910000001</v>
      </c>
      <c r="H1958" s="231">
        <v>178951.91932500002</v>
      </c>
      <c r="I1958" s="209">
        <v>262462.81501000002</v>
      </c>
    </row>
    <row r="1959" spans="1:9" ht="18">
      <c r="A1959" s="362">
        <v>21020402</v>
      </c>
      <c r="B1959" s="222" t="s">
        <v>17</v>
      </c>
      <c r="C1959" s="223"/>
      <c r="D1959" s="13"/>
      <c r="E1959" s="130" t="s">
        <v>439</v>
      </c>
      <c r="F1959" s="137">
        <v>129527.41104000002</v>
      </c>
      <c r="G1959" s="231">
        <v>136344.64320000002</v>
      </c>
      <c r="H1959" s="231">
        <v>102258.48240000001</v>
      </c>
      <c r="I1959" s="209">
        <v>149979.10752000002</v>
      </c>
    </row>
    <row r="1960" spans="1:9" ht="18">
      <c r="A1960" s="362">
        <v>21020403</v>
      </c>
      <c r="B1960" s="222" t="s">
        <v>17</v>
      </c>
      <c r="C1960" s="223"/>
      <c r="D1960" s="13"/>
      <c r="E1960" s="130" t="s">
        <v>440</v>
      </c>
      <c r="F1960" s="137">
        <v>37461.970349999996</v>
      </c>
      <c r="G1960" s="231">
        <v>39433.652999999998</v>
      </c>
      <c r="H1960" s="231">
        <v>29575.239750000001</v>
      </c>
      <c r="I1960" s="209">
        <v>43377.018299999996</v>
      </c>
    </row>
    <row r="1961" spans="1:9" ht="18">
      <c r="A1961" s="362">
        <v>21020404</v>
      </c>
      <c r="B1961" s="222" t="s">
        <v>17</v>
      </c>
      <c r="C1961" s="223"/>
      <c r="D1961" s="13"/>
      <c r="E1961" s="130" t="s">
        <v>401</v>
      </c>
      <c r="F1961" s="137">
        <v>9143.2605600000006</v>
      </c>
      <c r="G1961" s="231">
        <v>9624.4848000000002</v>
      </c>
      <c r="H1961" s="231">
        <v>7218.3635999999997</v>
      </c>
      <c r="I1961" s="209">
        <v>10586.933280000001</v>
      </c>
    </row>
    <row r="1962" spans="1:9" ht="18">
      <c r="A1962" s="362">
        <v>21020412</v>
      </c>
      <c r="B1962" s="222" t="s">
        <v>17</v>
      </c>
      <c r="C1962" s="223"/>
      <c r="D1962" s="13"/>
      <c r="E1962" s="130" t="s">
        <v>441</v>
      </c>
      <c r="F1962" s="137"/>
      <c r="G1962" s="231"/>
      <c r="H1962" s="231"/>
      <c r="I1962" s="209"/>
    </row>
    <row r="1963" spans="1:9" ht="18">
      <c r="A1963" s="362">
        <v>21020415</v>
      </c>
      <c r="B1963" s="222" t="s">
        <v>17</v>
      </c>
      <c r="C1963" s="223"/>
      <c r="D1963" s="13"/>
      <c r="E1963" s="130" t="s">
        <v>442</v>
      </c>
      <c r="F1963" s="137">
        <v>57780.327150000005</v>
      </c>
      <c r="G1963" s="231">
        <v>60821.397000000004</v>
      </c>
      <c r="H1963" s="231">
        <v>45616.047750000005</v>
      </c>
      <c r="I1963" s="209">
        <v>66903.536700000011</v>
      </c>
    </row>
    <row r="1964" spans="1:9" ht="36">
      <c r="A1964" s="361">
        <v>21020500</v>
      </c>
      <c r="B1964" s="218"/>
      <c r="C1964" s="219"/>
      <c r="D1964" s="218"/>
      <c r="E1964" s="97" t="s">
        <v>453</v>
      </c>
      <c r="F1964" s="137"/>
      <c r="G1964" s="231"/>
      <c r="H1964" s="231"/>
      <c r="I1964" s="209"/>
    </row>
    <row r="1965" spans="1:9" ht="18">
      <c r="A1965" s="362">
        <v>21020501</v>
      </c>
      <c r="B1965" s="222" t="s">
        <v>17</v>
      </c>
      <c r="C1965" s="223"/>
      <c r="D1965" s="13"/>
      <c r="E1965" s="130" t="s">
        <v>438</v>
      </c>
      <c r="F1965" s="137">
        <v>382059.19007499999</v>
      </c>
      <c r="G1965" s="231">
        <v>402167.56849999999</v>
      </c>
      <c r="H1965" s="231">
        <v>301625.67637499998</v>
      </c>
      <c r="I1965" s="209">
        <v>442384.32535</v>
      </c>
    </row>
    <row r="1966" spans="1:9" ht="18">
      <c r="A1966" s="363">
        <v>21020502</v>
      </c>
      <c r="B1966" s="222" t="s">
        <v>17</v>
      </c>
      <c r="C1966" s="230"/>
      <c r="D1966" s="13"/>
      <c r="E1966" s="130" t="s">
        <v>439</v>
      </c>
      <c r="F1966" s="137">
        <v>114296.05068500001</v>
      </c>
      <c r="G1966" s="231">
        <v>120311.63230000001</v>
      </c>
      <c r="H1966" s="231">
        <v>90233.724224999998</v>
      </c>
      <c r="I1966" s="209">
        <v>132342.79553</v>
      </c>
    </row>
    <row r="1967" spans="1:9" ht="18">
      <c r="A1967" s="363">
        <v>21020503</v>
      </c>
      <c r="B1967" s="222" t="s">
        <v>17</v>
      </c>
      <c r="C1967" s="230"/>
      <c r="D1967" s="13"/>
      <c r="E1967" s="130" t="s">
        <v>440</v>
      </c>
      <c r="F1967" s="137">
        <v>5714.5378500000006</v>
      </c>
      <c r="G1967" s="231">
        <v>6015.3030000000008</v>
      </c>
      <c r="H1967" s="231">
        <v>4511.4772500000008</v>
      </c>
      <c r="I1967" s="209">
        <v>6616.8333000000011</v>
      </c>
    </row>
    <row r="1968" spans="1:9" ht="18">
      <c r="A1968" s="363">
        <v>21020504</v>
      </c>
      <c r="B1968" s="222" t="s">
        <v>17</v>
      </c>
      <c r="C1968" s="230"/>
      <c r="D1968" s="13"/>
      <c r="E1968" s="130" t="s">
        <v>401</v>
      </c>
      <c r="F1968" s="137"/>
      <c r="G1968" s="231"/>
      <c r="H1968" s="231"/>
      <c r="I1968" s="209"/>
    </row>
    <row r="1969" spans="1:9" ht="18">
      <c r="A1969" s="363">
        <v>21020512</v>
      </c>
      <c r="B1969" s="222" t="s">
        <v>17</v>
      </c>
      <c r="C1969" s="230"/>
      <c r="D1969" s="13"/>
      <c r="E1969" s="130" t="s">
        <v>441</v>
      </c>
      <c r="F1969" s="137"/>
      <c r="G1969" s="231"/>
      <c r="H1969" s="231"/>
      <c r="I1969" s="209"/>
    </row>
    <row r="1970" spans="1:9" ht="18">
      <c r="A1970" s="363">
        <v>21020515</v>
      </c>
      <c r="B1970" s="222" t="s">
        <v>17</v>
      </c>
      <c r="C1970" s="230"/>
      <c r="D1970" s="13"/>
      <c r="E1970" s="130" t="s">
        <v>442</v>
      </c>
      <c r="F1970" s="137">
        <v>20572.33626</v>
      </c>
      <c r="G1970" s="231">
        <v>21655.090800000002</v>
      </c>
      <c r="H1970" s="231">
        <v>16241.3181</v>
      </c>
      <c r="I1970" s="209">
        <v>23820.599880000002</v>
      </c>
    </row>
    <row r="1971" spans="1:9" ht="19.5" customHeight="1">
      <c r="A1971" s="364">
        <v>21020600</v>
      </c>
      <c r="B1971" s="228"/>
      <c r="C1971" s="229"/>
      <c r="D1971" s="228"/>
      <c r="E1971" s="97" t="s">
        <v>410</v>
      </c>
      <c r="F1971" s="231"/>
      <c r="G1971" s="231"/>
      <c r="H1971" s="231"/>
      <c r="I1971" s="209"/>
    </row>
    <row r="1972" spans="1:9" ht="36">
      <c r="A1972" s="422">
        <v>21020605</v>
      </c>
      <c r="B1972" s="222" t="s">
        <v>17</v>
      </c>
      <c r="C1972" s="423"/>
      <c r="D1972" s="13"/>
      <c r="E1972" s="424" t="s">
        <v>715</v>
      </c>
      <c r="F1972" s="137"/>
      <c r="G1972" s="137"/>
      <c r="H1972" s="137"/>
      <c r="I1972" s="354"/>
    </row>
    <row r="1973" spans="1:9" ht="18">
      <c r="A1973" s="357">
        <v>22020000</v>
      </c>
      <c r="B1973" s="233"/>
      <c r="C1973" s="234"/>
      <c r="D1973" s="233"/>
      <c r="E1973" s="161" t="s">
        <v>412</v>
      </c>
      <c r="F1973" s="231"/>
      <c r="G1973" s="231"/>
      <c r="H1973" s="231"/>
      <c r="I1973" s="209"/>
    </row>
    <row r="1974" spans="1:9" ht="18.75" customHeight="1">
      <c r="A1974" s="357">
        <v>22020100</v>
      </c>
      <c r="B1974" s="233"/>
      <c r="C1974" s="234"/>
      <c r="D1974" s="233"/>
      <c r="E1974" s="161" t="s">
        <v>467</v>
      </c>
      <c r="F1974" s="231"/>
      <c r="G1974" s="231"/>
      <c r="H1974" s="231"/>
      <c r="I1974" s="209"/>
    </row>
    <row r="1975" spans="1:9">
      <c r="A1975" s="588">
        <v>22020101</v>
      </c>
      <c r="B1975" s="222" t="s">
        <v>17</v>
      </c>
      <c r="C1975" s="351"/>
      <c r="D1975" s="349"/>
      <c r="E1975" s="348" t="s">
        <v>468</v>
      </c>
      <c r="F1975" s="365"/>
      <c r="G1975" s="231"/>
      <c r="H1975" s="365"/>
      <c r="I1975" s="209"/>
    </row>
    <row r="1976" spans="1:9">
      <c r="A1976" s="588">
        <v>22020102</v>
      </c>
      <c r="B1976" s="222" t="s">
        <v>17</v>
      </c>
      <c r="C1976" s="351"/>
      <c r="D1976" s="349"/>
      <c r="E1976" s="348" t="s">
        <v>414</v>
      </c>
      <c r="F1976" s="365"/>
      <c r="G1976" s="231">
        <v>106090</v>
      </c>
      <c r="H1976" s="365"/>
      <c r="I1976" s="209">
        <v>100000</v>
      </c>
    </row>
    <row r="1977" spans="1:9">
      <c r="A1977" s="588">
        <v>22020103</v>
      </c>
      <c r="B1977" s="222" t="s">
        <v>17</v>
      </c>
      <c r="C1977" s="351"/>
      <c r="D1977" s="349"/>
      <c r="E1977" s="348" t="s">
        <v>469</v>
      </c>
      <c r="F1977" s="365"/>
      <c r="G1977" s="231"/>
      <c r="H1977" s="365"/>
      <c r="I1977" s="209"/>
    </row>
    <row r="1978" spans="1:9">
      <c r="A1978" s="588">
        <v>22020104</v>
      </c>
      <c r="B1978" s="222" t="s">
        <v>17</v>
      </c>
      <c r="C1978" s="351"/>
      <c r="D1978" s="349"/>
      <c r="E1978" s="348" t="s">
        <v>415</v>
      </c>
      <c r="F1978" s="365"/>
      <c r="G1978" s="231"/>
      <c r="H1978" s="365"/>
      <c r="I1978" s="209"/>
    </row>
    <row r="1979" spans="1:9" ht="18">
      <c r="A1979" s="425">
        <v>22020200</v>
      </c>
      <c r="B1979" s="233"/>
      <c r="C1979" s="426"/>
      <c r="D1979" s="233"/>
      <c r="E1979" s="427" t="s">
        <v>716</v>
      </c>
      <c r="F1979" s="137"/>
      <c r="G1979" s="137"/>
      <c r="H1979" s="137"/>
      <c r="I1979" s="354"/>
    </row>
    <row r="1980" spans="1:9" ht="18">
      <c r="A1980" s="428">
        <v>22020205</v>
      </c>
      <c r="B1980" s="222" t="s">
        <v>17</v>
      </c>
      <c r="C1980" s="429"/>
      <c r="D1980" s="13"/>
      <c r="E1980" s="430" t="s">
        <v>717</v>
      </c>
      <c r="F1980" s="137"/>
      <c r="G1980" s="137"/>
      <c r="H1980" s="137"/>
      <c r="I1980" s="354"/>
    </row>
    <row r="1981" spans="1:9" ht="36">
      <c r="A1981" s="428">
        <v>22020300</v>
      </c>
      <c r="B1981" s="13"/>
      <c r="C1981" s="429"/>
      <c r="D1981" s="13"/>
      <c r="E1981" s="427" t="s">
        <v>718</v>
      </c>
      <c r="F1981" s="137"/>
      <c r="G1981" s="137"/>
      <c r="H1981" s="137"/>
      <c r="I1981" s="354"/>
    </row>
    <row r="1982" spans="1:9" ht="18">
      <c r="A1982" s="428">
        <v>22020313</v>
      </c>
      <c r="B1982" s="222" t="s">
        <v>17</v>
      </c>
      <c r="C1982" s="429"/>
      <c r="D1982" s="13"/>
      <c r="E1982" s="430" t="s">
        <v>448</v>
      </c>
      <c r="F1982" s="137">
        <v>1200000</v>
      </c>
      <c r="G1982" s="137">
        <v>8593289.9897000007</v>
      </c>
      <c r="H1982" s="137">
        <v>350000</v>
      </c>
      <c r="I1982" s="354">
        <v>5000000</v>
      </c>
    </row>
    <row r="1983" spans="1:9" ht="36">
      <c r="A1983" s="425">
        <v>22020400</v>
      </c>
      <c r="B1983" s="233"/>
      <c r="C1983" s="426"/>
      <c r="D1983" s="233"/>
      <c r="E1983" s="431" t="s">
        <v>529</v>
      </c>
      <c r="F1983" s="137"/>
      <c r="G1983" s="137"/>
      <c r="H1983" s="137"/>
      <c r="I1983" s="354"/>
    </row>
    <row r="1984" spans="1:9" ht="18">
      <c r="A1984" s="428" t="s">
        <v>719</v>
      </c>
      <c r="B1984" s="222" t="s">
        <v>17</v>
      </c>
      <c r="C1984" s="429"/>
      <c r="D1984" s="13"/>
      <c r="E1984" s="430" t="s">
        <v>720</v>
      </c>
      <c r="F1984" s="137"/>
      <c r="G1984" s="137">
        <v>10609000</v>
      </c>
      <c r="H1984" s="137"/>
      <c r="I1984" s="354">
        <v>10000000</v>
      </c>
    </row>
    <row r="1985" spans="1:9" ht="18">
      <c r="A1985" s="428">
        <v>22020406</v>
      </c>
      <c r="B1985" s="222" t="s">
        <v>17</v>
      </c>
      <c r="C1985" s="429"/>
      <c r="D1985" s="13"/>
      <c r="E1985" s="430" t="s">
        <v>530</v>
      </c>
      <c r="F1985" s="137">
        <v>780000</v>
      </c>
      <c r="G1985" s="137">
        <v>5304500</v>
      </c>
      <c r="H1985" s="137">
        <v>1200000</v>
      </c>
      <c r="I1985" s="354">
        <v>5000000</v>
      </c>
    </row>
    <row r="1986" spans="1:9" ht="18">
      <c r="A1986" s="428">
        <v>22020800</v>
      </c>
      <c r="B1986" s="13"/>
      <c r="C1986" s="429"/>
      <c r="D1986" s="13"/>
      <c r="E1986" s="427" t="s">
        <v>721</v>
      </c>
      <c r="F1986" s="137"/>
      <c r="G1986" s="137"/>
      <c r="H1986" s="137"/>
      <c r="I1986" s="354"/>
    </row>
    <row r="1987" spans="1:9" ht="18">
      <c r="A1987" s="428">
        <v>22020805</v>
      </c>
      <c r="B1987" s="222" t="s">
        <v>17</v>
      </c>
      <c r="C1987" s="429"/>
      <c r="D1987" s="13"/>
      <c r="E1987" s="430" t="s">
        <v>722</v>
      </c>
      <c r="F1987" s="137"/>
      <c r="G1987" s="137"/>
      <c r="H1987" s="137"/>
      <c r="I1987" s="354"/>
    </row>
    <row r="1988" spans="1:9" ht="36">
      <c r="A1988" s="425">
        <v>22040100</v>
      </c>
      <c r="B1988" s="233"/>
      <c r="C1988" s="426"/>
      <c r="D1988" s="233"/>
      <c r="E1988" s="431" t="s">
        <v>692</v>
      </c>
      <c r="F1988" s="137"/>
      <c r="G1988" s="137"/>
      <c r="H1988" s="137"/>
      <c r="I1988" s="354"/>
    </row>
    <row r="1989" spans="1:9" ht="36.75" thickBot="1">
      <c r="A1989" s="636">
        <v>22040109</v>
      </c>
      <c r="B1989" s="573" t="s">
        <v>17</v>
      </c>
      <c r="C1989" s="637"/>
      <c r="D1989" s="575"/>
      <c r="E1989" s="638" t="s">
        <v>723</v>
      </c>
      <c r="F1989" s="639"/>
      <c r="G1989" s="639"/>
      <c r="H1989" s="639"/>
      <c r="I1989" s="640"/>
    </row>
    <row r="1990" spans="1:9" thickBot="1">
      <c r="A1990" s="447"/>
      <c r="B1990" s="448"/>
      <c r="C1990" s="449"/>
      <c r="D1990" s="448"/>
      <c r="E1990" s="630" t="s">
        <v>450</v>
      </c>
      <c r="F1990" s="446">
        <f>SUM(F1942:F1972)</f>
        <v>6231598.6204400007</v>
      </c>
      <c r="G1990" s="446">
        <f>SUM(G1942:G1972)</f>
        <v>6559577.4952000007</v>
      </c>
      <c r="H1990" s="446">
        <f>SUM(H1942:H1972)</f>
        <v>4919683.1213999996</v>
      </c>
      <c r="I1990" s="446">
        <f>SUM(I1942:I1972)</f>
        <v>7215535.2447200008</v>
      </c>
    </row>
    <row r="1991" spans="1:9" thickBot="1">
      <c r="A1991" s="359"/>
      <c r="B1991" s="212"/>
      <c r="C1991" s="243"/>
      <c r="D1991" s="212"/>
      <c r="E1991" s="432" t="s">
        <v>412</v>
      </c>
      <c r="F1991" s="320">
        <f>SUM(F1975:F1989)</f>
        <v>1980000</v>
      </c>
      <c r="G1991" s="320">
        <f>SUM(G1975:G1989)</f>
        <v>24612879.989700001</v>
      </c>
      <c r="H1991" s="320">
        <f>SUM(H1975:H1989)</f>
        <v>1550000</v>
      </c>
      <c r="I1991" s="320">
        <f>SUM(I1975:I1989)</f>
        <v>20100000</v>
      </c>
    </row>
    <row r="1992" spans="1:9" thickBot="1">
      <c r="A1992" s="433"/>
      <c r="B1992" s="247"/>
      <c r="C1992" s="248"/>
      <c r="D1992" s="249"/>
      <c r="E1992" s="432" t="s">
        <v>50</v>
      </c>
      <c r="F1992" s="326">
        <f>F1990+F1991</f>
        <v>8211598.6204400007</v>
      </c>
      <c r="G1992" s="326">
        <f>G1990+G1991</f>
        <v>31172457.484900001</v>
      </c>
      <c r="H1992" s="326">
        <f>H1990+H1991</f>
        <v>6469683.1213999996</v>
      </c>
      <c r="I1992" s="326">
        <f>I1990+I1991</f>
        <v>27315535.244720001</v>
      </c>
    </row>
    <row r="1993" spans="1:9" ht="22.5">
      <c r="A1993" s="985" t="s">
        <v>802</v>
      </c>
      <c r="B1993" s="986"/>
      <c r="C1993" s="986"/>
      <c r="D1993" s="986"/>
      <c r="E1993" s="986"/>
      <c r="F1993" s="986"/>
      <c r="G1993" s="986"/>
      <c r="H1993" s="986"/>
      <c r="I1993" s="987"/>
    </row>
    <row r="1994" spans="1:9" ht="22.5">
      <c r="A1994" s="988" t="s">
        <v>0</v>
      </c>
      <c r="B1994" s="989"/>
      <c r="C1994" s="989"/>
      <c r="D1994" s="989"/>
      <c r="E1994" s="989"/>
      <c r="F1994" s="989"/>
      <c r="G1994" s="989"/>
      <c r="H1994" s="989"/>
      <c r="I1994" s="990"/>
    </row>
    <row r="1995" spans="1:9" ht="35.1" customHeight="1">
      <c r="A1995" s="988" t="s">
        <v>1734</v>
      </c>
      <c r="B1995" s="989"/>
      <c r="C1995" s="989"/>
      <c r="D1995" s="989"/>
      <c r="E1995" s="989"/>
      <c r="F1995" s="989"/>
      <c r="G1995" s="989"/>
      <c r="H1995" s="989"/>
      <c r="I1995" s="990"/>
    </row>
    <row r="1996" spans="1:9" ht="35.1" customHeight="1" thickBot="1">
      <c r="A1996" s="991" t="s">
        <v>371</v>
      </c>
      <c r="B1996" s="991"/>
      <c r="C1996" s="991"/>
      <c r="D1996" s="991"/>
      <c r="E1996" s="991"/>
      <c r="F1996" s="991"/>
      <c r="G1996" s="991"/>
      <c r="H1996" s="991"/>
      <c r="I1996" s="991"/>
    </row>
    <row r="1997" spans="1:9" thickBot="1">
      <c r="A1997" s="982" t="s">
        <v>724</v>
      </c>
      <c r="B1997" s="983"/>
      <c r="C1997" s="983"/>
      <c r="D1997" s="983"/>
      <c r="E1997" s="983"/>
      <c r="F1997" s="983"/>
      <c r="G1997" s="983"/>
      <c r="H1997" s="983"/>
      <c r="I1997" s="984"/>
    </row>
    <row r="1998" spans="1:9" ht="54.75" thickBot="1">
      <c r="A1998" s="564" t="s">
        <v>373</v>
      </c>
      <c r="B1998" s="496" t="s">
        <v>78</v>
      </c>
      <c r="C1998" s="565" t="s">
        <v>374</v>
      </c>
      <c r="D1998" s="496" t="s">
        <v>3</v>
      </c>
      <c r="E1998" s="566" t="s">
        <v>79</v>
      </c>
      <c r="F1998" s="387" t="s">
        <v>375</v>
      </c>
      <c r="G1998" s="567" t="s">
        <v>6</v>
      </c>
      <c r="H1998" s="387" t="s">
        <v>738</v>
      </c>
      <c r="I1998" s="387" t="s">
        <v>1735</v>
      </c>
    </row>
    <row r="1999" spans="1:9" ht="18">
      <c r="A1999" s="631">
        <v>20000000</v>
      </c>
      <c r="B1999" s="253"/>
      <c r="C1999" s="632"/>
      <c r="D1999" s="253"/>
      <c r="E1999" s="633" t="s">
        <v>43</v>
      </c>
      <c r="F1999" s="644"/>
      <c r="G1999" s="645"/>
      <c r="H1999" s="644"/>
      <c r="I1999" s="646"/>
    </row>
    <row r="2000" spans="1:9" ht="18">
      <c r="A2000" s="419">
        <v>21000000</v>
      </c>
      <c r="B2000" s="218"/>
      <c r="C2000" s="420"/>
      <c r="D2000" s="218"/>
      <c r="E2000" s="421" t="s">
        <v>46</v>
      </c>
      <c r="F2000" s="434"/>
      <c r="G2000" s="641"/>
      <c r="H2000" s="434"/>
      <c r="I2000" s="435"/>
    </row>
    <row r="2001" spans="1:9" ht="18">
      <c r="A2001" s="419">
        <v>21010000</v>
      </c>
      <c r="B2001" s="218"/>
      <c r="C2001" s="420"/>
      <c r="D2001" s="218"/>
      <c r="E2001" s="421" t="s">
        <v>395</v>
      </c>
      <c r="F2001" s="137"/>
      <c r="G2001" s="137"/>
      <c r="H2001" s="137"/>
      <c r="I2001" s="354"/>
    </row>
    <row r="2002" spans="1:9" ht="18">
      <c r="A2002" s="419">
        <v>21010300</v>
      </c>
      <c r="B2002" s="218"/>
      <c r="C2002" s="420"/>
      <c r="D2002" s="218"/>
      <c r="E2002" s="436" t="s">
        <v>592</v>
      </c>
      <c r="F2002" s="137"/>
      <c r="G2002" s="137"/>
      <c r="H2002" s="137"/>
      <c r="I2002" s="354"/>
    </row>
    <row r="2003" spans="1:9" ht="18">
      <c r="A2003" s="437">
        <v>21010302</v>
      </c>
      <c r="B2003" s="222" t="s">
        <v>17</v>
      </c>
      <c r="C2003" s="438"/>
      <c r="D2003" s="13"/>
      <c r="E2003" s="439" t="s">
        <v>593</v>
      </c>
      <c r="F2003" s="137">
        <f>G2003-(G2003*5%)</f>
        <v>28378585.447694998</v>
      </c>
      <c r="G2003" s="137">
        <v>29872195.208099999</v>
      </c>
      <c r="H2003" s="231">
        <f t="shared" ref="H2003:H2017" si="16">G2003/12*9</f>
        <v>22404146.406075001</v>
      </c>
      <c r="I2003" s="209">
        <f>G2003+(G2003*10%)</f>
        <v>32859414.728909999</v>
      </c>
    </row>
    <row r="2004" spans="1:9" ht="18">
      <c r="A2004" s="437">
        <v>21010303</v>
      </c>
      <c r="B2004" s="222" t="s">
        <v>17</v>
      </c>
      <c r="C2004" s="438"/>
      <c r="D2004" s="20">
        <v>31933700</v>
      </c>
      <c r="E2004" s="439" t="s">
        <v>594</v>
      </c>
      <c r="F2004" s="137">
        <f t="shared" ref="F2004:F2017" si="17">G2004-(G2004*5%)</f>
        <v>24349145.227175001</v>
      </c>
      <c r="G2004" s="137">
        <v>25630679.186500002</v>
      </c>
      <c r="H2004" s="231">
        <f t="shared" si="16"/>
        <v>19223009.389875002</v>
      </c>
      <c r="I2004" s="209">
        <f t="shared" ref="I2004:I2017" si="18">G2004+(G2004*10%)</f>
        <v>28193747.105150003</v>
      </c>
    </row>
    <row r="2005" spans="1:9" ht="18">
      <c r="A2005" s="437">
        <v>21010304</v>
      </c>
      <c r="B2005" s="222" t="s">
        <v>17</v>
      </c>
      <c r="C2005" s="438"/>
      <c r="D2005" s="20">
        <v>31933700</v>
      </c>
      <c r="E2005" s="441" t="s">
        <v>595</v>
      </c>
      <c r="F2005" s="137">
        <f t="shared" si="17"/>
        <v>7990461.2004999993</v>
      </c>
      <c r="G2005" s="137">
        <v>8411011.7899999991</v>
      </c>
      <c r="H2005" s="231">
        <f t="shared" si="16"/>
        <v>6308258.8424999993</v>
      </c>
      <c r="I2005" s="209">
        <f t="shared" si="18"/>
        <v>9252112.9689999986</v>
      </c>
    </row>
    <row r="2006" spans="1:9" ht="18">
      <c r="A2006" s="221">
        <v>21010106</v>
      </c>
      <c r="B2006" s="222" t="s">
        <v>17</v>
      </c>
      <c r="C2006" s="223"/>
      <c r="D2006" s="13"/>
      <c r="E2006" s="101" t="s">
        <v>501</v>
      </c>
      <c r="F2006" s="137"/>
      <c r="G2006" s="137"/>
      <c r="H2006" s="231"/>
      <c r="I2006" s="209"/>
    </row>
    <row r="2007" spans="1:9" ht="36">
      <c r="A2007" s="257"/>
      <c r="B2007" s="222" t="s">
        <v>17</v>
      </c>
      <c r="C2007" s="223"/>
      <c r="D2007" s="13"/>
      <c r="E2007" s="130" t="s">
        <v>576</v>
      </c>
      <c r="F2007" s="137"/>
      <c r="G2007" s="137"/>
      <c r="H2007" s="231"/>
      <c r="I2007" s="209"/>
    </row>
    <row r="2008" spans="1:9" ht="18">
      <c r="A2008" s="257"/>
      <c r="B2008" s="222"/>
      <c r="C2008" s="223"/>
      <c r="D2008" s="13"/>
      <c r="E2008" s="130" t="s">
        <v>800</v>
      </c>
      <c r="F2008" s="137">
        <f t="shared" si="17"/>
        <v>9286986.7496999986</v>
      </c>
      <c r="G2008" s="137">
        <v>9775775.5259999987</v>
      </c>
      <c r="H2008" s="231">
        <f t="shared" si="16"/>
        <v>7331831.6444999995</v>
      </c>
      <c r="I2008" s="209">
        <f t="shared" si="18"/>
        <v>10753353.078599999</v>
      </c>
    </row>
    <row r="2009" spans="1:9" ht="36">
      <c r="A2009" s="419">
        <v>21020300</v>
      </c>
      <c r="B2009" s="218"/>
      <c r="C2009" s="420"/>
      <c r="D2009" s="218"/>
      <c r="E2009" s="421" t="s">
        <v>437</v>
      </c>
      <c r="F2009" s="137"/>
      <c r="G2009" s="137"/>
      <c r="H2009" s="231"/>
      <c r="I2009" s="209"/>
    </row>
    <row r="2010" spans="1:9" ht="18">
      <c r="A2010" s="437">
        <v>21020312</v>
      </c>
      <c r="B2010" s="222" t="s">
        <v>17</v>
      </c>
      <c r="C2010" s="438"/>
      <c r="D2010" s="13"/>
      <c r="E2010" s="439" t="s">
        <v>441</v>
      </c>
      <c r="F2010" s="137"/>
      <c r="G2010" s="137"/>
      <c r="H2010" s="231"/>
      <c r="I2010" s="209"/>
    </row>
    <row r="2011" spans="1:9" ht="18">
      <c r="A2011" s="437">
        <v>21020320</v>
      </c>
      <c r="B2011" s="222" t="s">
        <v>17</v>
      </c>
      <c r="C2011" s="438"/>
      <c r="D2011" s="13"/>
      <c r="E2011" s="439" t="s">
        <v>596</v>
      </c>
      <c r="F2011" s="137"/>
      <c r="G2011" s="137"/>
      <c r="H2011" s="231"/>
      <c r="I2011" s="209"/>
    </row>
    <row r="2012" spans="1:9" ht="18">
      <c r="A2012" s="437">
        <v>21020327</v>
      </c>
      <c r="B2012" s="222" t="s">
        <v>17</v>
      </c>
      <c r="C2012" s="438"/>
      <c r="D2012" s="13"/>
      <c r="E2012" s="439" t="s">
        <v>597</v>
      </c>
      <c r="F2012" s="137">
        <f t="shared" si="17"/>
        <v>1542257.4617450002</v>
      </c>
      <c r="G2012" s="137">
        <v>1623428.9071000002</v>
      </c>
      <c r="H2012" s="231">
        <f t="shared" si="16"/>
        <v>1217571.6803250001</v>
      </c>
      <c r="I2012" s="209">
        <f t="shared" si="18"/>
        <v>1785771.7978100001</v>
      </c>
    </row>
    <row r="2013" spans="1:9" ht="18">
      <c r="A2013" s="437">
        <v>21020328</v>
      </c>
      <c r="B2013" s="222" t="s">
        <v>17</v>
      </c>
      <c r="C2013" s="438"/>
      <c r="D2013" s="13"/>
      <c r="E2013" s="439" t="s">
        <v>725</v>
      </c>
      <c r="F2013" s="137">
        <f t="shared" si="17"/>
        <v>417796.21170000004</v>
      </c>
      <c r="G2013" s="137">
        <v>439785.48600000003</v>
      </c>
      <c r="H2013" s="231">
        <f t="shared" si="16"/>
        <v>329839.11450000003</v>
      </c>
      <c r="I2013" s="209">
        <f t="shared" si="18"/>
        <v>483764.03460000001</v>
      </c>
    </row>
    <row r="2014" spans="1:9" ht="36">
      <c r="A2014" s="419">
        <v>21020400</v>
      </c>
      <c r="B2014" s="218"/>
      <c r="C2014" s="420"/>
      <c r="D2014" s="218"/>
      <c r="E2014" s="421" t="s">
        <v>452</v>
      </c>
      <c r="F2014" s="137"/>
      <c r="G2014" s="137"/>
      <c r="H2014" s="231"/>
      <c r="I2014" s="209"/>
    </row>
    <row r="2015" spans="1:9" ht="18">
      <c r="A2015" s="437">
        <v>21020412</v>
      </c>
      <c r="B2015" s="222" t="s">
        <v>17</v>
      </c>
      <c r="C2015" s="438"/>
      <c r="D2015" s="13"/>
      <c r="E2015" s="439" t="s">
        <v>441</v>
      </c>
      <c r="F2015" s="137"/>
      <c r="G2015" s="137"/>
      <c r="H2015" s="231"/>
      <c r="I2015" s="209"/>
    </row>
    <row r="2016" spans="1:9" ht="18">
      <c r="A2016" s="437">
        <v>21020420</v>
      </c>
      <c r="B2016" s="222" t="s">
        <v>17</v>
      </c>
      <c r="C2016" s="438"/>
      <c r="D2016" s="20">
        <v>31933700</v>
      </c>
      <c r="E2016" s="439" t="s">
        <v>596</v>
      </c>
      <c r="F2016" s="137">
        <f t="shared" si="17"/>
        <v>2864888.3088000002</v>
      </c>
      <c r="G2016" s="137">
        <v>3015671.9040000001</v>
      </c>
      <c r="H2016" s="231">
        <f t="shared" si="16"/>
        <v>2261753.9279999998</v>
      </c>
      <c r="I2016" s="209">
        <f t="shared" si="18"/>
        <v>3317239.0944000003</v>
      </c>
    </row>
    <row r="2017" spans="1:9" ht="18">
      <c r="A2017" s="437">
        <v>21020427</v>
      </c>
      <c r="B2017" s="222" t="s">
        <v>17</v>
      </c>
      <c r="C2017" s="438"/>
      <c r="D2017" s="20">
        <v>31933700</v>
      </c>
      <c r="E2017" s="439" t="s">
        <v>597</v>
      </c>
      <c r="F2017" s="137">
        <f t="shared" si="17"/>
        <v>1487070.903255</v>
      </c>
      <c r="G2017" s="137">
        <v>1565337.7929</v>
      </c>
      <c r="H2017" s="231">
        <f t="shared" si="16"/>
        <v>1174003.3446750001</v>
      </c>
      <c r="I2017" s="209">
        <f t="shared" si="18"/>
        <v>1721871.57219</v>
      </c>
    </row>
    <row r="2018" spans="1:9" ht="18">
      <c r="A2018" s="437">
        <v>21020428</v>
      </c>
      <c r="B2018" s="222" t="s">
        <v>17</v>
      </c>
      <c r="C2018" s="438"/>
      <c r="D2018" s="20">
        <v>31933700</v>
      </c>
      <c r="E2018" s="439" t="s">
        <v>601</v>
      </c>
      <c r="F2018" s="137"/>
      <c r="G2018" s="137"/>
      <c r="H2018" s="231"/>
      <c r="I2018" s="209"/>
    </row>
    <row r="2019" spans="1:9" ht="36">
      <c r="A2019" s="419">
        <v>21020500</v>
      </c>
      <c r="B2019" s="218"/>
      <c r="C2019" s="420"/>
      <c r="D2019" s="218"/>
      <c r="E2019" s="421" t="s">
        <v>453</v>
      </c>
      <c r="F2019" s="137"/>
      <c r="G2019" s="137"/>
      <c r="H2019" s="137"/>
      <c r="I2019" s="354"/>
    </row>
    <row r="2020" spans="1:9" ht="18">
      <c r="A2020" s="422">
        <v>21020512</v>
      </c>
      <c r="B2020" s="222" t="s">
        <v>17</v>
      </c>
      <c r="C2020" s="423"/>
      <c r="D2020" s="13"/>
      <c r="E2020" s="439" t="s">
        <v>441</v>
      </c>
      <c r="F2020" s="137"/>
      <c r="G2020" s="137"/>
      <c r="H2020" s="440"/>
      <c r="I2020" s="139"/>
    </row>
    <row r="2021" spans="1:9" ht="18">
      <c r="A2021" s="437">
        <v>21020420</v>
      </c>
      <c r="B2021" s="222" t="s">
        <v>17</v>
      </c>
      <c r="C2021" s="438"/>
      <c r="D2021" s="20">
        <v>31933700</v>
      </c>
      <c r="E2021" s="136" t="s">
        <v>726</v>
      </c>
      <c r="F2021" s="137"/>
      <c r="G2021" s="440"/>
      <c r="H2021" s="137"/>
      <c r="I2021" s="354"/>
    </row>
    <row r="2022" spans="1:9" ht="18">
      <c r="A2022" s="422">
        <v>21020527</v>
      </c>
      <c r="B2022" s="222" t="s">
        <v>17</v>
      </c>
      <c r="C2022" s="423"/>
      <c r="D2022" s="20">
        <v>31933700</v>
      </c>
      <c r="E2022" s="439" t="s">
        <v>597</v>
      </c>
      <c r="F2022" s="137"/>
      <c r="G2022" s="137"/>
      <c r="H2022" s="137"/>
      <c r="I2022" s="354"/>
    </row>
    <row r="2023" spans="1:9" ht="18">
      <c r="A2023" s="422">
        <v>21020528</v>
      </c>
      <c r="B2023" s="222" t="s">
        <v>17</v>
      </c>
      <c r="C2023" s="423"/>
      <c r="D2023" s="20">
        <v>31933700</v>
      </c>
      <c r="E2023" s="439" t="s">
        <v>601</v>
      </c>
      <c r="F2023" s="137"/>
      <c r="G2023" s="137"/>
      <c r="H2023" s="137"/>
      <c r="I2023" s="354"/>
    </row>
    <row r="2024" spans="1:9" ht="36">
      <c r="A2024" s="442">
        <v>21020600</v>
      </c>
      <c r="B2024" s="228"/>
      <c r="C2024" s="443"/>
      <c r="D2024" s="228"/>
      <c r="E2024" s="421" t="s">
        <v>410</v>
      </c>
      <c r="F2024" s="137"/>
      <c r="G2024" s="137"/>
      <c r="H2024" s="137"/>
      <c r="I2024" s="354"/>
    </row>
    <row r="2025" spans="1:9" ht="18">
      <c r="A2025" s="422">
        <v>21020605</v>
      </c>
      <c r="B2025" s="222" t="s">
        <v>17</v>
      </c>
      <c r="C2025" s="423"/>
      <c r="D2025" s="13"/>
      <c r="E2025" s="424" t="s">
        <v>503</v>
      </c>
      <c r="F2025" s="137"/>
      <c r="G2025" s="137"/>
      <c r="H2025" s="137"/>
      <c r="I2025" s="354"/>
    </row>
    <row r="2026" spans="1:9" ht="18">
      <c r="A2026" s="425">
        <v>22020000</v>
      </c>
      <c r="B2026" s="233"/>
      <c r="C2026" s="426"/>
      <c r="D2026" s="233"/>
      <c r="E2026" s="431" t="s">
        <v>412</v>
      </c>
      <c r="F2026" s="137"/>
      <c r="G2026" s="137"/>
      <c r="H2026" s="137"/>
      <c r="I2026" s="354"/>
    </row>
    <row r="2027" spans="1:9" ht="36">
      <c r="A2027" s="425">
        <v>22020100</v>
      </c>
      <c r="B2027" s="233"/>
      <c r="C2027" s="426"/>
      <c r="D2027" s="233"/>
      <c r="E2027" s="431" t="s">
        <v>467</v>
      </c>
      <c r="F2027" s="137"/>
      <c r="G2027" s="137"/>
      <c r="H2027" s="137"/>
      <c r="I2027" s="354"/>
    </row>
    <row r="2028" spans="1:9">
      <c r="A2028" s="588">
        <v>22020101</v>
      </c>
      <c r="B2028" s="222" t="s">
        <v>17</v>
      </c>
      <c r="C2028" s="351"/>
      <c r="D2028" s="349"/>
      <c r="E2028" s="348" t="s">
        <v>468</v>
      </c>
      <c r="F2028" s="365"/>
      <c r="G2028" s="137"/>
      <c r="H2028" s="365"/>
      <c r="I2028" s="354"/>
    </row>
    <row r="2029" spans="1:9">
      <c r="A2029" s="588">
        <v>22020102</v>
      </c>
      <c r="B2029" s="222" t="s">
        <v>17</v>
      </c>
      <c r="C2029" s="351"/>
      <c r="D2029" s="20">
        <v>31933700</v>
      </c>
      <c r="E2029" s="348" t="s">
        <v>414</v>
      </c>
      <c r="F2029" s="365"/>
      <c r="G2029" s="137"/>
      <c r="H2029" s="365"/>
      <c r="I2029" s="354"/>
    </row>
    <row r="2030" spans="1:9">
      <c r="A2030" s="588">
        <v>22020103</v>
      </c>
      <c r="B2030" s="222" t="s">
        <v>17</v>
      </c>
      <c r="C2030" s="351"/>
      <c r="D2030" s="349"/>
      <c r="E2030" s="348" t="s">
        <v>469</v>
      </c>
      <c r="F2030" s="365"/>
      <c r="G2030" s="137"/>
      <c r="H2030" s="365"/>
      <c r="I2030" s="354"/>
    </row>
    <row r="2031" spans="1:9">
      <c r="A2031" s="588">
        <v>22020104</v>
      </c>
      <c r="B2031" s="222" t="s">
        <v>17</v>
      </c>
      <c r="C2031" s="351"/>
      <c r="D2031" s="349"/>
      <c r="E2031" s="348" t="s">
        <v>415</v>
      </c>
      <c r="F2031" s="365"/>
      <c r="G2031" s="137"/>
      <c r="H2031" s="365"/>
      <c r="I2031" s="354"/>
    </row>
    <row r="2032" spans="1:9" ht="36">
      <c r="A2032" s="425">
        <v>22020300</v>
      </c>
      <c r="B2032" s="233"/>
      <c r="C2032" s="426"/>
      <c r="D2032" s="233"/>
      <c r="E2032" s="431" t="s">
        <v>455</v>
      </c>
      <c r="F2032" s="137"/>
      <c r="G2032" s="137"/>
      <c r="H2032" s="137"/>
      <c r="I2032" s="354"/>
    </row>
    <row r="2033" spans="1:9" ht="18">
      <c r="A2033" s="428">
        <v>22020307</v>
      </c>
      <c r="B2033" s="222" t="s">
        <v>17</v>
      </c>
      <c r="C2033" s="429"/>
      <c r="D2033" s="20">
        <v>31933700</v>
      </c>
      <c r="E2033" s="444" t="s">
        <v>727</v>
      </c>
      <c r="F2033" s="137"/>
      <c r="G2033" s="137">
        <v>4774050</v>
      </c>
      <c r="H2033" s="137"/>
      <c r="I2033" s="354">
        <v>5000000</v>
      </c>
    </row>
    <row r="2034" spans="1:9" ht="18">
      <c r="A2034" s="428">
        <v>22020309</v>
      </c>
      <c r="B2034" s="222" t="s">
        <v>17</v>
      </c>
      <c r="C2034" s="429"/>
      <c r="D2034" s="20">
        <v>31933700</v>
      </c>
      <c r="E2034" s="430" t="s">
        <v>508</v>
      </c>
      <c r="F2034" s="137"/>
      <c r="G2034" s="137"/>
      <c r="H2034" s="137"/>
      <c r="I2034" s="354"/>
    </row>
    <row r="2035" spans="1:9" ht="18">
      <c r="A2035" s="428">
        <v>22020313</v>
      </c>
      <c r="B2035" s="222" t="s">
        <v>17</v>
      </c>
      <c r="C2035" s="429"/>
      <c r="D2035" s="13"/>
      <c r="E2035" s="430" t="s">
        <v>448</v>
      </c>
      <c r="F2035" s="137"/>
      <c r="G2035" s="137"/>
      <c r="H2035" s="137"/>
      <c r="I2035" s="354"/>
    </row>
    <row r="2036" spans="1:9" ht="18">
      <c r="A2036" s="425">
        <v>22020500</v>
      </c>
      <c r="B2036" s="233"/>
      <c r="C2036" s="426"/>
      <c r="D2036" s="233"/>
      <c r="E2036" s="427" t="s">
        <v>471</v>
      </c>
      <c r="F2036" s="137"/>
      <c r="G2036" s="137"/>
      <c r="H2036" s="137"/>
      <c r="I2036" s="354"/>
    </row>
    <row r="2037" spans="1:9" ht="18">
      <c r="A2037" s="428">
        <v>22020501</v>
      </c>
      <c r="B2037" s="222" t="s">
        <v>17</v>
      </c>
      <c r="C2037" s="429"/>
      <c r="D2037" s="13"/>
      <c r="E2037" s="430" t="s">
        <v>728</v>
      </c>
      <c r="F2037" s="137"/>
      <c r="G2037" s="137"/>
      <c r="H2037" s="137"/>
      <c r="I2037" s="354"/>
    </row>
    <row r="2038" spans="1:9" ht="18">
      <c r="A2038" s="425">
        <v>22020600</v>
      </c>
      <c r="B2038" s="233"/>
      <c r="C2038" s="426"/>
      <c r="D2038" s="233"/>
      <c r="E2038" s="431" t="s">
        <v>421</v>
      </c>
      <c r="F2038" s="137"/>
      <c r="G2038" s="137"/>
      <c r="H2038" s="137"/>
      <c r="I2038" s="354"/>
    </row>
    <row r="2039" spans="1:9" ht="18">
      <c r="A2039" s="428">
        <v>22020605</v>
      </c>
      <c r="B2039" s="222" t="s">
        <v>17</v>
      </c>
      <c r="C2039" s="429"/>
      <c r="D2039" s="20">
        <v>31933700</v>
      </c>
      <c r="E2039" s="430" t="s">
        <v>729</v>
      </c>
      <c r="F2039" s="137"/>
      <c r="G2039" s="137">
        <v>4243600</v>
      </c>
      <c r="H2039" s="137">
        <v>230000</v>
      </c>
      <c r="I2039" s="354">
        <v>3000000</v>
      </c>
    </row>
    <row r="2040" spans="1:9" ht="36">
      <c r="A2040" s="425">
        <v>22020700</v>
      </c>
      <c r="B2040" s="233"/>
      <c r="C2040" s="426"/>
      <c r="D2040" s="233"/>
      <c r="E2040" s="427" t="s">
        <v>730</v>
      </c>
      <c r="F2040" s="137"/>
      <c r="G2040" s="137"/>
      <c r="H2040" s="137"/>
      <c r="I2040" s="354"/>
    </row>
    <row r="2041" spans="1:9" ht="18">
      <c r="A2041" s="428">
        <v>22020710</v>
      </c>
      <c r="B2041" s="222" t="s">
        <v>17</v>
      </c>
      <c r="C2041" s="429"/>
      <c r="D2041" s="13"/>
      <c r="E2041" s="430" t="s">
        <v>731</v>
      </c>
      <c r="F2041" s="137"/>
      <c r="G2041" s="137"/>
      <c r="H2041" s="137"/>
      <c r="I2041" s="354"/>
    </row>
    <row r="2042" spans="1:9" ht="36">
      <c r="A2042" s="425">
        <v>22021000</v>
      </c>
      <c r="B2042" s="233"/>
      <c r="C2042" s="426"/>
      <c r="D2042" s="233"/>
      <c r="E2042" s="431" t="s">
        <v>426</v>
      </c>
      <c r="F2042" s="137"/>
      <c r="G2042" s="137"/>
      <c r="H2042" s="137"/>
      <c r="I2042" s="354"/>
    </row>
    <row r="2043" spans="1:9" ht="36">
      <c r="A2043" s="428">
        <v>22021017</v>
      </c>
      <c r="B2043" s="222" t="s">
        <v>17</v>
      </c>
      <c r="C2043" s="429"/>
      <c r="D2043" s="20">
        <v>31933700</v>
      </c>
      <c r="E2043" s="439" t="s">
        <v>732</v>
      </c>
      <c r="F2043" s="137"/>
      <c r="G2043" s="137"/>
      <c r="H2043" s="137"/>
      <c r="I2043" s="354"/>
    </row>
    <row r="2044" spans="1:9" ht="93.75" thickBot="1">
      <c r="A2044" s="902" t="s">
        <v>733</v>
      </c>
      <c r="B2044" s="903" t="s">
        <v>17</v>
      </c>
      <c r="C2044" s="904"/>
      <c r="D2044" s="897">
        <v>31933700</v>
      </c>
      <c r="E2044" s="898" t="s">
        <v>734</v>
      </c>
      <c r="F2044" s="899"/>
      <c r="G2044" s="900">
        <v>3000000</v>
      </c>
      <c r="H2044" s="899"/>
      <c r="I2044" s="901">
        <v>3000000</v>
      </c>
    </row>
    <row r="2045" spans="1:9" thickBot="1">
      <c r="A2045" s="642"/>
      <c r="B2045" s="196"/>
      <c r="C2045" s="643"/>
      <c r="D2045" s="196"/>
      <c r="E2045" s="445" t="s">
        <v>46</v>
      </c>
      <c r="F2045" s="446">
        <f>SUM(F2003:F2025)</f>
        <v>76317191.51056999</v>
      </c>
      <c r="G2045" s="446">
        <f>SUM(G2003:G2025)</f>
        <v>80333885.800600007</v>
      </c>
      <c r="H2045" s="446">
        <f>SUM(H2003:H2025)</f>
        <v>60250414.350450009</v>
      </c>
      <c r="I2045" s="446">
        <f>SUM(I2003:I2025)</f>
        <v>88367274.380660012</v>
      </c>
    </row>
    <row r="2046" spans="1:9" thickBot="1">
      <c r="A2046" s="447"/>
      <c r="B2046" s="448"/>
      <c r="C2046" s="449"/>
      <c r="D2046" s="448"/>
      <c r="E2046" s="432" t="s">
        <v>412</v>
      </c>
      <c r="F2046" s="320">
        <f>SUM(F2028:F2044)</f>
        <v>0</v>
      </c>
      <c r="G2046" s="320">
        <f>SUM(G2028:G2044)</f>
        <v>12017650</v>
      </c>
      <c r="H2046" s="320">
        <f>SUM(H2028:H2044)</f>
        <v>230000</v>
      </c>
      <c r="I2046" s="320">
        <f>SUM(I2028:I2044)</f>
        <v>11000000</v>
      </c>
    </row>
    <row r="2047" spans="1:9" thickBot="1">
      <c r="A2047" s="433"/>
      <c r="B2047" s="247"/>
      <c r="C2047" s="248"/>
      <c r="D2047" s="249"/>
      <c r="E2047" s="450" t="s">
        <v>50</v>
      </c>
      <c r="F2047" s="326">
        <f>F2045+F2046</f>
        <v>76317191.51056999</v>
      </c>
      <c r="G2047" s="326">
        <f>G2045+G2046</f>
        <v>92351535.800600007</v>
      </c>
      <c r="H2047" s="326">
        <f>H2045+H2046</f>
        <v>60480414.350450009</v>
      </c>
      <c r="I2047" s="326">
        <f>I2045+I2046</f>
        <v>99367274.380660012</v>
      </c>
    </row>
    <row r="2048" spans="1:9" ht="22.5">
      <c r="A2048" s="985" t="s">
        <v>802</v>
      </c>
      <c r="B2048" s="986"/>
      <c r="C2048" s="986"/>
      <c r="D2048" s="986"/>
      <c r="E2048" s="986"/>
      <c r="F2048" s="986"/>
      <c r="G2048" s="986"/>
      <c r="H2048" s="986"/>
      <c r="I2048" s="987"/>
    </row>
    <row r="2049" spans="1:9" ht="22.5">
      <c r="A2049" s="988" t="s">
        <v>0</v>
      </c>
      <c r="B2049" s="989"/>
      <c r="C2049" s="989"/>
      <c r="D2049" s="989"/>
      <c r="E2049" s="989"/>
      <c r="F2049" s="989"/>
      <c r="G2049" s="989"/>
      <c r="H2049" s="989"/>
      <c r="I2049" s="990"/>
    </row>
    <row r="2050" spans="1:9" ht="35.1" customHeight="1">
      <c r="A2050" s="988" t="s">
        <v>1734</v>
      </c>
      <c r="B2050" s="989"/>
      <c r="C2050" s="989"/>
      <c r="D2050" s="989"/>
      <c r="E2050" s="989"/>
      <c r="F2050" s="989"/>
      <c r="G2050" s="989"/>
      <c r="H2050" s="989"/>
      <c r="I2050" s="990"/>
    </row>
    <row r="2051" spans="1:9" ht="18.75" customHeight="1" thickBot="1">
      <c r="A2051" s="991" t="s">
        <v>371</v>
      </c>
      <c r="B2051" s="991"/>
      <c r="C2051" s="991"/>
      <c r="D2051" s="991"/>
      <c r="E2051" s="991"/>
      <c r="F2051" s="991"/>
      <c r="G2051" s="991"/>
      <c r="H2051" s="991"/>
      <c r="I2051" s="991"/>
    </row>
    <row r="2052" spans="1:9" thickBot="1">
      <c r="A2052" s="992" t="s">
        <v>735</v>
      </c>
      <c r="B2052" s="993"/>
      <c r="C2052" s="993"/>
      <c r="D2052" s="993"/>
      <c r="E2052" s="993"/>
      <c r="F2052" s="993"/>
      <c r="G2052" s="993"/>
      <c r="H2052" s="993"/>
      <c r="I2052" s="994"/>
    </row>
    <row r="2053" spans="1:9" s="204" customFormat="1" ht="54.75" thickBot="1">
      <c r="A2053" s="564" t="s">
        <v>373</v>
      </c>
      <c r="B2053" s="387" t="s">
        <v>78</v>
      </c>
      <c r="C2053" s="565" t="s">
        <v>374</v>
      </c>
      <c r="D2053" s="387" t="s">
        <v>3</v>
      </c>
      <c r="E2053" s="566" t="s">
        <v>79</v>
      </c>
      <c r="F2053" s="387" t="s">
        <v>375</v>
      </c>
      <c r="G2053" s="567" t="s">
        <v>6</v>
      </c>
      <c r="H2053" s="387" t="s">
        <v>738</v>
      </c>
      <c r="I2053" s="387" t="s">
        <v>1735</v>
      </c>
    </row>
    <row r="2054" spans="1:9" ht="18">
      <c r="A2054" s="631">
        <v>20000000</v>
      </c>
      <c r="B2054" s="253"/>
      <c r="C2054" s="632"/>
      <c r="D2054" s="253"/>
      <c r="E2054" s="633" t="s">
        <v>43</v>
      </c>
      <c r="F2054" s="647"/>
      <c r="G2054" s="647"/>
      <c r="H2054" s="647"/>
      <c r="I2054" s="648"/>
    </row>
    <row r="2055" spans="1:9" ht="18">
      <c r="A2055" s="419">
        <v>21000000</v>
      </c>
      <c r="B2055" s="218"/>
      <c r="C2055" s="420"/>
      <c r="D2055" s="218"/>
      <c r="E2055" s="421" t="s">
        <v>46</v>
      </c>
      <c r="F2055" s="451"/>
      <c r="G2055" s="451"/>
      <c r="H2055" s="451"/>
      <c r="I2055" s="138"/>
    </row>
    <row r="2056" spans="1:9" ht="18">
      <c r="A2056" s="419">
        <v>21010000</v>
      </c>
      <c r="B2056" s="218"/>
      <c r="C2056" s="420"/>
      <c r="D2056" s="218"/>
      <c r="E2056" s="421" t="s">
        <v>395</v>
      </c>
      <c r="F2056" s="451"/>
      <c r="G2056" s="451"/>
      <c r="H2056" s="451"/>
      <c r="I2056" s="138"/>
    </row>
    <row r="2057" spans="1:9" ht="18">
      <c r="A2057" s="437">
        <v>21010103</v>
      </c>
      <c r="B2057" s="222" t="s">
        <v>17</v>
      </c>
      <c r="C2057" s="438"/>
      <c r="D2057" s="20">
        <v>31933700</v>
      </c>
      <c r="E2057" s="424" t="s">
        <v>433</v>
      </c>
      <c r="F2057" s="137">
        <f>G2057-(G2057*5%)</f>
        <v>3450828.1277600001</v>
      </c>
      <c r="G2057" s="137">
        <v>3632450.6608000002</v>
      </c>
      <c r="H2057" s="231">
        <f t="shared" ref="H2057:H2078" si="19">G2057/12*9</f>
        <v>2724337.9956000005</v>
      </c>
      <c r="I2057" s="209">
        <f>G2057+(G2057*10%)</f>
        <v>3995695.72688</v>
      </c>
    </row>
    <row r="2058" spans="1:9" ht="18">
      <c r="A2058" s="437">
        <v>21010104</v>
      </c>
      <c r="B2058" s="222" t="s">
        <v>17</v>
      </c>
      <c r="C2058" s="438"/>
      <c r="D2058" s="13"/>
      <c r="E2058" s="424" t="s">
        <v>434</v>
      </c>
      <c r="F2058" s="137">
        <f t="shared" ref="F2058:F2078" si="20">G2058-(G2058*5%)</f>
        <v>22262724.259359997</v>
      </c>
      <c r="G2058" s="137">
        <v>23434446.588799998</v>
      </c>
      <c r="H2058" s="231">
        <f t="shared" si="19"/>
        <v>17575834.941599999</v>
      </c>
      <c r="I2058" s="209">
        <f t="shared" ref="I2058:I2078" si="21">G2058+(G2058*10%)</f>
        <v>25777891.247679997</v>
      </c>
    </row>
    <row r="2059" spans="1:9" ht="18">
      <c r="A2059" s="437">
        <v>21010105</v>
      </c>
      <c r="B2059" s="222" t="s">
        <v>17</v>
      </c>
      <c r="C2059" s="438"/>
      <c r="D2059" s="82"/>
      <c r="E2059" s="424" t="s">
        <v>435</v>
      </c>
      <c r="F2059" s="137">
        <f t="shared" si="20"/>
        <v>12327298.96112</v>
      </c>
      <c r="G2059" s="137">
        <v>12976104.169600001</v>
      </c>
      <c r="H2059" s="231">
        <f t="shared" si="19"/>
        <v>9732078.1272000019</v>
      </c>
      <c r="I2059" s="209">
        <f t="shared" si="21"/>
        <v>14273714.58656</v>
      </c>
    </row>
    <row r="2060" spans="1:9" ht="18">
      <c r="A2060" s="221">
        <v>21010106</v>
      </c>
      <c r="B2060" s="222" t="s">
        <v>17</v>
      </c>
      <c r="C2060" s="223"/>
      <c r="D2060" s="13"/>
      <c r="E2060" s="101" t="s">
        <v>501</v>
      </c>
      <c r="F2060" s="137"/>
      <c r="G2060" s="137"/>
      <c r="H2060" s="231"/>
      <c r="I2060" s="209"/>
    </row>
    <row r="2061" spans="1:9" ht="36">
      <c r="A2061" s="257"/>
      <c r="B2061" s="222" t="s">
        <v>17</v>
      </c>
      <c r="C2061" s="223"/>
      <c r="D2061" s="13"/>
      <c r="E2061" s="130" t="s">
        <v>576</v>
      </c>
      <c r="F2061" s="137"/>
      <c r="G2061" s="137"/>
      <c r="H2061" s="231"/>
      <c r="I2061" s="209"/>
    </row>
    <row r="2062" spans="1:9" ht="18">
      <c r="A2062" s="419">
        <v>21020000</v>
      </c>
      <c r="B2062" s="218"/>
      <c r="C2062" s="420"/>
      <c r="D2062" s="218"/>
      <c r="E2062" s="421" t="s">
        <v>398</v>
      </c>
      <c r="F2062" s="137"/>
      <c r="G2062" s="137"/>
      <c r="H2062" s="231"/>
      <c r="I2062" s="209"/>
    </row>
    <row r="2063" spans="1:9" ht="36">
      <c r="A2063" s="419">
        <v>21020300</v>
      </c>
      <c r="B2063" s="218"/>
      <c r="C2063" s="420"/>
      <c r="D2063" s="218"/>
      <c r="E2063" s="421" t="s">
        <v>437</v>
      </c>
      <c r="F2063" s="137"/>
      <c r="G2063" s="137"/>
      <c r="H2063" s="231"/>
      <c r="I2063" s="209"/>
    </row>
    <row r="2064" spans="1:9" ht="18">
      <c r="A2064" s="437">
        <v>21020312</v>
      </c>
      <c r="B2064" s="222" t="s">
        <v>17</v>
      </c>
      <c r="C2064" s="438"/>
      <c r="D2064" s="13"/>
      <c r="E2064" s="439" t="s">
        <v>441</v>
      </c>
      <c r="F2064" s="137"/>
      <c r="G2064" s="137"/>
      <c r="H2064" s="231"/>
      <c r="I2064" s="209"/>
    </row>
    <row r="2065" spans="1:9" ht="18">
      <c r="A2065" s="437">
        <v>21020320</v>
      </c>
      <c r="B2065" s="222" t="s">
        <v>17</v>
      </c>
      <c r="C2065" s="438"/>
      <c r="D2065" s="20">
        <v>31933700</v>
      </c>
      <c r="E2065" s="439" t="s">
        <v>596</v>
      </c>
      <c r="F2065" s="137">
        <f t="shared" si="20"/>
        <v>369721.43624000001</v>
      </c>
      <c r="G2065" s="137">
        <v>389180.45919999998</v>
      </c>
      <c r="H2065" s="231">
        <f t="shared" si="19"/>
        <v>291885.3444</v>
      </c>
      <c r="I2065" s="209">
        <f t="shared" si="21"/>
        <v>428098.50511999999</v>
      </c>
    </row>
    <row r="2066" spans="1:9" ht="18">
      <c r="A2066" s="437">
        <v>21020327</v>
      </c>
      <c r="B2066" s="222" t="s">
        <v>17</v>
      </c>
      <c r="C2066" s="438"/>
      <c r="D2066" s="20">
        <v>31933700</v>
      </c>
      <c r="E2066" s="439" t="s">
        <v>597</v>
      </c>
      <c r="F2066" s="137">
        <f t="shared" si="20"/>
        <v>167719.0895</v>
      </c>
      <c r="G2066" s="137">
        <v>176546.41</v>
      </c>
      <c r="H2066" s="231">
        <f t="shared" si="19"/>
        <v>132409.8075</v>
      </c>
      <c r="I2066" s="209">
        <f t="shared" si="21"/>
        <v>194201.05100000001</v>
      </c>
    </row>
    <row r="2067" spans="1:9" ht="18">
      <c r="A2067" s="437">
        <v>21020328</v>
      </c>
      <c r="B2067" s="222" t="s">
        <v>17</v>
      </c>
      <c r="C2067" s="438"/>
      <c r="D2067" s="20">
        <v>31933700</v>
      </c>
      <c r="E2067" s="439" t="s">
        <v>725</v>
      </c>
      <c r="F2067" s="137"/>
      <c r="G2067" s="137"/>
      <c r="H2067" s="231"/>
      <c r="I2067" s="209"/>
    </row>
    <row r="2068" spans="1:9" ht="36">
      <c r="A2068" s="419">
        <v>21020400</v>
      </c>
      <c r="B2068" s="218"/>
      <c r="C2068" s="420"/>
      <c r="D2068" s="218"/>
      <c r="E2068" s="421" t="s">
        <v>452</v>
      </c>
      <c r="F2068" s="137"/>
      <c r="G2068" s="137"/>
      <c r="H2068" s="231"/>
      <c r="I2068" s="209"/>
    </row>
    <row r="2069" spans="1:9" ht="18">
      <c r="A2069" s="437">
        <v>21020312</v>
      </c>
      <c r="B2069" s="222" t="s">
        <v>17</v>
      </c>
      <c r="C2069" s="438"/>
      <c r="D2069" s="82"/>
      <c r="E2069" s="439" t="s">
        <v>441</v>
      </c>
      <c r="F2069" s="137">
        <f t="shared" si="20"/>
        <v>1770236.42276</v>
      </c>
      <c r="G2069" s="137">
        <v>1863406.7608</v>
      </c>
      <c r="H2069" s="231">
        <f t="shared" si="19"/>
        <v>1397555.0706</v>
      </c>
      <c r="I2069" s="209">
        <f t="shared" si="21"/>
        <v>2049747.4368799999</v>
      </c>
    </row>
    <row r="2070" spans="1:9" ht="18">
      <c r="A2070" s="437">
        <v>21020327</v>
      </c>
      <c r="B2070" s="222" t="s">
        <v>17</v>
      </c>
      <c r="C2070" s="438"/>
      <c r="D2070" s="82"/>
      <c r="E2070" s="439" t="s">
        <v>736</v>
      </c>
      <c r="F2070" s="137">
        <f t="shared" si="20"/>
        <v>2059752.4635999999</v>
      </c>
      <c r="G2070" s="137">
        <v>2168160.4879999999</v>
      </c>
      <c r="H2070" s="231">
        <f t="shared" si="19"/>
        <v>1626120.3659999999</v>
      </c>
      <c r="I2070" s="209">
        <f t="shared" si="21"/>
        <v>2384976.5367999999</v>
      </c>
    </row>
    <row r="2071" spans="1:9" ht="18">
      <c r="A2071" s="437">
        <v>21020328</v>
      </c>
      <c r="B2071" s="222" t="s">
        <v>17</v>
      </c>
      <c r="C2071" s="438"/>
      <c r="D2071" s="82"/>
      <c r="E2071" s="439" t="s">
        <v>737</v>
      </c>
      <c r="F2071" s="137"/>
      <c r="G2071" s="137"/>
      <c r="H2071" s="231"/>
      <c r="I2071" s="209"/>
    </row>
    <row r="2072" spans="1:9" ht="36">
      <c r="A2072" s="419">
        <v>21020400</v>
      </c>
      <c r="B2072" s="218"/>
      <c r="C2072" s="420"/>
      <c r="D2072" s="218"/>
      <c r="E2072" s="421" t="s">
        <v>452</v>
      </c>
      <c r="F2072" s="137"/>
      <c r="G2072" s="137"/>
      <c r="H2072" s="231"/>
      <c r="I2072" s="209"/>
    </row>
    <row r="2073" spans="1:9" ht="18">
      <c r="A2073" s="437">
        <v>21020401</v>
      </c>
      <c r="B2073" s="222" t="s">
        <v>17</v>
      </c>
      <c r="C2073" s="438"/>
      <c r="D2073" s="13"/>
      <c r="E2073" s="439" t="s">
        <v>438</v>
      </c>
      <c r="F2073" s="137">
        <f t="shared" si="20"/>
        <v>1054157.1913600001</v>
      </c>
      <c r="G2073" s="137">
        <v>1109639.1488000001</v>
      </c>
      <c r="H2073" s="231">
        <f t="shared" si="19"/>
        <v>832229.36160000006</v>
      </c>
      <c r="I2073" s="209">
        <f t="shared" si="21"/>
        <v>1220603.0636800001</v>
      </c>
    </row>
    <row r="2074" spans="1:9" ht="18">
      <c r="A2074" s="437">
        <v>21020402</v>
      </c>
      <c r="B2074" s="222" t="s">
        <v>17</v>
      </c>
      <c r="C2074" s="438"/>
      <c r="D2074" s="13"/>
      <c r="E2074" s="439" t="s">
        <v>439</v>
      </c>
      <c r="F2074" s="137">
        <f t="shared" si="20"/>
        <v>709227.20440000005</v>
      </c>
      <c r="G2074" s="137">
        <v>746554.95200000005</v>
      </c>
      <c r="H2074" s="231">
        <f t="shared" si="19"/>
        <v>559916.21400000004</v>
      </c>
      <c r="I2074" s="209">
        <f t="shared" si="21"/>
        <v>821210.44720000005</v>
      </c>
    </row>
    <row r="2075" spans="1:9" ht="18">
      <c r="A2075" s="437">
        <v>21020403</v>
      </c>
      <c r="B2075" s="222" t="s">
        <v>17</v>
      </c>
      <c r="C2075" s="438"/>
      <c r="D2075" s="13"/>
      <c r="E2075" s="439" t="s">
        <v>440</v>
      </c>
      <c r="F2075" s="137">
        <f t="shared" si="20"/>
        <v>16156.052640000002</v>
      </c>
      <c r="G2075" s="137">
        <v>17006.371200000001</v>
      </c>
      <c r="H2075" s="231">
        <f t="shared" si="19"/>
        <v>12754.778400000001</v>
      </c>
      <c r="I2075" s="209">
        <f t="shared" si="21"/>
        <v>18707.008320000001</v>
      </c>
    </row>
    <row r="2076" spans="1:9" ht="18">
      <c r="A2076" s="437">
        <v>21020404</v>
      </c>
      <c r="B2076" s="222" t="s">
        <v>17</v>
      </c>
      <c r="C2076" s="438"/>
      <c r="D2076" s="13"/>
      <c r="E2076" s="439" t="s">
        <v>401</v>
      </c>
      <c r="F2076" s="137">
        <f t="shared" si="20"/>
        <v>364298.68955999997</v>
      </c>
      <c r="G2076" s="137">
        <v>383472.30479999998</v>
      </c>
      <c r="H2076" s="231">
        <f t="shared" si="19"/>
        <v>287604.22859999997</v>
      </c>
      <c r="I2076" s="209">
        <f t="shared" si="21"/>
        <v>421819.53527999995</v>
      </c>
    </row>
    <row r="2077" spans="1:9" ht="18">
      <c r="A2077" s="437">
        <v>21020412</v>
      </c>
      <c r="B2077" s="222" t="s">
        <v>17</v>
      </c>
      <c r="C2077" s="438"/>
      <c r="D2077" s="13"/>
      <c r="E2077" s="439" t="s">
        <v>441</v>
      </c>
      <c r="F2077" s="137"/>
      <c r="G2077" s="137"/>
      <c r="H2077" s="231"/>
      <c r="I2077" s="209"/>
    </row>
    <row r="2078" spans="1:9" ht="18">
      <c r="A2078" s="437">
        <v>21020415</v>
      </c>
      <c r="B2078" s="222" t="s">
        <v>17</v>
      </c>
      <c r="C2078" s="438"/>
      <c r="D2078" s="13"/>
      <c r="E2078" s="439" t="s">
        <v>442</v>
      </c>
      <c r="F2078" s="137">
        <f t="shared" si="20"/>
        <v>949848.74556000007</v>
      </c>
      <c r="G2078" s="137">
        <v>999840.78480000002</v>
      </c>
      <c r="H2078" s="231">
        <f t="shared" si="19"/>
        <v>749880.58860000002</v>
      </c>
      <c r="I2078" s="209">
        <f t="shared" si="21"/>
        <v>1099824.8632799999</v>
      </c>
    </row>
    <row r="2079" spans="1:9" ht="36">
      <c r="A2079" s="442">
        <v>21020600</v>
      </c>
      <c r="B2079" s="228"/>
      <c r="C2079" s="443"/>
      <c r="D2079" s="228"/>
      <c r="E2079" s="421" t="s">
        <v>410</v>
      </c>
      <c r="F2079" s="137"/>
      <c r="G2079" s="137"/>
      <c r="H2079" s="137"/>
      <c r="I2079" s="354"/>
    </row>
    <row r="2080" spans="1:9" ht="18">
      <c r="A2080" s="422">
        <v>21020605</v>
      </c>
      <c r="B2080" s="222" t="s">
        <v>17</v>
      </c>
      <c r="C2080" s="423"/>
      <c r="D2080" s="13"/>
      <c r="E2080" s="424" t="s">
        <v>503</v>
      </c>
      <c r="F2080" s="137"/>
      <c r="G2080" s="137"/>
      <c r="H2080" s="137"/>
      <c r="I2080" s="354"/>
    </row>
    <row r="2081" spans="1:9" ht="18">
      <c r="A2081" s="425">
        <v>22020000</v>
      </c>
      <c r="B2081" s="233"/>
      <c r="C2081" s="426"/>
      <c r="D2081" s="233"/>
      <c r="E2081" s="431" t="s">
        <v>412</v>
      </c>
      <c r="F2081" s="137"/>
      <c r="G2081" s="137"/>
      <c r="H2081" s="137"/>
      <c r="I2081" s="354"/>
    </row>
    <row r="2082" spans="1:9" ht="36">
      <c r="A2082" s="425">
        <v>22020100</v>
      </c>
      <c r="B2082" s="233"/>
      <c r="C2082" s="426"/>
      <c r="D2082" s="233"/>
      <c r="E2082" s="431" t="s">
        <v>467</v>
      </c>
      <c r="F2082" s="137"/>
      <c r="G2082" s="137"/>
      <c r="H2082" s="137"/>
      <c r="I2082" s="354"/>
    </row>
    <row r="2083" spans="1:9">
      <c r="A2083" s="588">
        <v>22020101</v>
      </c>
      <c r="B2083" s="222" t="s">
        <v>17</v>
      </c>
      <c r="C2083" s="351"/>
      <c r="D2083" s="349"/>
      <c r="E2083" s="348" t="s">
        <v>468</v>
      </c>
      <c r="F2083" s="365"/>
      <c r="G2083" s="137"/>
      <c r="H2083" s="365"/>
      <c r="I2083" s="354"/>
    </row>
    <row r="2084" spans="1:9">
      <c r="A2084" s="588">
        <v>22020102</v>
      </c>
      <c r="B2084" s="222" t="s">
        <v>17</v>
      </c>
      <c r="C2084" s="351"/>
      <c r="D2084" s="20">
        <v>31933700</v>
      </c>
      <c r="E2084" s="348" t="s">
        <v>414</v>
      </c>
      <c r="F2084" s="365"/>
      <c r="G2084" s="137"/>
      <c r="H2084" s="365"/>
      <c r="I2084" s="354"/>
    </row>
    <row r="2085" spans="1:9">
      <c r="A2085" s="588">
        <v>22020103</v>
      </c>
      <c r="B2085" s="222" t="s">
        <v>17</v>
      </c>
      <c r="C2085" s="351"/>
      <c r="D2085" s="349"/>
      <c r="E2085" s="348" t="s">
        <v>469</v>
      </c>
      <c r="F2085" s="365"/>
      <c r="G2085" s="137"/>
      <c r="H2085" s="365"/>
      <c r="I2085" s="354"/>
    </row>
    <row r="2086" spans="1:9">
      <c r="A2086" s="588">
        <v>22020104</v>
      </c>
      <c r="B2086" s="222" t="s">
        <v>17</v>
      </c>
      <c r="C2086" s="351"/>
      <c r="D2086" s="349"/>
      <c r="E2086" s="348" t="s">
        <v>415</v>
      </c>
      <c r="F2086" s="365"/>
      <c r="G2086" s="137"/>
      <c r="H2086" s="365"/>
      <c r="I2086" s="354"/>
    </row>
    <row r="2087" spans="1:9" ht="36">
      <c r="A2087" s="425">
        <v>22020300</v>
      </c>
      <c r="B2087" s="233"/>
      <c r="C2087" s="426"/>
      <c r="D2087" s="233"/>
      <c r="E2087" s="431" t="s">
        <v>455</v>
      </c>
      <c r="F2087" s="137"/>
      <c r="G2087" s="137"/>
      <c r="H2087" s="137"/>
      <c r="I2087" s="354"/>
    </row>
    <row r="2088" spans="1:9" ht="18">
      <c r="A2088" s="428">
        <v>22020307</v>
      </c>
      <c r="B2088" s="222" t="s">
        <v>17</v>
      </c>
      <c r="C2088" s="429"/>
      <c r="D2088" s="13"/>
      <c r="E2088" s="444" t="s">
        <v>727</v>
      </c>
      <c r="F2088" s="137"/>
      <c r="G2088" s="137"/>
      <c r="H2088" s="137"/>
      <c r="I2088" s="354"/>
    </row>
    <row r="2089" spans="1:9" ht="18">
      <c r="A2089" s="428">
        <v>22020309</v>
      </c>
      <c r="B2089" s="222" t="s">
        <v>17</v>
      </c>
      <c r="C2089" s="429"/>
      <c r="D2089" s="13"/>
      <c r="E2089" s="430" t="s">
        <v>508</v>
      </c>
      <c r="F2089" s="137"/>
      <c r="G2089" s="137"/>
      <c r="H2089" s="137"/>
      <c r="I2089" s="354"/>
    </row>
    <row r="2090" spans="1:9" ht="18">
      <c r="A2090" s="428">
        <v>22020313</v>
      </c>
      <c r="B2090" s="222" t="s">
        <v>17</v>
      </c>
      <c r="C2090" s="429"/>
      <c r="D2090" s="20">
        <v>31933700</v>
      </c>
      <c r="E2090" s="430" t="s">
        <v>448</v>
      </c>
      <c r="F2090" s="137"/>
      <c r="G2090" s="137">
        <v>2142400</v>
      </c>
      <c r="H2090" s="137"/>
      <c r="I2090" s="354">
        <v>2000000</v>
      </c>
    </row>
    <row r="2091" spans="1:9" ht="18">
      <c r="A2091" s="425">
        <v>22020500</v>
      </c>
      <c r="B2091" s="233"/>
      <c r="C2091" s="426"/>
      <c r="D2091" s="233"/>
      <c r="E2091" s="427" t="s">
        <v>471</v>
      </c>
      <c r="F2091" s="137"/>
      <c r="G2091" s="137"/>
      <c r="H2091" s="137"/>
      <c r="I2091" s="354"/>
    </row>
    <row r="2092" spans="1:9" ht="18">
      <c r="A2092" s="428">
        <v>22020501</v>
      </c>
      <c r="B2092" s="222" t="s">
        <v>17</v>
      </c>
      <c r="C2092" s="429"/>
      <c r="D2092" s="20">
        <v>31933700</v>
      </c>
      <c r="E2092" s="430" t="s">
        <v>728</v>
      </c>
      <c r="F2092" s="137"/>
      <c r="G2092" s="137"/>
      <c r="H2092" s="137"/>
      <c r="I2092" s="354"/>
    </row>
    <row r="2093" spans="1:9" ht="18">
      <c r="A2093" s="425">
        <v>22020600</v>
      </c>
      <c r="B2093" s="233"/>
      <c r="C2093" s="426"/>
      <c r="D2093" s="233"/>
      <c r="E2093" s="431" t="s">
        <v>421</v>
      </c>
      <c r="F2093" s="137"/>
      <c r="G2093" s="137"/>
      <c r="H2093" s="137"/>
      <c r="I2093" s="354"/>
    </row>
    <row r="2094" spans="1:9" ht="18">
      <c r="A2094" s="428">
        <v>22020605</v>
      </c>
      <c r="B2094" s="222" t="s">
        <v>17</v>
      </c>
      <c r="C2094" s="429"/>
      <c r="D2094" s="13"/>
      <c r="E2094" s="430" t="s">
        <v>729</v>
      </c>
      <c r="F2094" s="137"/>
      <c r="G2094" s="137"/>
      <c r="H2094" s="137"/>
      <c r="I2094" s="354"/>
    </row>
    <row r="2095" spans="1:9" ht="36">
      <c r="A2095" s="425">
        <v>22020700</v>
      </c>
      <c r="B2095" s="233"/>
      <c r="C2095" s="426"/>
      <c r="D2095" s="233"/>
      <c r="E2095" s="427" t="s">
        <v>730</v>
      </c>
      <c r="F2095" s="137"/>
      <c r="G2095" s="137"/>
      <c r="H2095" s="137"/>
      <c r="I2095" s="354"/>
    </row>
    <row r="2096" spans="1:9" ht="18">
      <c r="A2096" s="428">
        <v>22020710</v>
      </c>
      <c r="B2096" s="222" t="s">
        <v>17</v>
      </c>
      <c r="C2096" s="429"/>
      <c r="D2096" s="20">
        <v>31933700</v>
      </c>
      <c r="E2096" s="430" t="s">
        <v>731</v>
      </c>
      <c r="F2096" s="137"/>
      <c r="G2096" s="137"/>
      <c r="H2096" s="137"/>
      <c r="I2096" s="354"/>
    </row>
    <row r="2097" spans="1:9" ht="36">
      <c r="A2097" s="425">
        <v>22021000</v>
      </c>
      <c r="B2097" s="233"/>
      <c r="C2097" s="426"/>
      <c r="D2097" s="233"/>
      <c r="E2097" s="431" t="s">
        <v>426</v>
      </c>
      <c r="F2097" s="137"/>
      <c r="G2097" s="137"/>
      <c r="H2097" s="137"/>
      <c r="I2097" s="354"/>
    </row>
    <row r="2098" spans="1:9" thickBot="1">
      <c r="A2098" s="636">
        <v>22021017</v>
      </c>
      <c r="B2098" s="573" t="s">
        <v>17</v>
      </c>
      <c r="C2098" s="637"/>
      <c r="D2098" s="25">
        <v>31933700</v>
      </c>
      <c r="E2098" s="638" t="s">
        <v>520</v>
      </c>
      <c r="F2098" s="639"/>
      <c r="G2098" s="639">
        <v>2142400</v>
      </c>
      <c r="H2098" s="639"/>
      <c r="I2098" s="640">
        <v>2000000</v>
      </c>
    </row>
    <row r="2099" spans="1:9" thickBot="1">
      <c r="A2099" s="447"/>
      <c r="B2099" s="448"/>
      <c r="C2099" s="449"/>
      <c r="D2099" s="448"/>
      <c r="E2099" s="630" t="s">
        <v>46</v>
      </c>
      <c r="F2099" s="446">
        <f>SUM(F2057:F2080)</f>
        <v>45501968.643860005</v>
      </c>
      <c r="G2099" s="446">
        <f>SUM(G2057:G2080)</f>
        <v>47896809.098799989</v>
      </c>
      <c r="H2099" s="446">
        <f>SUM(H2057:H2080)</f>
        <v>35922606.824100003</v>
      </c>
      <c r="I2099" s="446">
        <f>SUM(I2057:I2080)</f>
        <v>52686490.008679986</v>
      </c>
    </row>
    <row r="2100" spans="1:9" thickBot="1">
      <c r="A2100" s="359"/>
      <c r="B2100" s="212"/>
      <c r="C2100" s="243"/>
      <c r="D2100" s="212"/>
      <c r="E2100" s="432" t="s">
        <v>412</v>
      </c>
      <c r="F2100" s="320">
        <f>SUM(F2083:F2098)</f>
        <v>0</v>
      </c>
      <c r="G2100" s="320">
        <f>SUM(G2083:G2098)</f>
        <v>4284800</v>
      </c>
      <c r="H2100" s="320">
        <f>SUM(H2083:H2098)</f>
        <v>0</v>
      </c>
      <c r="I2100" s="320">
        <f>SUM(I2083:I2098)</f>
        <v>4000000</v>
      </c>
    </row>
    <row r="2101" spans="1:9" thickBot="1">
      <c r="A2101" s="433"/>
      <c r="B2101" s="247"/>
      <c r="C2101" s="248"/>
      <c r="D2101" s="249"/>
      <c r="E2101" s="450" t="s">
        <v>50</v>
      </c>
      <c r="F2101" s="326">
        <f>F2099+F2100</f>
        <v>45501968.643860005</v>
      </c>
      <c r="G2101" s="326">
        <f>G2099+G2100</f>
        <v>52181609.098799989</v>
      </c>
      <c r="H2101" s="326">
        <f>H2099+H2100</f>
        <v>35922606.824100003</v>
      </c>
      <c r="I2101" s="326">
        <f>I2099+I2100</f>
        <v>56686490.008679986</v>
      </c>
    </row>
  </sheetData>
  <mergeCells count="256">
    <mergeCell ref="A1:I1"/>
    <mergeCell ref="A2:I2"/>
    <mergeCell ref="A3:I3"/>
    <mergeCell ref="A4:I4"/>
    <mergeCell ref="A5:I5"/>
    <mergeCell ref="A20:I20"/>
    <mergeCell ref="A38:I38"/>
    <mergeCell ref="A39:I39"/>
    <mergeCell ref="A40:I40"/>
    <mergeCell ref="A41:I41"/>
    <mergeCell ref="A42:I42"/>
    <mergeCell ref="A89:I89"/>
    <mergeCell ref="A24:I24"/>
    <mergeCell ref="A25:I25"/>
    <mergeCell ref="A26:I26"/>
    <mergeCell ref="A27:I27"/>
    <mergeCell ref="A28:I28"/>
    <mergeCell ref="A34:I34"/>
    <mergeCell ref="A126:I126"/>
    <mergeCell ref="A127:I127"/>
    <mergeCell ref="A128:I128"/>
    <mergeCell ref="A176:I176"/>
    <mergeCell ref="A177:I177"/>
    <mergeCell ref="A178:I178"/>
    <mergeCell ref="A90:I90"/>
    <mergeCell ref="A91:I91"/>
    <mergeCell ref="A92:I92"/>
    <mergeCell ref="A93:I93"/>
    <mergeCell ref="A124:I124"/>
    <mergeCell ref="A125:I125"/>
    <mergeCell ref="A192:I192"/>
    <mergeCell ref="A193:I193"/>
    <mergeCell ref="A229:I229"/>
    <mergeCell ref="A230:I230"/>
    <mergeCell ref="A231:I231"/>
    <mergeCell ref="A232:I232"/>
    <mergeCell ref="A179:I179"/>
    <mergeCell ref="A180:I180"/>
    <mergeCell ref="A185:I185"/>
    <mergeCell ref="A189:I189"/>
    <mergeCell ref="A190:I190"/>
    <mergeCell ref="A191:I191"/>
    <mergeCell ref="A270:I270"/>
    <mergeCell ref="A274:I274"/>
    <mergeCell ref="A275:I275"/>
    <mergeCell ref="A276:I276"/>
    <mergeCell ref="A277:I277"/>
    <mergeCell ref="A278:I278"/>
    <mergeCell ref="A233:I233"/>
    <mergeCell ref="A262:I262"/>
    <mergeCell ref="A263:I263"/>
    <mergeCell ref="A264:I264"/>
    <mergeCell ref="A265:I265"/>
    <mergeCell ref="A266:I266"/>
    <mergeCell ref="A331:I331"/>
    <mergeCell ref="A332:I332"/>
    <mergeCell ref="A333:I333"/>
    <mergeCell ref="A334:I334"/>
    <mergeCell ref="A335:I335"/>
    <mergeCell ref="A401:I401"/>
    <mergeCell ref="A319:I319"/>
    <mergeCell ref="A320:I320"/>
    <mergeCell ref="A321:I321"/>
    <mergeCell ref="A322:I322"/>
    <mergeCell ref="A323:I323"/>
    <mergeCell ref="A327:I327"/>
    <mergeCell ref="A416:I416"/>
    <mergeCell ref="A417:I417"/>
    <mergeCell ref="A418:I418"/>
    <mergeCell ref="A419:I419"/>
    <mergeCell ref="A465:I465"/>
    <mergeCell ref="A466:I466"/>
    <mergeCell ref="A402:I402"/>
    <mergeCell ref="A403:I403"/>
    <mergeCell ref="A404:I404"/>
    <mergeCell ref="A405:I405"/>
    <mergeCell ref="A411:I411"/>
    <mergeCell ref="A415:I415"/>
    <mergeCell ref="A526:I526"/>
    <mergeCell ref="A527:I527"/>
    <mergeCell ref="A574:I574"/>
    <mergeCell ref="A575:I575"/>
    <mergeCell ref="A576:I576"/>
    <mergeCell ref="A577:I577"/>
    <mergeCell ref="A467:I467"/>
    <mergeCell ref="A468:I468"/>
    <mergeCell ref="A469:I469"/>
    <mergeCell ref="A523:I523"/>
    <mergeCell ref="A524:I524"/>
    <mergeCell ref="A525:I525"/>
    <mergeCell ref="A597:I597"/>
    <mergeCell ref="A653:I653"/>
    <mergeCell ref="A654:I654"/>
    <mergeCell ref="A655:I655"/>
    <mergeCell ref="A656:I656"/>
    <mergeCell ref="A578:I578"/>
    <mergeCell ref="A589:I589"/>
    <mergeCell ref="A593:I593"/>
    <mergeCell ref="A594:I594"/>
    <mergeCell ref="A595:I595"/>
    <mergeCell ref="A596:I596"/>
    <mergeCell ref="A777:I777"/>
    <mergeCell ref="A778:I778"/>
    <mergeCell ref="A779:I779"/>
    <mergeCell ref="A780:I780"/>
    <mergeCell ref="A837:I837"/>
    <mergeCell ref="A838:I838"/>
    <mergeCell ref="A657:I657"/>
    <mergeCell ref="A712:I712"/>
    <mergeCell ref="A713:I713"/>
    <mergeCell ref="A714:I714"/>
    <mergeCell ref="A715:I715"/>
    <mergeCell ref="A776:I776"/>
    <mergeCell ref="A880:I880"/>
    <mergeCell ref="A881:I881"/>
    <mergeCell ref="A928:I928"/>
    <mergeCell ref="A929:I929"/>
    <mergeCell ref="A930:I930"/>
    <mergeCell ref="A931:I931"/>
    <mergeCell ref="A839:I839"/>
    <mergeCell ref="A840:I840"/>
    <mergeCell ref="A841:I841"/>
    <mergeCell ref="A877:I877"/>
    <mergeCell ref="A878:I878"/>
    <mergeCell ref="A879:I879"/>
    <mergeCell ref="A1039:I1039"/>
    <mergeCell ref="A1040:I1040"/>
    <mergeCell ref="A1041:I1041"/>
    <mergeCell ref="A1042:I1042"/>
    <mergeCell ref="A1043:I1043"/>
    <mergeCell ref="A1047:I1047"/>
    <mergeCell ref="A932:I932"/>
    <mergeCell ref="A981:I981"/>
    <mergeCell ref="A982:I982"/>
    <mergeCell ref="A983:I983"/>
    <mergeCell ref="A984:I984"/>
    <mergeCell ref="A985:I985"/>
    <mergeCell ref="A1109:I1109"/>
    <mergeCell ref="A1110:I1110"/>
    <mergeCell ref="A1111:I1111"/>
    <mergeCell ref="A1112:I1112"/>
    <mergeCell ref="A1119:I1119"/>
    <mergeCell ref="A1123:I1123"/>
    <mergeCell ref="A1051:I1051"/>
    <mergeCell ref="A1052:I1052"/>
    <mergeCell ref="A1053:I1053"/>
    <mergeCell ref="A1054:I1054"/>
    <mergeCell ref="A1055:I1055"/>
    <mergeCell ref="A1108:I1108"/>
    <mergeCell ref="A1184:I1184"/>
    <mergeCell ref="A1185:I1185"/>
    <mergeCell ref="A1186:I1186"/>
    <mergeCell ref="A1233:I1233"/>
    <mergeCell ref="A1234:I1234"/>
    <mergeCell ref="A1235:I1235"/>
    <mergeCell ref="A1124:I1124"/>
    <mergeCell ref="A1125:I1125"/>
    <mergeCell ref="A1126:I1126"/>
    <mergeCell ref="A1127:I1127"/>
    <mergeCell ref="A1182:I1182"/>
    <mergeCell ref="A1183:I1183"/>
    <mergeCell ref="A1286:I1286"/>
    <mergeCell ref="A1327:I1327"/>
    <mergeCell ref="A1328:I1328"/>
    <mergeCell ref="A1329:I1329"/>
    <mergeCell ref="A1330:I1330"/>
    <mergeCell ref="A1331:I1331"/>
    <mergeCell ref="A1236:I1236"/>
    <mergeCell ref="A1237:I1237"/>
    <mergeCell ref="A1282:I1282"/>
    <mergeCell ref="A1283:I1283"/>
    <mergeCell ref="A1284:I1284"/>
    <mergeCell ref="A1285:I1285"/>
    <mergeCell ref="A1395:I1395"/>
    <mergeCell ref="A1396:I1396"/>
    <mergeCell ref="A1397:I1397"/>
    <mergeCell ref="A1398:I1398"/>
    <mergeCell ref="A1399:I1399"/>
    <mergeCell ref="A1454:I1454"/>
    <mergeCell ref="A1340:I1340"/>
    <mergeCell ref="A1344:I1344"/>
    <mergeCell ref="A1345:I1345"/>
    <mergeCell ref="A1346:I1346"/>
    <mergeCell ref="A1347:I1347"/>
    <mergeCell ref="A1348:I1348"/>
    <mergeCell ref="A1509:I1509"/>
    <mergeCell ref="A1510:I1510"/>
    <mergeCell ref="A1511:I1511"/>
    <mergeCell ref="A1569:I1569"/>
    <mergeCell ref="A1570:I1570"/>
    <mergeCell ref="A1571:I1571"/>
    <mergeCell ref="A1455:I1455"/>
    <mergeCell ref="A1456:I1456"/>
    <mergeCell ref="A1457:I1457"/>
    <mergeCell ref="A1458:I1458"/>
    <mergeCell ref="A1507:I1507"/>
    <mergeCell ref="A1508:I1508"/>
    <mergeCell ref="A1626:I1626"/>
    <mergeCell ref="A1680:I1680"/>
    <mergeCell ref="A1681:I1681"/>
    <mergeCell ref="A1682:I1682"/>
    <mergeCell ref="A1683:I1683"/>
    <mergeCell ref="A1684:I1684"/>
    <mergeCell ref="A1572:I1572"/>
    <mergeCell ref="A1573:I1573"/>
    <mergeCell ref="A1622:I1622"/>
    <mergeCell ref="A1623:I1623"/>
    <mergeCell ref="A1624:I1624"/>
    <mergeCell ref="A1625:I1625"/>
    <mergeCell ref="A1744:I1744"/>
    <mergeCell ref="A1745:I1745"/>
    <mergeCell ref="A1746:I1746"/>
    <mergeCell ref="A1747:I1747"/>
    <mergeCell ref="A1748:I1748"/>
    <mergeCell ref="A1754:I1754"/>
    <mergeCell ref="A1689:I1689"/>
    <mergeCell ref="A1693:I1693"/>
    <mergeCell ref="A1694:I1694"/>
    <mergeCell ref="A1695:I1695"/>
    <mergeCell ref="A1696:I1696"/>
    <mergeCell ref="A1697:I1697"/>
    <mergeCell ref="A1817:I1817"/>
    <mergeCell ref="A1818:I1818"/>
    <mergeCell ref="A1819:I1819"/>
    <mergeCell ref="A1820:I1820"/>
    <mergeCell ref="A1865:I1865"/>
    <mergeCell ref="A1758:I1758"/>
    <mergeCell ref="A1759:I1759"/>
    <mergeCell ref="A1760:I1760"/>
    <mergeCell ref="A1761:I1761"/>
    <mergeCell ref="A1762:I1762"/>
    <mergeCell ref="A1816:I1816"/>
    <mergeCell ref="A1921:I1921"/>
    <mergeCell ref="A1922:I1922"/>
    <mergeCell ref="A1929:I1929"/>
    <mergeCell ref="A1933:I1933"/>
    <mergeCell ref="A1934:I1934"/>
    <mergeCell ref="A1935:I1935"/>
    <mergeCell ref="A1866:I1866"/>
    <mergeCell ref="A1867:I1867"/>
    <mergeCell ref="A1868:I1868"/>
    <mergeCell ref="A1918:I1918"/>
    <mergeCell ref="A1919:I1919"/>
    <mergeCell ref="A1920:I1920"/>
    <mergeCell ref="A1997:I1997"/>
    <mergeCell ref="A2048:I2048"/>
    <mergeCell ref="A2049:I2049"/>
    <mergeCell ref="A2050:I2050"/>
    <mergeCell ref="A2051:I2051"/>
    <mergeCell ref="A2052:I2052"/>
    <mergeCell ref="A1936:I1936"/>
    <mergeCell ref="A1937:I1937"/>
    <mergeCell ref="A1993:I1993"/>
    <mergeCell ref="A1994:I1994"/>
    <mergeCell ref="A1995:I1995"/>
    <mergeCell ref="A1996:I1996"/>
  </mergeCells>
  <pageMargins left="0.43307086614173229" right="0" top="0.51181102362204722" bottom="0.51181102362204722" header="0.31496062992125984" footer="0.31496062992125984"/>
  <pageSetup scale="61" fitToHeight="0" orientation="landscape" verticalDpi="300" r:id="rId1"/>
  <headerFooter>
    <oddFooter>&amp;C&amp;16&amp;A&amp;RPage &amp;P</oddFooter>
  </headerFooter>
  <rowBreaks count="48" manualBreakCount="48">
    <brk id="23" max="16383" man="1"/>
    <brk id="37" max="8" man="1"/>
    <brk id="88" max="16383" man="1"/>
    <brk id="123" max="16383" man="1"/>
    <brk id="175" max="16383" man="1"/>
    <brk id="188" max="16383" man="1"/>
    <brk id="228" max="16383" man="1"/>
    <brk id="261" max="16383" man="1"/>
    <brk id="273" max="16383" man="1"/>
    <brk id="318" max="16383" man="1"/>
    <brk id="330" max="16383" man="1"/>
    <brk id="400" max="16383" man="1"/>
    <brk id="414" max="16383" man="1"/>
    <brk id="464" max="16383" man="1"/>
    <brk id="522" max="16383" man="1"/>
    <brk id="573" max="16383" man="1"/>
    <brk id="592" max="16383" man="1"/>
    <brk id="652" max="16383" man="1"/>
    <brk id="711" max="16383" man="1"/>
    <brk id="775" max="16383" man="1"/>
    <brk id="836" max="16383" man="1"/>
    <brk id="876" max="16383" man="1"/>
    <brk id="927" max="16383" man="1"/>
    <brk id="980" max="16383" man="1"/>
    <brk id="1038" max="16383" man="1"/>
    <brk id="1050" max="16383" man="1"/>
    <brk id="1107" max="16383" man="1"/>
    <brk id="1122" max="16383" man="1"/>
    <brk id="1181" max="16383" man="1"/>
    <brk id="1232" max="16383" man="1"/>
    <brk id="1281" max="16383" man="1"/>
    <brk id="1326" max="16383" man="1"/>
    <brk id="1343" max="16383" man="1"/>
    <brk id="1394" max="16383" man="1"/>
    <brk id="1453" max="16383" man="1"/>
    <brk id="1506" max="16383" man="1"/>
    <brk id="1568" max="16383" man="1"/>
    <brk id="1621" max="16383" man="1"/>
    <brk id="1679" max="16383" man="1"/>
    <brk id="1692" max="16383" man="1"/>
    <brk id="1743" max="16383" man="1"/>
    <brk id="1757" max="16383" man="1"/>
    <brk id="1815" max="16383" man="1"/>
    <brk id="1864" max="16383" man="1"/>
    <brk id="1917" max="16383" man="1"/>
    <brk id="1932" max="16383" man="1"/>
    <brk id="1992" max="16383" man="1"/>
    <brk id="2047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79"/>
  <sheetViews>
    <sheetView view="pageBreakPreview" zoomScale="70" zoomScaleNormal="100" zoomScaleSheetLayoutView="70" workbookViewId="0">
      <selection activeCell="I9" sqref="I9"/>
    </sheetView>
  </sheetViews>
  <sheetFormatPr defaultRowHeight="18.75"/>
  <cols>
    <col min="1" max="1" width="15.7109375" style="93" customWidth="1"/>
    <col min="2" max="2" width="11.42578125" style="529" customWidth="1"/>
    <col min="3" max="3" width="18.28515625" style="93" customWidth="1"/>
    <col min="4" max="4" width="15.28515625" style="93" customWidth="1"/>
    <col min="5" max="5" width="48.85546875" style="171" customWidth="1"/>
    <col min="6" max="6" width="25.28515625" style="93" customWidth="1"/>
    <col min="7" max="7" width="29" style="93" customWidth="1"/>
    <col min="8" max="8" width="25.140625" style="93" customWidth="1"/>
    <col min="9" max="9" width="27.5703125" style="486" customWidth="1"/>
    <col min="10" max="256" width="9.140625" style="93"/>
    <col min="257" max="257" width="15.7109375" style="93" customWidth="1"/>
    <col min="258" max="258" width="11.42578125" style="93" customWidth="1"/>
    <col min="259" max="259" width="18.28515625" style="93" customWidth="1"/>
    <col min="260" max="260" width="15.28515625" style="93" customWidth="1"/>
    <col min="261" max="261" width="48.85546875" style="93" customWidth="1"/>
    <col min="262" max="262" width="25.28515625" style="93" customWidth="1"/>
    <col min="263" max="263" width="27.7109375" style="93" customWidth="1"/>
    <col min="264" max="264" width="25.140625" style="93" customWidth="1"/>
    <col min="265" max="265" width="27.5703125" style="93" customWidth="1"/>
    <col min="266" max="512" width="9.140625" style="93"/>
    <col min="513" max="513" width="15.7109375" style="93" customWidth="1"/>
    <col min="514" max="514" width="11.42578125" style="93" customWidth="1"/>
    <col min="515" max="515" width="18.28515625" style="93" customWidth="1"/>
    <col min="516" max="516" width="15.28515625" style="93" customWidth="1"/>
    <col min="517" max="517" width="48.85546875" style="93" customWidth="1"/>
    <col min="518" max="518" width="25.28515625" style="93" customWidth="1"/>
    <col min="519" max="519" width="27.7109375" style="93" customWidth="1"/>
    <col min="520" max="520" width="25.140625" style="93" customWidth="1"/>
    <col min="521" max="521" width="27.5703125" style="93" customWidth="1"/>
    <col min="522" max="768" width="9.140625" style="93"/>
    <col min="769" max="769" width="15.7109375" style="93" customWidth="1"/>
    <col min="770" max="770" width="11.42578125" style="93" customWidth="1"/>
    <col min="771" max="771" width="18.28515625" style="93" customWidth="1"/>
    <col min="772" max="772" width="15.28515625" style="93" customWidth="1"/>
    <col min="773" max="773" width="48.85546875" style="93" customWidth="1"/>
    <col min="774" max="774" width="25.28515625" style="93" customWidth="1"/>
    <col min="775" max="775" width="27.7109375" style="93" customWidth="1"/>
    <col min="776" max="776" width="25.140625" style="93" customWidth="1"/>
    <col min="777" max="777" width="27.5703125" style="93" customWidth="1"/>
    <col min="778" max="1024" width="9.140625" style="93"/>
    <col min="1025" max="1025" width="15.7109375" style="93" customWidth="1"/>
    <col min="1026" max="1026" width="11.42578125" style="93" customWidth="1"/>
    <col min="1027" max="1027" width="18.28515625" style="93" customWidth="1"/>
    <col min="1028" max="1028" width="15.28515625" style="93" customWidth="1"/>
    <col min="1029" max="1029" width="48.85546875" style="93" customWidth="1"/>
    <col min="1030" max="1030" width="25.28515625" style="93" customWidth="1"/>
    <col min="1031" max="1031" width="27.7109375" style="93" customWidth="1"/>
    <col min="1032" max="1032" width="25.140625" style="93" customWidth="1"/>
    <col min="1033" max="1033" width="27.5703125" style="93" customWidth="1"/>
    <col min="1034" max="1280" width="9.140625" style="93"/>
    <col min="1281" max="1281" width="15.7109375" style="93" customWidth="1"/>
    <col min="1282" max="1282" width="11.42578125" style="93" customWidth="1"/>
    <col min="1283" max="1283" width="18.28515625" style="93" customWidth="1"/>
    <col min="1284" max="1284" width="15.28515625" style="93" customWidth="1"/>
    <col min="1285" max="1285" width="48.85546875" style="93" customWidth="1"/>
    <col min="1286" max="1286" width="25.28515625" style="93" customWidth="1"/>
    <col min="1287" max="1287" width="27.7109375" style="93" customWidth="1"/>
    <col min="1288" max="1288" width="25.140625" style="93" customWidth="1"/>
    <col min="1289" max="1289" width="27.5703125" style="93" customWidth="1"/>
    <col min="1290" max="1536" width="9.140625" style="93"/>
    <col min="1537" max="1537" width="15.7109375" style="93" customWidth="1"/>
    <col min="1538" max="1538" width="11.42578125" style="93" customWidth="1"/>
    <col min="1539" max="1539" width="18.28515625" style="93" customWidth="1"/>
    <col min="1540" max="1540" width="15.28515625" style="93" customWidth="1"/>
    <col min="1541" max="1541" width="48.85546875" style="93" customWidth="1"/>
    <col min="1542" max="1542" width="25.28515625" style="93" customWidth="1"/>
    <col min="1543" max="1543" width="27.7109375" style="93" customWidth="1"/>
    <col min="1544" max="1544" width="25.140625" style="93" customWidth="1"/>
    <col min="1545" max="1545" width="27.5703125" style="93" customWidth="1"/>
    <col min="1546" max="1792" width="9.140625" style="93"/>
    <col min="1793" max="1793" width="15.7109375" style="93" customWidth="1"/>
    <col min="1794" max="1794" width="11.42578125" style="93" customWidth="1"/>
    <col min="1795" max="1795" width="18.28515625" style="93" customWidth="1"/>
    <col min="1796" max="1796" width="15.28515625" style="93" customWidth="1"/>
    <col min="1797" max="1797" width="48.85546875" style="93" customWidth="1"/>
    <col min="1798" max="1798" width="25.28515625" style="93" customWidth="1"/>
    <col min="1799" max="1799" width="27.7109375" style="93" customWidth="1"/>
    <col min="1800" max="1800" width="25.140625" style="93" customWidth="1"/>
    <col min="1801" max="1801" width="27.5703125" style="93" customWidth="1"/>
    <col min="1802" max="2048" width="9.140625" style="93"/>
    <col min="2049" max="2049" width="15.7109375" style="93" customWidth="1"/>
    <col min="2050" max="2050" width="11.42578125" style="93" customWidth="1"/>
    <col min="2051" max="2051" width="18.28515625" style="93" customWidth="1"/>
    <col min="2052" max="2052" width="15.28515625" style="93" customWidth="1"/>
    <col min="2053" max="2053" width="48.85546875" style="93" customWidth="1"/>
    <col min="2054" max="2054" width="25.28515625" style="93" customWidth="1"/>
    <col min="2055" max="2055" width="27.7109375" style="93" customWidth="1"/>
    <col min="2056" max="2056" width="25.140625" style="93" customWidth="1"/>
    <col min="2057" max="2057" width="27.5703125" style="93" customWidth="1"/>
    <col min="2058" max="2304" width="9.140625" style="93"/>
    <col min="2305" max="2305" width="15.7109375" style="93" customWidth="1"/>
    <col min="2306" max="2306" width="11.42578125" style="93" customWidth="1"/>
    <col min="2307" max="2307" width="18.28515625" style="93" customWidth="1"/>
    <col min="2308" max="2308" width="15.28515625" style="93" customWidth="1"/>
    <col min="2309" max="2309" width="48.85546875" style="93" customWidth="1"/>
    <col min="2310" max="2310" width="25.28515625" style="93" customWidth="1"/>
    <col min="2311" max="2311" width="27.7109375" style="93" customWidth="1"/>
    <col min="2312" max="2312" width="25.140625" style="93" customWidth="1"/>
    <col min="2313" max="2313" width="27.5703125" style="93" customWidth="1"/>
    <col min="2314" max="2560" width="9.140625" style="93"/>
    <col min="2561" max="2561" width="15.7109375" style="93" customWidth="1"/>
    <col min="2562" max="2562" width="11.42578125" style="93" customWidth="1"/>
    <col min="2563" max="2563" width="18.28515625" style="93" customWidth="1"/>
    <col min="2564" max="2564" width="15.28515625" style="93" customWidth="1"/>
    <col min="2565" max="2565" width="48.85546875" style="93" customWidth="1"/>
    <col min="2566" max="2566" width="25.28515625" style="93" customWidth="1"/>
    <col min="2567" max="2567" width="27.7109375" style="93" customWidth="1"/>
    <col min="2568" max="2568" width="25.140625" style="93" customWidth="1"/>
    <col min="2569" max="2569" width="27.5703125" style="93" customWidth="1"/>
    <col min="2570" max="2816" width="9.140625" style="93"/>
    <col min="2817" max="2817" width="15.7109375" style="93" customWidth="1"/>
    <col min="2818" max="2818" width="11.42578125" style="93" customWidth="1"/>
    <col min="2819" max="2819" width="18.28515625" style="93" customWidth="1"/>
    <col min="2820" max="2820" width="15.28515625" style="93" customWidth="1"/>
    <col min="2821" max="2821" width="48.85546875" style="93" customWidth="1"/>
    <col min="2822" max="2822" width="25.28515625" style="93" customWidth="1"/>
    <col min="2823" max="2823" width="27.7109375" style="93" customWidth="1"/>
    <col min="2824" max="2824" width="25.140625" style="93" customWidth="1"/>
    <col min="2825" max="2825" width="27.5703125" style="93" customWidth="1"/>
    <col min="2826" max="3072" width="9.140625" style="93"/>
    <col min="3073" max="3073" width="15.7109375" style="93" customWidth="1"/>
    <col min="3074" max="3074" width="11.42578125" style="93" customWidth="1"/>
    <col min="3075" max="3075" width="18.28515625" style="93" customWidth="1"/>
    <col min="3076" max="3076" width="15.28515625" style="93" customWidth="1"/>
    <col min="3077" max="3077" width="48.85546875" style="93" customWidth="1"/>
    <col min="3078" max="3078" width="25.28515625" style="93" customWidth="1"/>
    <col min="3079" max="3079" width="27.7109375" style="93" customWidth="1"/>
    <col min="3080" max="3080" width="25.140625" style="93" customWidth="1"/>
    <col min="3081" max="3081" width="27.5703125" style="93" customWidth="1"/>
    <col min="3082" max="3328" width="9.140625" style="93"/>
    <col min="3329" max="3329" width="15.7109375" style="93" customWidth="1"/>
    <col min="3330" max="3330" width="11.42578125" style="93" customWidth="1"/>
    <col min="3331" max="3331" width="18.28515625" style="93" customWidth="1"/>
    <col min="3332" max="3332" width="15.28515625" style="93" customWidth="1"/>
    <col min="3333" max="3333" width="48.85546875" style="93" customWidth="1"/>
    <col min="3334" max="3334" width="25.28515625" style="93" customWidth="1"/>
    <col min="3335" max="3335" width="27.7109375" style="93" customWidth="1"/>
    <col min="3336" max="3336" width="25.140625" style="93" customWidth="1"/>
    <col min="3337" max="3337" width="27.5703125" style="93" customWidth="1"/>
    <col min="3338" max="3584" width="9.140625" style="93"/>
    <col min="3585" max="3585" width="15.7109375" style="93" customWidth="1"/>
    <col min="3586" max="3586" width="11.42578125" style="93" customWidth="1"/>
    <col min="3587" max="3587" width="18.28515625" style="93" customWidth="1"/>
    <col min="3588" max="3588" width="15.28515625" style="93" customWidth="1"/>
    <col min="3589" max="3589" width="48.85546875" style="93" customWidth="1"/>
    <col min="3590" max="3590" width="25.28515625" style="93" customWidth="1"/>
    <col min="3591" max="3591" width="27.7109375" style="93" customWidth="1"/>
    <col min="3592" max="3592" width="25.140625" style="93" customWidth="1"/>
    <col min="3593" max="3593" width="27.5703125" style="93" customWidth="1"/>
    <col min="3594" max="3840" width="9.140625" style="93"/>
    <col min="3841" max="3841" width="15.7109375" style="93" customWidth="1"/>
    <col min="3842" max="3842" width="11.42578125" style="93" customWidth="1"/>
    <col min="3843" max="3843" width="18.28515625" style="93" customWidth="1"/>
    <col min="3844" max="3844" width="15.28515625" style="93" customWidth="1"/>
    <col min="3845" max="3845" width="48.85546875" style="93" customWidth="1"/>
    <col min="3846" max="3846" width="25.28515625" style="93" customWidth="1"/>
    <col min="3847" max="3847" width="27.7109375" style="93" customWidth="1"/>
    <col min="3848" max="3848" width="25.140625" style="93" customWidth="1"/>
    <col min="3849" max="3849" width="27.5703125" style="93" customWidth="1"/>
    <col min="3850" max="4096" width="9.140625" style="93"/>
    <col min="4097" max="4097" width="15.7109375" style="93" customWidth="1"/>
    <col min="4098" max="4098" width="11.42578125" style="93" customWidth="1"/>
    <col min="4099" max="4099" width="18.28515625" style="93" customWidth="1"/>
    <col min="4100" max="4100" width="15.28515625" style="93" customWidth="1"/>
    <col min="4101" max="4101" width="48.85546875" style="93" customWidth="1"/>
    <col min="4102" max="4102" width="25.28515625" style="93" customWidth="1"/>
    <col min="4103" max="4103" width="27.7109375" style="93" customWidth="1"/>
    <col min="4104" max="4104" width="25.140625" style="93" customWidth="1"/>
    <col min="4105" max="4105" width="27.5703125" style="93" customWidth="1"/>
    <col min="4106" max="4352" width="9.140625" style="93"/>
    <col min="4353" max="4353" width="15.7109375" style="93" customWidth="1"/>
    <col min="4354" max="4354" width="11.42578125" style="93" customWidth="1"/>
    <col min="4355" max="4355" width="18.28515625" style="93" customWidth="1"/>
    <col min="4356" max="4356" width="15.28515625" style="93" customWidth="1"/>
    <col min="4357" max="4357" width="48.85546875" style="93" customWidth="1"/>
    <col min="4358" max="4358" width="25.28515625" style="93" customWidth="1"/>
    <col min="4359" max="4359" width="27.7109375" style="93" customWidth="1"/>
    <col min="4360" max="4360" width="25.140625" style="93" customWidth="1"/>
    <col min="4361" max="4361" width="27.5703125" style="93" customWidth="1"/>
    <col min="4362" max="4608" width="9.140625" style="93"/>
    <col min="4609" max="4609" width="15.7109375" style="93" customWidth="1"/>
    <col min="4610" max="4610" width="11.42578125" style="93" customWidth="1"/>
    <col min="4611" max="4611" width="18.28515625" style="93" customWidth="1"/>
    <col min="4612" max="4612" width="15.28515625" style="93" customWidth="1"/>
    <col min="4613" max="4613" width="48.85546875" style="93" customWidth="1"/>
    <col min="4614" max="4614" width="25.28515625" style="93" customWidth="1"/>
    <col min="4615" max="4615" width="27.7109375" style="93" customWidth="1"/>
    <col min="4616" max="4616" width="25.140625" style="93" customWidth="1"/>
    <col min="4617" max="4617" width="27.5703125" style="93" customWidth="1"/>
    <col min="4618" max="4864" width="9.140625" style="93"/>
    <col min="4865" max="4865" width="15.7109375" style="93" customWidth="1"/>
    <col min="4866" max="4866" width="11.42578125" style="93" customWidth="1"/>
    <col min="4867" max="4867" width="18.28515625" style="93" customWidth="1"/>
    <col min="4868" max="4868" width="15.28515625" style="93" customWidth="1"/>
    <col min="4869" max="4869" width="48.85546875" style="93" customWidth="1"/>
    <col min="4870" max="4870" width="25.28515625" style="93" customWidth="1"/>
    <col min="4871" max="4871" width="27.7109375" style="93" customWidth="1"/>
    <col min="4872" max="4872" width="25.140625" style="93" customWidth="1"/>
    <col min="4873" max="4873" width="27.5703125" style="93" customWidth="1"/>
    <col min="4874" max="5120" width="9.140625" style="93"/>
    <col min="5121" max="5121" width="15.7109375" style="93" customWidth="1"/>
    <col min="5122" max="5122" width="11.42578125" style="93" customWidth="1"/>
    <col min="5123" max="5123" width="18.28515625" style="93" customWidth="1"/>
    <col min="5124" max="5124" width="15.28515625" style="93" customWidth="1"/>
    <col min="5125" max="5125" width="48.85546875" style="93" customWidth="1"/>
    <col min="5126" max="5126" width="25.28515625" style="93" customWidth="1"/>
    <col min="5127" max="5127" width="27.7109375" style="93" customWidth="1"/>
    <col min="5128" max="5128" width="25.140625" style="93" customWidth="1"/>
    <col min="5129" max="5129" width="27.5703125" style="93" customWidth="1"/>
    <col min="5130" max="5376" width="9.140625" style="93"/>
    <col min="5377" max="5377" width="15.7109375" style="93" customWidth="1"/>
    <col min="5378" max="5378" width="11.42578125" style="93" customWidth="1"/>
    <col min="5379" max="5379" width="18.28515625" style="93" customWidth="1"/>
    <col min="5380" max="5380" width="15.28515625" style="93" customWidth="1"/>
    <col min="5381" max="5381" width="48.85546875" style="93" customWidth="1"/>
    <col min="5382" max="5382" width="25.28515625" style="93" customWidth="1"/>
    <col min="5383" max="5383" width="27.7109375" style="93" customWidth="1"/>
    <col min="5384" max="5384" width="25.140625" style="93" customWidth="1"/>
    <col min="5385" max="5385" width="27.5703125" style="93" customWidth="1"/>
    <col min="5386" max="5632" width="9.140625" style="93"/>
    <col min="5633" max="5633" width="15.7109375" style="93" customWidth="1"/>
    <col min="5634" max="5634" width="11.42578125" style="93" customWidth="1"/>
    <col min="5635" max="5635" width="18.28515625" style="93" customWidth="1"/>
    <col min="5636" max="5636" width="15.28515625" style="93" customWidth="1"/>
    <col min="5637" max="5637" width="48.85546875" style="93" customWidth="1"/>
    <col min="5638" max="5638" width="25.28515625" style="93" customWidth="1"/>
    <col min="5639" max="5639" width="27.7109375" style="93" customWidth="1"/>
    <col min="5640" max="5640" width="25.140625" style="93" customWidth="1"/>
    <col min="5641" max="5641" width="27.5703125" style="93" customWidth="1"/>
    <col min="5642" max="5888" width="9.140625" style="93"/>
    <col min="5889" max="5889" width="15.7109375" style="93" customWidth="1"/>
    <col min="5890" max="5890" width="11.42578125" style="93" customWidth="1"/>
    <col min="5891" max="5891" width="18.28515625" style="93" customWidth="1"/>
    <col min="5892" max="5892" width="15.28515625" style="93" customWidth="1"/>
    <col min="5893" max="5893" width="48.85546875" style="93" customWidth="1"/>
    <col min="5894" max="5894" width="25.28515625" style="93" customWidth="1"/>
    <col min="5895" max="5895" width="27.7109375" style="93" customWidth="1"/>
    <col min="5896" max="5896" width="25.140625" style="93" customWidth="1"/>
    <col min="5897" max="5897" width="27.5703125" style="93" customWidth="1"/>
    <col min="5898" max="6144" width="9.140625" style="93"/>
    <col min="6145" max="6145" width="15.7109375" style="93" customWidth="1"/>
    <col min="6146" max="6146" width="11.42578125" style="93" customWidth="1"/>
    <col min="6147" max="6147" width="18.28515625" style="93" customWidth="1"/>
    <col min="6148" max="6148" width="15.28515625" style="93" customWidth="1"/>
    <col min="6149" max="6149" width="48.85546875" style="93" customWidth="1"/>
    <col min="6150" max="6150" width="25.28515625" style="93" customWidth="1"/>
    <col min="6151" max="6151" width="27.7109375" style="93" customWidth="1"/>
    <col min="6152" max="6152" width="25.140625" style="93" customWidth="1"/>
    <col min="6153" max="6153" width="27.5703125" style="93" customWidth="1"/>
    <col min="6154" max="6400" width="9.140625" style="93"/>
    <col min="6401" max="6401" width="15.7109375" style="93" customWidth="1"/>
    <col min="6402" max="6402" width="11.42578125" style="93" customWidth="1"/>
    <col min="6403" max="6403" width="18.28515625" style="93" customWidth="1"/>
    <col min="6404" max="6404" width="15.28515625" style="93" customWidth="1"/>
    <col min="6405" max="6405" width="48.85546875" style="93" customWidth="1"/>
    <col min="6406" max="6406" width="25.28515625" style="93" customWidth="1"/>
    <col min="6407" max="6407" width="27.7109375" style="93" customWidth="1"/>
    <col min="6408" max="6408" width="25.140625" style="93" customWidth="1"/>
    <col min="6409" max="6409" width="27.5703125" style="93" customWidth="1"/>
    <col min="6410" max="6656" width="9.140625" style="93"/>
    <col min="6657" max="6657" width="15.7109375" style="93" customWidth="1"/>
    <col min="6658" max="6658" width="11.42578125" style="93" customWidth="1"/>
    <col min="6659" max="6659" width="18.28515625" style="93" customWidth="1"/>
    <col min="6660" max="6660" width="15.28515625" style="93" customWidth="1"/>
    <col min="6661" max="6661" width="48.85546875" style="93" customWidth="1"/>
    <col min="6662" max="6662" width="25.28515625" style="93" customWidth="1"/>
    <col min="6663" max="6663" width="27.7109375" style="93" customWidth="1"/>
    <col min="6664" max="6664" width="25.140625" style="93" customWidth="1"/>
    <col min="6665" max="6665" width="27.5703125" style="93" customWidth="1"/>
    <col min="6666" max="6912" width="9.140625" style="93"/>
    <col min="6913" max="6913" width="15.7109375" style="93" customWidth="1"/>
    <col min="6914" max="6914" width="11.42578125" style="93" customWidth="1"/>
    <col min="6915" max="6915" width="18.28515625" style="93" customWidth="1"/>
    <col min="6916" max="6916" width="15.28515625" style="93" customWidth="1"/>
    <col min="6917" max="6917" width="48.85546875" style="93" customWidth="1"/>
    <col min="6918" max="6918" width="25.28515625" style="93" customWidth="1"/>
    <col min="6919" max="6919" width="27.7109375" style="93" customWidth="1"/>
    <col min="6920" max="6920" width="25.140625" style="93" customWidth="1"/>
    <col min="6921" max="6921" width="27.5703125" style="93" customWidth="1"/>
    <col min="6922" max="7168" width="9.140625" style="93"/>
    <col min="7169" max="7169" width="15.7109375" style="93" customWidth="1"/>
    <col min="7170" max="7170" width="11.42578125" style="93" customWidth="1"/>
    <col min="7171" max="7171" width="18.28515625" style="93" customWidth="1"/>
    <col min="7172" max="7172" width="15.28515625" style="93" customWidth="1"/>
    <col min="7173" max="7173" width="48.85546875" style="93" customWidth="1"/>
    <col min="7174" max="7174" width="25.28515625" style="93" customWidth="1"/>
    <col min="7175" max="7175" width="27.7109375" style="93" customWidth="1"/>
    <col min="7176" max="7176" width="25.140625" style="93" customWidth="1"/>
    <col min="7177" max="7177" width="27.5703125" style="93" customWidth="1"/>
    <col min="7178" max="7424" width="9.140625" style="93"/>
    <col min="7425" max="7425" width="15.7109375" style="93" customWidth="1"/>
    <col min="7426" max="7426" width="11.42578125" style="93" customWidth="1"/>
    <col min="7427" max="7427" width="18.28515625" style="93" customWidth="1"/>
    <col min="7428" max="7428" width="15.28515625" style="93" customWidth="1"/>
    <col min="7429" max="7429" width="48.85546875" style="93" customWidth="1"/>
    <col min="7430" max="7430" width="25.28515625" style="93" customWidth="1"/>
    <col min="7431" max="7431" width="27.7109375" style="93" customWidth="1"/>
    <col min="7432" max="7432" width="25.140625" style="93" customWidth="1"/>
    <col min="7433" max="7433" width="27.5703125" style="93" customWidth="1"/>
    <col min="7434" max="7680" width="9.140625" style="93"/>
    <col min="7681" max="7681" width="15.7109375" style="93" customWidth="1"/>
    <col min="7682" max="7682" width="11.42578125" style="93" customWidth="1"/>
    <col min="7683" max="7683" width="18.28515625" style="93" customWidth="1"/>
    <col min="7684" max="7684" width="15.28515625" style="93" customWidth="1"/>
    <col min="7685" max="7685" width="48.85546875" style="93" customWidth="1"/>
    <col min="7686" max="7686" width="25.28515625" style="93" customWidth="1"/>
    <col min="7687" max="7687" width="27.7109375" style="93" customWidth="1"/>
    <col min="7688" max="7688" width="25.140625" style="93" customWidth="1"/>
    <col min="7689" max="7689" width="27.5703125" style="93" customWidth="1"/>
    <col min="7690" max="7936" width="9.140625" style="93"/>
    <col min="7937" max="7937" width="15.7109375" style="93" customWidth="1"/>
    <col min="7938" max="7938" width="11.42578125" style="93" customWidth="1"/>
    <col min="7939" max="7939" width="18.28515625" style="93" customWidth="1"/>
    <col min="7940" max="7940" width="15.28515625" style="93" customWidth="1"/>
    <col min="7941" max="7941" width="48.85546875" style="93" customWidth="1"/>
    <col min="7942" max="7942" width="25.28515625" style="93" customWidth="1"/>
    <col min="7943" max="7943" width="27.7109375" style="93" customWidth="1"/>
    <col min="7944" max="7944" width="25.140625" style="93" customWidth="1"/>
    <col min="7945" max="7945" width="27.5703125" style="93" customWidth="1"/>
    <col min="7946" max="8192" width="9.140625" style="93"/>
    <col min="8193" max="8193" width="15.7109375" style="93" customWidth="1"/>
    <col min="8194" max="8194" width="11.42578125" style="93" customWidth="1"/>
    <col min="8195" max="8195" width="18.28515625" style="93" customWidth="1"/>
    <col min="8196" max="8196" width="15.28515625" style="93" customWidth="1"/>
    <col min="8197" max="8197" width="48.85546875" style="93" customWidth="1"/>
    <col min="8198" max="8198" width="25.28515625" style="93" customWidth="1"/>
    <col min="8199" max="8199" width="27.7109375" style="93" customWidth="1"/>
    <col min="8200" max="8200" width="25.140625" style="93" customWidth="1"/>
    <col min="8201" max="8201" width="27.5703125" style="93" customWidth="1"/>
    <col min="8202" max="8448" width="9.140625" style="93"/>
    <col min="8449" max="8449" width="15.7109375" style="93" customWidth="1"/>
    <col min="8450" max="8450" width="11.42578125" style="93" customWidth="1"/>
    <col min="8451" max="8451" width="18.28515625" style="93" customWidth="1"/>
    <col min="8452" max="8452" width="15.28515625" style="93" customWidth="1"/>
    <col min="8453" max="8453" width="48.85546875" style="93" customWidth="1"/>
    <col min="8454" max="8454" width="25.28515625" style="93" customWidth="1"/>
    <col min="8455" max="8455" width="27.7109375" style="93" customWidth="1"/>
    <col min="8456" max="8456" width="25.140625" style="93" customWidth="1"/>
    <col min="8457" max="8457" width="27.5703125" style="93" customWidth="1"/>
    <col min="8458" max="8704" width="9.140625" style="93"/>
    <col min="8705" max="8705" width="15.7109375" style="93" customWidth="1"/>
    <col min="8706" max="8706" width="11.42578125" style="93" customWidth="1"/>
    <col min="8707" max="8707" width="18.28515625" style="93" customWidth="1"/>
    <col min="8708" max="8708" width="15.28515625" style="93" customWidth="1"/>
    <col min="8709" max="8709" width="48.85546875" style="93" customWidth="1"/>
    <col min="8710" max="8710" width="25.28515625" style="93" customWidth="1"/>
    <col min="8711" max="8711" width="27.7109375" style="93" customWidth="1"/>
    <col min="8712" max="8712" width="25.140625" style="93" customWidth="1"/>
    <col min="8713" max="8713" width="27.5703125" style="93" customWidth="1"/>
    <col min="8714" max="8960" width="9.140625" style="93"/>
    <col min="8961" max="8961" width="15.7109375" style="93" customWidth="1"/>
    <col min="8962" max="8962" width="11.42578125" style="93" customWidth="1"/>
    <col min="8963" max="8963" width="18.28515625" style="93" customWidth="1"/>
    <col min="8964" max="8964" width="15.28515625" style="93" customWidth="1"/>
    <col min="8965" max="8965" width="48.85546875" style="93" customWidth="1"/>
    <col min="8966" max="8966" width="25.28515625" style="93" customWidth="1"/>
    <col min="8967" max="8967" width="27.7109375" style="93" customWidth="1"/>
    <col min="8968" max="8968" width="25.140625" style="93" customWidth="1"/>
    <col min="8969" max="8969" width="27.5703125" style="93" customWidth="1"/>
    <col min="8970" max="9216" width="9.140625" style="93"/>
    <col min="9217" max="9217" width="15.7109375" style="93" customWidth="1"/>
    <col min="9218" max="9218" width="11.42578125" style="93" customWidth="1"/>
    <col min="9219" max="9219" width="18.28515625" style="93" customWidth="1"/>
    <col min="9220" max="9220" width="15.28515625" style="93" customWidth="1"/>
    <col min="9221" max="9221" width="48.85546875" style="93" customWidth="1"/>
    <col min="9222" max="9222" width="25.28515625" style="93" customWidth="1"/>
    <col min="9223" max="9223" width="27.7109375" style="93" customWidth="1"/>
    <col min="9224" max="9224" width="25.140625" style="93" customWidth="1"/>
    <col min="9225" max="9225" width="27.5703125" style="93" customWidth="1"/>
    <col min="9226" max="9472" width="9.140625" style="93"/>
    <col min="9473" max="9473" width="15.7109375" style="93" customWidth="1"/>
    <col min="9474" max="9474" width="11.42578125" style="93" customWidth="1"/>
    <col min="9475" max="9475" width="18.28515625" style="93" customWidth="1"/>
    <col min="9476" max="9476" width="15.28515625" style="93" customWidth="1"/>
    <col min="9477" max="9477" width="48.85546875" style="93" customWidth="1"/>
    <col min="9478" max="9478" width="25.28515625" style="93" customWidth="1"/>
    <col min="9479" max="9479" width="27.7109375" style="93" customWidth="1"/>
    <col min="9480" max="9480" width="25.140625" style="93" customWidth="1"/>
    <col min="9481" max="9481" width="27.5703125" style="93" customWidth="1"/>
    <col min="9482" max="9728" width="9.140625" style="93"/>
    <col min="9729" max="9729" width="15.7109375" style="93" customWidth="1"/>
    <col min="9730" max="9730" width="11.42578125" style="93" customWidth="1"/>
    <col min="9731" max="9731" width="18.28515625" style="93" customWidth="1"/>
    <col min="9732" max="9732" width="15.28515625" style="93" customWidth="1"/>
    <col min="9733" max="9733" width="48.85546875" style="93" customWidth="1"/>
    <col min="9734" max="9734" width="25.28515625" style="93" customWidth="1"/>
    <col min="9735" max="9735" width="27.7109375" style="93" customWidth="1"/>
    <col min="9736" max="9736" width="25.140625" style="93" customWidth="1"/>
    <col min="9737" max="9737" width="27.5703125" style="93" customWidth="1"/>
    <col min="9738" max="9984" width="9.140625" style="93"/>
    <col min="9985" max="9985" width="15.7109375" style="93" customWidth="1"/>
    <col min="9986" max="9986" width="11.42578125" style="93" customWidth="1"/>
    <col min="9987" max="9987" width="18.28515625" style="93" customWidth="1"/>
    <col min="9988" max="9988" width="15.28515625" style="93" customWidth="1"/>
    <col min="9989" max="9989" width="48.85546875" style="93" customWidth="1"/>
    <col min="9990" max="9990" width="25.28515625" style="93" customWidth="1"/>
    <col min="9991" max="9991" width="27.7109375" style="93" customWidth="1"/>
    <col min="9992" max="9992" width="25.140625" style="93" customWidth="1"/>
    <col min="9993" max="9993" width="27.5703125" style="93" customWidth="1"/>
    <col min="9994" max="10240" width="9.140625" style="93"/>
    <col min="10241" max="10241" width="15.7109375" style="93" customWidth="1"/>
    <col min="10242" max="10242" width="11.42578125" style="93" customWidth="1"/>
    <col min="10243" max="10243" width="18.28515625" style="93" customWidth="1"/>
    <col min="10244" max="10244" width="15.28515625" style="93" customWidth="1"/>
    <col min="10245" max="10245" width="48.85546875" style="93" customWidth="1"/>
    <col min="10246" max="10246" width="25.28515625" style="93" customWidth="1"/>
    <col min="10247" max="10247" width="27.7109375" style="93" customWidth="1"/>
    <col min="10248" max="10248" width="25.140625" style="93" customWidth="1"/>
    <col min="10249" max="10249" width="27.5703125" style="93" customWidth="1"/>
    <col min="10250" max="10496" width="9.140625" style="93"/>
    <col min="10497" max="10497" width="15.7109375" style="93" customWidth="1"/>
    <col min="10498" max="10498" width="11.42578125" style="93" customWidth="1"/>
    <col min="10499" max="10499" width="18.28515625" style="93" customWidth="1"/>
    <col min="10500" max="10500" width="15.28515625" style="93" customWidth="1"/>
    <col min="10501" max="10501" width="48.85546875" style="93" customWidth="1"/>
    <col min="10502" max="10502" width="25.28515625" style="93" customWidth="1"/>
    <col min="10503" max="10503" width="27.7109375" style="93" customWidth="1"/>
    <col min="10504" max="10504" width="25.140625" style="93" customWidth="1"/>
    <col min="10505" max="10505" width="27.5703125" style="93" customWidth="1"/>
    <col min="10506" max="10752" width="9.140625" style="93"/>
    <col min="10753" max="10753" width="15.7109375" style="93" customWidth="1"/>
    <col min="10754" max="10754" width="11.42578125" style="93" customWidth="1"/>
    <col min="10755" max="10755" width="18.28515625" style="93" customWidth="1"/>
    <col min="10756" max="10756" width="15.28515625" style="93" customWidth="1"/>
    <col min="10757" max="10757" width="48.85546875" style="93" customWidth="1"/>
    <col min="10758" max="10758" width="25.28515625" style="93" customWidth="1"/>
    <col min="10759" max="10759" width="27.7109375" style="93" customWidth="1"/>
    <col min="10760" max="10760" width="25.140625" style="93" customWidth="1"/>
    <col min="10761" max="10761" width="27.5703125" style="93" customWidth="1"/>
    <col min="10762" max="11008" width="9.140625" style="93"/>
    <col min="11009" max="11009" width="15.7109375" style="93" customWidth="1"/>
    <col min="11010" max="11010" width="11.42578125" style="93" customWidth="1"/>
    <col min="11011" max="11011" width="18.28515625" style="93" customWidth="1"/>
    <col min="11012" max="11012" width="15.28515625" style="93" customWidth="1"/>
    <col min="11013" max="11013" width="48.85546875" style="93" customWidth="1"/>
    <col min="11014" max="11014" width="25.28515625" style="93" customWidth="1"/>
    <col min="11015" max="11015" width="27.7109375" style="93" customWidth="1"/>
    <col min="11016" max="11016" width="25.140625" style="93" customWidth="1"/>
    <col min="11017" max="11017" width="27.5703125" style="93" customWidth="1"/>
    <col min="11018" max="11264" width="9.140625" style="93"/>
    <col min="11265" max="11265" width="15.7109375" style="93" customWidth="1"/>
    <col min="11266" max="11266" width="11.42578125" style="93" customWidth="1"/>
    <col min="11267" max="11267" width="18.28515625" style="93" customWidth="1"/>
    <col min="11268" max="11268" width="15.28515625" style="93" customWidth="1"/>
    <col min="11269" max="11269" width="48.85546875" style="93" customWidth="1"/>
    <col min="11270" max="11270" width="25.28515625" style="93" customWidth="1"/>
    <col min="11271" max="11271" width="27.7109375" style="93" customWidth="1"/>
    <col min="11272" max="11272" width="25.140625" style="93" customWidth="1"/>
    <col min="11273" max="11273" width="27.5703125" style="93" customWidth="1"/>
    <col min="11274" max="11520" width="9.140625" style="93"/>
    <col min="11521" max="11521" width="15.7109375" style="93" customWidth="1"/>
    <col min="11522" max="11522" width="11.42578125" style="93" customWidth="1"/>
    <col min="11523" max="11523" width="18.28515625" style="93" customWidth="1"/>
    <col min="11524" max="11524" width="15.28515625" style="93" customWidth="1"/>
    <col min="11525" max="11525" width="48.85546875" style="93" customWidth="1"/>
    <col min="11526" max="11526" width="25.28515625" style="93" customWidth="1"/>
    <col min="11527" max="11527" width="27.7109375" style="93" customWidth="1"/>
    <col min="11528" max="11528" width="25.140625" style="93" customWidth="1"/>
    <col min="11529" max="11529" width="27.5703125" style="93" customWidth="1"/>
    <col min="11530" max="11776" width="9.140625" style="93"/>
    <col min="11777" max="11777" width="15.7109375" style="93" customWidth="1"/>
    <col min="11778" max="11778" width="11.42578125" style="93" customWidth="1"/>
    <col min="11779" max="11779" width="18.28515625" style="93" customWidth="1"/>
    <col min="11780" max="11780" width="15.28515625" style="93" customWidth="1"/>
    <col min="11781" max="11781" width="48.85546875" style="93" customWidth="1"/>
    <col min="11782" max="11782" width="25.28515625" style="93" customWidth="1"/>
    <col min="11783" max="11783" width="27.7109375" style="93" customWidth="1"/>
    <col min="11784" max="11784" width="25.140625" style="93" customWidth="1"/>
    <col min="11785" max="11785" width="27.5703125" style="93" customWidth="1"/>
    <col min="11786" max="12032" width="9.140625" style="93"/>
    <col min="12033" max="12033" width="15.7109375" style="93" customWidth="1"/>
    <col min="12034" max="12034" width="11.42578125" style="93" customWidth="1"/>
    <col min="12035" max="12035" width="18.28515625" style="93" customWidth="1"/>
    <col min="12036" max="12036" width="15.28515625" style="93" customWidth="1"/>
    <col min="12037" max="12037" width="48.85546875" style="93" customWidth="1"/>
    <col min="12038" max="12038" width="25.28515625" style="93" customWidth="1"/>
    <col min="12039" max="12039" width="27.7109375" style="93" customWidth="1"/>
    <col min="12040" max="12040" width="25.140625" style="93" customWidth="1"/>
    <col min="12041" max="12041" width="27.5703125" style="93" customWidth="1"/>
    <col min="12042" max="12288" width="9.140625" style="93"/>
    <col min="12289" max="12289" width="15.7109375" style="93" customWidth="1"/>
    <col min="12290" max="12290" width="11.42578125" style="93" customWidth="1"/>
    <col min="12291" max="12291" width="18.28515625" style="93" customWidth="1"/>
    <col min="12292" max="12292" width="15.28515625" style="93" customWidth="1"/>
    <col min="12293" max="12293" width="48.85546875" style="93" customWidth="1"/>
    <col min="12294" max="12294" width="25.28515625" style="93" customWidth="1"/>
    <col min="12295" max="12295" width="27.7109375" style="93" customWidth="1"/>
    <col min="12296" max="12296" width="25.140625" style="93" customWidth="1"/>
    <col min="12297" max="12297" width="27.5703125" style="93" customWidth="1"/>
    <col min="12298" max="12544" width="9.140625" style="93"/>
    <col min="12545" max="12545" width="15.7109375" style="93" customWidth="1"/>
    <col min="12546" max="12546" width="11.42578125" style="93" customWidth="1"/>
    <col min="12547" max="12547" width="18.28515625" style="93" customWidth="1"/>
    <col min="12548" max="12548" width="15.28515625" style="93" customWidth="1"/>
    <col min="12549" max="12549" width="48.85546875" style="93" customWidth="1"/>
    <col min="12550" max="12550" width="25.28515625" style="93" customWidth="1"/>
    <col min="12551" max="12551" width="27.7109375" style="93" customWidth="1"/>
    <col min="12552" max="12552" width="25.140625" style="93" customWidth="1"/>
    <col min="12553" max="12553" width="27.5703125" style="93" customWidth="1"/>
    <col min="12554" max="12800" width="9.140625" style="93"/>
    <col min="12801" max="12801" width="15.7109375" style="93" customWidth="1"/>
    <col min="12802" max="12802" width="11.42578125" style="93" customWidth="1"/>
    <col min="12803" max="12803" width="18.28515625" style="93" customWidth="1"/>
    <col min="12804" max="12804" width="15.28515625" style="93" customWidth="1"/>
    <col min="12805" max="12805" width="48.85546875" style="93" customWidth="1"/>
    <col min="12806" max="12806" width="25.28515625" style="93" customWidth="1"/>
    <col min="12807" max="12807" width="27.7109375" style="93" customWidth="1"/>
    <col min="12808" max="12808" width="25.140625" style="93" customWidth="1"/>
    <col min="12809" max="12809" width="27.5703125" style="93" customWidth="1"/>
    <col min="12810" max="13056" width="9.140625" style="93"/>
    <col min="13057" max="13057" width="15.7109375" style="93" customWidth="1"/>
    <col min="13058" max="13058" width="11.42578125" style="93" customWidth="1"/>
    <col min="13059" max="13059" width="18.28515625" style="93" customWidth="1"/>
    <col min="13060" max="13060" width="15.28515625" style="93" customWidth="1"/>
    <col min="13061" max="13061" width="48.85546875" style="93" customWidth="1"/>
    <col min="13062" max="13062" width="25.28515625" style="93" customWidth="1"/>
    <col min="13063" max="13063" width="27.7109375" style="93" customWidth="1"/>
    <col min="13064" max="13064" width="25.140625" style="93" customWidth="1"/>
    <col min="13065" max="13065" width="27.5703125" style="93" customWidth="1"/>
    <col min="13066" max="13312" width="9.140625" style="93"/>
    <col min="13313" max="13313" width="15.7109375" style="93" customWidth="1"/>
    <col min="13314" max="13314" width="11.42578125" style="93" customWidth="1"/>
    <col min="13315" max="13315" width="18.28515625" style="93" customWidth="1"/>
    <col min="13316" max="13316" width="15.28515625" style="93" customWidth="1"/>
    <col min="13317" max="13317" width="48.85546875" style="93" customWidth="1"/>
    <col min="13318" max="13318" width="25.28515625" style="93" customWidth="1"/>
    <col min="13319" max="13319" width="27.7109375" style="93" customWidth="1"/>
    <col min="13320" max="13320" width="25.140625" style="93" customWidth="1"/>
    <col min="13321" max="13321" width="27.5703125" style="93" customWidth="1"/>
    <col min="13322" max="13568" width="9.140625" style="93"/>
    <col min="13569" max="13569" width="15.7109375" style="93" customWidth="1"/>
    <col min="13570" max="13570" width="11.42578125" style="93" customWidth="1"/>
    <col min="13571" max="13571" width="18.28515625" style="93" customWidth="1"/>
    <col min="13572" max="13572" width="15.28515625" style="93" customWidth="1"/>
    <col min="13573" max="13573" width="48.85546875" style="93" customWidth="1"/>
    <col min="13574" max="13574" width="25.28515625" style="93" customWidth="1"/>
    <col min="13575" max="13575" width="27.7109375" style="93" customWidth="1"/>
    <col min="13576" max="13576" width="25.140625" style="93" customWidth="1"/>
    <col min="13577" max="13577" width="27.5703125" style="93" customWidth="1"/>
    <col min="13578" max="13824" width="9.140625" style="93"/>
    <col min="13825" max="13825" width="15.7109375" style="93" customWidth="1"/>
    <col min="13826" max="13826" width="11.42578125" style="93" customWidth="1"/>
    <col min="13827" max="13827" width="18.28515625" style="93" customWidth="1"/>
    <col min="13828" max="13828" width="15.28515625" style="93" customWidth="1"/>
    <col min="13829" max="13829" width="48.85546875" style="93" customWidth="1"/>
    <col min="13830" max="13830" width="25.28515625" style="93" customWidth="1"/>
    <col min="13831" max="13831" width="27.7109375" style="93" customWidth="1"/>
    <col min="13832" max="13832" width="25.140625" style="93" customWidth="1"/>
    <col min="13833" max="13833" width="27.5703125" style="93" customWidth="1"/>
    <col min="13834" max="14080" width="9.140625" style="93"/>
    <col min="14081" max="14081" width="15.7109375" style="93" customWidth="1"/>
    <col min="14082" max="14082" width="11.42578125" style="93" customWidth="1"/>
    <col min="14083" max="14083" width="18.28515625" style="93" customWidth="1"/>
    <col min="14084" max="14084" width="15.28515625" style="93" customWidth="1"/>
    <col min="14085" max="14085" width="48.85546875" style="93" customWidth="1"/>
    <col min="14086" max="14086" width="25.28515625" style="93" customWidth="1"/>
    <col min="14087" max="14087" width="27.7109375" style="93" customWidth="1"/>
    <col min="14088" max="14088" width="25.140625" style="93" customWidth="1"/>
    <col min="14089" max="14089" width="27.5703125" style="93" customWidth="1"/>
    <col min="14090" max="14336" width="9.140625" style="93"/>
    <col min="14337" max="14337" width="15.7109375" style="93" customWidth="1"/>
    <col min="14338" max="14338" width="11.42578125" style="93" customWidth="1"/>
    <col min="14339" max="14339" width="18.28515625" style="93" customWidth="1"/>
    <col min="14340" max="14340" width="15.28515625" style="93" customWidth="1"/>
    <col min="14341" max="14341" width="48.85546875" style="93" customWidth="1"/>
    <col min="14342" max="14342" width="25.28515625" style="93" customWidth="1"/>
    <col min="14343" max="14343" width="27.7109375" style="93" customWidth="1"/>
    <col min="14344" max="14344" width="25.140625" style="93" customWidth="1"/>
    <col min="14345" max="14345" width="27.5703125" style="93" customWidth="1"/>
    <col min="14346" max="14592" width="9.140625" style="93"/>
    <col min="14593" max="14593" width="15.7109375" style="93" customWidth="1"/>
    <col min="14594" max="14594" width="11.42578125" style="93" customWidth="1"/>
    <col min="14595" max="14595" width="18.28515625" style="93" customWidth="1"/>
    <col min="14596" max="14596" width="15.28515625" style="93" customWidth="1"/>
    <col min="14597" max="14597" width="48.85546875" style="93" customWidth="1"/>
    <col min="14598" max="14598" width="25.28515625" style="93" customWidth="1"/>
    <col min="14599" max="14599" width="27.7109375" style="93" customWidth="1"/>
    <col min="14600" max="14600" width="25.140625" style="93" customWidth="1"/>
    <col min="14601" max="14601" width="27.5703125" style="93" customWidth="1"/>
    <col min="14602" max="14848" width="9.140625" style="93"/>
    <col min="14849" max="14849" width="15.7109375" style="93" customWidth="1"/>
    <col min="14850" max="14850" width="11.42578125" style="93" customWidth="1"/>
    <col min="14851" max="14851" width="18.28515625" style="93" customWidth="1"/>
    <col min="14852" max="14852" width="15.28515625" style="93" customWidth="1"/>
    <col min="14853" max="14853" width="48.85546875" style="93" customWidth="1"/>
    <col min="14854" max="14854" width="25.28515625" style="93" customWidth="1"/>
    <col min="14855" max="14855" width="27.7109375" style="93" customWidth="1"/>
    <col min="14856" max="14856" width="25.140625" style="93" customWidth="1"/>
    <col min="14857" max="14857" width="27.5703125" style="93" customWidth="1"/>
    <col min="14858" max="15104" width="9.140625" style="93"/>
    <col min="15105" max="15105" width="15.7109375" style="93" customWidth="1"/>
    <col min="15106" max="15106" width="11.42578125" style="93" customWidth="1"/>
    <col min="15107" max="15107" width="18.28515625" style="93" customWidth="1"/>
    <col min="15108" max="15108" width="15.28515625" style="93" customWidth="1"/>
    <col min="15109" max="15109" width="48.85546875" style="93" customWidth="1"/>
    <col min="15110" max="15110" width="25.28515625" style="93" customWidth="1"/>
    <col min="15111" max="15111" width="27.7109375" style="93" customWidth="1"/>
    <col min="15112" max="15112" width="25.140625" style="93" customWidth="1"/>
    <col min="15113" max="15113" width="27.5703125" style="93" customWidth="1"/>
    <col min="15114" max="15360" width="9.140625" style="93"/>
    <col min="15361" max="15361" width="15.7109375" style="93" customWidth="1"/>
    <col min="15362" max="15362" width="11.42578125" style="93" customWidth="1"/>
    <col min="15363" max="15363" width="18.28515625" style="93" customWidth="1"/>
    <col min="15364" max="15364" width="15.28515625" style="93" customWidth="1"/>
    <col min="15365" max="15365" width="48.85546875" style="93" customWidth="1"/>
    <col min="15366" max="15366" width="25.28515625" style="93" customWidth="1"/>
    <col min="15367" max="15367" width="27.7109375" style="93" customWidth="1"/>
    <col min="15368" max="15368" width="25.140625" style="93" customWidth="1"/>
    <col min="15369" max="15369" width="27.5703125" style="93" customWidth="1"/>
    <col min="15370" max="15616" width="9.140625" style="93"/>
    <col min="15617" max="15617" width="15.7109375" style="93" customWidth="1"/>
    <col min="15618" max="15618" width="11.42578125" style="93" customWidth="1"/>
    <col min="15619" max="15619" width="18.28515625" style="93" customWidth="1"/>
    <col min="15620" max="15620" width="15.28515625" style="93" customWidth="1"/>
    <col min="15621" max="15621" width="48.85546875" style="93" customWidth="1"/>
    <col min="15622" max="15622" width="25.28515625" style="93" customWidth="1"/>
    <col min="15623" max="15623" width="27.7109375" style="93" customWidth="1"/>
    <col min="15624" max="15624" width="25.140625" style="93" customWidth="1"/>
    <col min="15625" max="15625" width="27.5703125" style="93" customWidth="1"/>
    <col min="15626" max="15872" width="9.140625" style="93"/>
    <col min="15873" max="15873" width="15.7109375" style="93" customWidth="1"/>
    <col min="15874" max="15874" width="11.42578125" style="93" customWidth="1"/>
    <col min="15875" max="15875" width="18.28515625" style="93" customWidth="1"/>
    <col min="15876" max="15876" width="15.28515625" style="93" customWidth="1"/>
    <col min="15877" max="15877" width="48.85546875" style="93" customWidth="1"/>
    <col min="15878" max="15878" width="25.28515625" style="93" customWidth="1"/>
    <col min="15879" max="15879" width="27.7109375" style="93" customWidth="1"/>
    <col min="15880" max="15880" width="25.140625" style="93" customWidth="1"/>
    <col min="15881" max="15881" width="27.5703125" style="93" customWidth="1"/>
    <col min="15882" max="16128" width="9.140625" style="93"/>
    <col min="16129" max="16129" width="15.7109375" style="93" customWidth="1"/>
    <col min="16130" max="16130" width="11.42578125" style="93" customWidth="1"/>
    <col min="16131" max="16131" width="18.28515625" style="93" customWidth="1"/>
    <col min="16132" max="16132" width="15.28515625" style="93" customWidth="1"/>
    <col min="16133" max="16133" width="48.85546875" style="93" customWidth="1"/>
    <col min="16134" max="16134" width="25.28515625" style="93" customWidth="1"/>
    <col min="16135" max="16135" width="27.7109375" style="93" customWidth="1"/>
    <col min="16136" max="16136" width="25.140625" style="93" customWidth="1"/>
    <col min="16137" max="16137" width="27.5703125" style="93" customWidth="1"/>
    <col min="16138" max="16384" width="9.140625" style="93"/>
  </cols>
  <sheetData>
    <row r="1" spans="1:46" s="456" customFormat="1" ht="25.5">
      <c r="A1" s="1019" t="s">
        <v>802</v>
      </c>
      <c r="B1" s="1020"/>
      <c r="C1" s="1020"/>
      <c r="D1" s="1020"/>
      <c r="E1" s="1020"/>
      <c r="F1" s="1020"/>
      <c r="G1" s="1020"/>
      <c r="H1" s="1020"/>
      <c r="I1" s="1021"/>
      <c r="K1" s="487"/>
      <c r="L1" s="487"/>
      <c r="M1" s="487"/>
      <c r="N1" s="487"/>
      <c r="O1" s="487"/>
      <c r="P1" s="487"/>
      <c r="Q1" s="487"/>
      <c r="R1" s="487"/>
      <c r="S1" s="487"/>
      <c r="AL1" s="457"/>
      <c r="AM1" s="457"/>
      <c r="AN1" s="457"/>
      <c r="AO1" s="457"/>
      <c r="AP1" s="457"/>
      <c r="AQ1" s="457"/>
      <c r="AR1" s="457"/>
      <c r="AS1" s="457"/>
      <c r="AT1" s="457"/>
    </row>
    <row r="2" spans="1:46" s="456" customFormat="1" ht="23.25">
      <c r="A2" s="973" t="s">
        <v>0</v>
      </c>
      <c r="B2" s="974"/>
      <c r="C2" s="974"/>
      <c r="D2" s="974"/>
      <c r="E2" s="974"/>
      <c r="F2" s="974"/>
      <c r="G2" s="974"/>
      <c r="H2" s="974"/>
      <c r="I2" s="975"/>
      <c r="K2" s="487"/>
      <c r="L2" s="487"/>
      <c r="M2" s="487"/>
      <c r="N2" s="487"/>
      <c r="O2" s="487"/>
      <c r="P2" s="487"/>
      <c r="Q2" s="487"/>
      <c r="R2" s="487"/>
      <c r="S2" s="487"/>
      <c r="AL2" s="457"/>
      <c r="AM2" s="457"/>
      <c r="AN2" s="457"/>
      <c r="AO2" s="457"/>
      <c r="AP2" s="457"/>
      <c r="AQ2" s="457"/>
      <c r="AR2" s="457"/>
      <c r="AS2" s="457"/>
      <c r="AT2" s="457"/>
    </row>
    <row r="3" spans="1:46" s="456" customFormat="1" ht="22.5">
      <c r="A3" s="976" t="s">
        <v>784</v>
      </c>
      <c r="B3" s="977"/>
      <c r="C3" s="977"/>
      <c r="D3" s="977"/>
      <c r="E3" s="977"/>
      <c r="F3" s="977"/>
      <c r="G3" s="977"/>
      <c r="H3" s="977"/>
      <c r="I3" s="978"/>
      <c r="K3" s="487"/>
      <c r="L3" s="487"/>
      <c r="M3" s="487"/>
      <c r="N3" s="487"/>
      <c r="O3" s="487"/>
      <c r="P3" s="487"/>
      <c r="Q3" s="487"/>
      <c r="R3" s="487"/>
      <c r="S3" s="487"/>
      <c r="AL3" s="457"/>
      <c r="AM3" s="457"/>
      <c r="AN3" s="457"/>
      <c r="AO3" s="457"/>
      <c r="AP3" s="457"/>
      <c r="AQ3" s="457"/>
      <c r="AR3" s="457"/>
      <c r="AS3" s="457"/>
      <c r="AT3" s="457"/>
    </row>
    <row r="4" spans="1:46" s="456" customFormat="1" ht="24" thickBot="1">
      <c r="A4" s="979" t="s">
        <v>739</v>
      </c>
      <c r="B4" s="980"/>
      <c r="C4" s="980"/>
      <c r="D4" s="980"/>
      <c r="E4" s="980"/>
      <c r="F4" s="980"/>
      <c r="G4" s="980"/>
      <c r="H4" s="980"/>
      <c r="I4" s="981"/>
      <c r="K4" s="487"/>
      <c r="L4" s="487"/>
      <c r="M4" s="487"/>
      <c r="N4" s="487"/>
      <c r="O4" s="487"/>
      <c r="P4" s="487"/>
      <c r="Q4" s="487"/>
      <c r="R4" s="487"/>
      <c r="S4" s="487"/>
      <c r="AL4" s="457"/>
      <c r="AM4" s="457"/>
      <c r="AN4" s="457"/>
      <c r="AO4" s="457"/>
      <c r="AP4" s="457"/>
      <c r="AQ4" s="457"/>
      <c r="AR4" s="457"/>
      <c r="AS4" s="457"/>
      <c r="AT4" s="457"/>
    </row>
    <row r="5" spans="1:46" s="453" customFormat="1" ht="45" customHeight="1" thickBot="1">
      <c r="A5" s="1022" t="s">
        <v>740</v>
      </c>
      <c r="B5" s="1023"/>
      <c r="C5" s="1023"/>
      <c r="D5" s="1023"/>
      <c r="E5" s="1023"/>
      <c r="F5" s="1023"/>
      <c r="G5" s="1023"/>
      <c r="H5" s="1023"/>
      <c r="I5" s="1024"/>
      <c r="K5" s="494"/>
      <c r="L5" s="494"/>
      <c r="M5" s="494"/>
      <c r="N5" s="494"/>
      <c r="O5" s="494"/>
      <c r="P5" s="494"/>
      <c r="Q5" s="494"/>
      <c r="R5" s="494"/>
      <c r="S5" s="494"/>
      <c r="AL5" s="495"/>
      <c r="AM5" s="495"/>
      <c r="AN5" s="495"/>
      <c r="AO5" s="495"/>
      <c r="AP5" s="495"/>
      <c r="AQ5" s="495"/>
      <c r="AR5" s="495"/>
      <c r="AS5" s="495"/>
      <c r="AT5" s="495"/>
    </row>
    <row r="6" spans="1:46" s="453" customFormat="1" ht="56.25" customHeight="1" thickBot="1">
      <c r="A6" s="496" t="s">
        <v>373</v>
      </c>
      <c r="B6" s="497" t="s">
        <v>78</v>
      </c>
      <c r="C6" s="496" t="s">
        <v>374</v>
      </c>
      <c r="D6" s="496" t="s">
        <v>3</v>
      </c>
      <c r="E6" s="498" t="s">
        <v>79</v>
      </c>
      <c r="F6" s="496" t="s">
        <v>785</v>
      </c>
      <c r="G6" s="496" t="s">
        <v>6</v>
      </c>
      <c r="H6" s="496" t="s">
        <v>786</v>
      </c>
      <c r="I6" s="496" t="s">
        <v>787</v>
      </c>
    </row>
    <row r="7" spans="1:46" s="453" customFormat="1" ht="24.95" customHeight="1" thickBot="1">
      <c r="A7" s="458">
        <v>23010000</v>
      </c>
      <c r="B7" s="7" t="s">
        <v>20</v>
      </c>
      <c r="C7" s="7"/>
      <c r="D7" s="7" t="s">
        <v>788</v>
      </c>
      <c r="E7" s="459" t="s">
        <v>741</v>
      </c>
      <c r="F7" s="488">
        <f>F62</f>
        <v>73875000</v>
      </c>
      <c r="G7" s="488">
        <f>G62</f>
        <v>315000000</v>
      </c>
      <c r="H7" s="488">
        <f>H62</f>
        <v>250654550</v>
      </c>
      <c r="I7" s="488">
        <v>1055000000</v>
      </c>
      <c r="K7" s="499"/>
      <c r="L7" s="499"/>
      <c r="M7" s="499"/>
      <c r="N7" s="499"/>
      <c r="O7" s="499"/>
      <c r="P7" s="499"/>
      <c r="Q7" s="499"/>
      <c r="R7" s="499"/>
      <c r="S7" s="499"/>
      <c r="AL7" s="460"/>
      <c r="AM7" s="460"/>
      <c r="AN7" s="460"/>
      <c r="AO7" s="460"/>
      <c r="AP7" s="460"/>
      <c r="AQ7" s="460"/>
      <c r="AR7" s="460"/>
      <c r="AS7" s="460"/>
      <c r="AT7" s="460"/>
    </row>
    <row r="8" spans="1:46" s="453" customFormat="1" ht="24.95" customHeight="1" thickBot="1">
      <c r="A8" s="461">
        <v>23020000</v>
      </c>
      <c r="B8" s="7" t="s">
        <v>20</v>
      </c>
      <c r="C8" s="13"/>
      <c r="D8" s="13" t="s">
        <v>788</v>
      </c>
      <c r="E8" s="462" t="s">
        <v>742</v>
      </c>
      <c r="F8" s="231">
        <f>F112</f>
        <v>208987500</v>
      </c>
      <c r="G8" s="231">
        <f>G112</f>
        <v>973884367.89999998</v>
      </c>
      <c r="H8" s="231">
        <f>H112</f>
        <v>0</v>
      </c>
      <c r="I8" s="231">
        <v>1716500000</v>
      </c>
      <c r="K8" s="499"/>
      <c r="L8" s="499"/>
      <c r="M8" s="499"/>
      <c r="N8" s="499"/>
      <c r="O8" s="499"/>
      <c r="P8" s="499"/>
      <c r="Q8" s="499"/>
      <c r="R8" s="499"/>
      <c r="S8" s="499"/>
      <c r="AL8" s="460"/>
      <c r="AM8" s="460"/>
      <c r="AN8" s="460"/>
      <c r="AO8" s="460"/>
      <c r="AP8" s="460"/>
      <c r="AQ8" s="460"/>
      <c r="AR8" s="460"/>
      <c r="AS8" s="460"/>
      <c r="AT8" s="460"/>
    </row>
    <row r="9" spans="1:46" s="453" customFormat="1" ht="24.95" customHeight="1">
      <c r="A9" s="461">
        <v>23030000</v>
      </c>
      <c r="B9" s="7" t="s">
        <v>20</v>
      </c>
      <c r="C9" s="13"/>
      <c r="D9" s="13" t="s">
        <v>788</v>
      </c>
      <c r="E9" s="462" t="s">
        <v>743</v>
      </c>
      <c r="F9" s="231">
        <f>F138</f>
        <v>28500000</v>
      </c>
      <c r="G9" s="231">
        <f>G138</f>
        <v>815000000</v>
      </c>
      <c r="H9" s="231">
        <f>H138</f>
        <v>0</v>
      </c>
      <c r="I9" s="231">
        <f>I138</f>
        <v>805000000</v>
      </c>
      <c r="K9" s="499"/>
      <c r="L9" s="499"/>
      <c r="M9" s="499"/>
      <c r="N9" s="499"/>
      <c r="O9" s="499"/>
      <c r="P9" s="499"/>
      <c r="Q9" s="499"/>
      <c r="R9" s="499"/>
      <c r="S9" s="499"/>
      <c r="AL9" s="460"/>
      <c r="AM9" s="460"/>
      <c r="AN9" s="460"/>
      <c r="AO9" s="460"/>
      <c r="AP9" s="460"/>
      <c r="AQ9" s="460"/>
      <c r="AR9" s="460"/>
      <c r="AS9" s="460"/>
      <c r="AT9" s="460"/>
    </row>
    <row r="10" spans="1:46" s="453" customFormat="1" ht="24.95" customHeight="1">
      <c r="A10" s="461">
        <v>23040000</v>
      </c>
      <c r="B10" s="13" t="s">
        <v>23</v>
      </c>
      <c r="C10" s="13"/>
      <c r="D10" s="13" t="s">
        <v>788</v>
      </c>
      <c r="E10" s="462" t="s">
        <v>744</v>
      </c>
      <c r="F10" s="231">
        <f>F146</f>
        <v>30000000</v>
      </c>
      <c r="G10" s="231">
        <f>G146</f>
        <v>115000000</v>
      </c>
      <c r="H10" s="231">
        <f>H146</f>
        <v>0</v>
      </c>
      <c r="I10" s="231">
        <f>I146</f>
        <v>100000000</v>
      </c>
      <c r="K10" s="499"/>
      <c r="L10" s="499"/>
      <c r="M10" s="499"/>
      <c r="N10" s="499"/>
      <c r="O10" s="499"/>
      <c r="P10" s="499"/>
      <c r="Q10" s="499"/>
      <c r="R10" s="499"/>
      <c r="S10" s="499"/>
      <c r="AL10" s="460"/>
      <c r="AM10" s="460"/>
      <c r="AN10" s="460"/>
      <c r="AO10" s="460"/>
      <c r="AP10" s="460"/>
      <c r="AQ10" s="460"/>
      <c r="AR10" s="460"/>
      <c r="AS10" s="460"/>
      <c r="AT10" s="460"/>
    </row>
    <row r="11" spans="1:46" s="453" customFormat="1" ht="24.95" customHeight="1">
      <c r="A11" s="461">
        <v>23050000</v>
      </c>
      <c r="B11" s="463" t="s">
        <v>13</v>
      </c>
      <c r="C11" s="464"/>
      <c r="D11" s="13" t="s">
        <v>788</v>
      </c>
      <c r="E11" s="462" t="s">
        <v>745</v>
      </c>
      <c r="F11" s="365">
        <f>F154</f>
        <v>0</v>
      </c>
      <c r="G11" s="365">
        <f>G154</f>
        <v>22000000</v>
      </c>
      <c r="H11" s="365">
        <f>H154</f>
        <v>0</v>
      </c>
      <c r="I11" s="365">
        <f>I154</f>
        <v>2000000</v>
      </c>
      <c r="K11" s="499"/>
      <c r="L11" s="499"/>
      <c r="M11" s="499"/>
      <c r="N11" s="499"/>
      <c r="O11" s="499"/>
      <c r="P11" s="499"/>
      <c r="Q11" s="499"/>
      <c r="R11" s="499"/>
      <c r="S11" s="499"/>
      <c r="AL11" s="460"/>
      <c r="AM11" s="460"/>
      <c r="AN11" s="460"/>
      <c r="AO11" s="460"/>
      <c r="AP11" s="460"/>
      <c r="AQ11" s="460"/>
      <c r="AR11" s="460"/>
      <c r="AS11" s="460"/>
      <c r="AT11" s="460"/>
    </row>
    <row r="12" spans="1:46" s="453" customFormat="1" ht="24.95" customHeight="1" thickBot="1">
      <c r="A12" s="500">
        <v>41000000</v>
      </c>
      <c r="B12" s="501" t="s">
        <v>23</v>
      </c>
      <c r="C12" s="502"/>
      <c r="D12" s="239"/>
      <c r="E12" s="503" t="s">
        <v>746</v>
      </c>
      <c r="F12" s="504">
        <f>F178</f>
        <v>0</v>
      </c>
      <c r="G12" s="504">
        <f>G178</f>
        <v>265000000</v>
      </c>
      <c r="H12" s="504">
        <f>H178</f>
        <v>0</v>
      </c>
      <c r="I12" s="504">
        <f>I178</f>
        <v>434506886.88</v>
      </c>
      <c r="K12" s="499"/>
      <c r="L12" s="499"/>
      <c r="M12" s="499"/>
      <c r="N12" s="499"/>
      <c r="O12" s="499"/>
      <c r="P12" s="499"/>
      <c r="Q12" s="499"/>
      <c r="R12" s="499"/>
      <c r="S12" s="499"/>
      <c r="AL12" s="460"/>
      <c r="AM12" s="460"/>
      <c r="AN12" s="460"/>
      <c r="AO12" s="460"/>
      <c r="AP12" s="460"/>
      <c r="AQ12" s="460"/>
      <c r="AR12" s="460"/>
      <c r="AS12" s="460"/>
      <c r="AT12" s="460"/>
    </row>
    <row r="13" spans="1:46" s="493" customFormat="1" ht="24.95" customHeight="1" thickBot="1">
      <c r="A13" s="191"/>
      <c r="B13" s="490"/>
      <c r="C13" s="490"/>
      <c r="D13" s="491"/>
      <c r="E13" s="295" t="s">
        <v>370</v>
      </c>
      <c r="F13" s="492">
        <f>SUM(F7:F12)</f>
        <v>341362500</v>
      </c>
      <c r="G13" s="492">
        <f>SUM(G7:G12)</f>
        <v>2505884367.9000001</v>
      </c>
      <c r="H13" s="492">
        <f>SUM(H7:H12)</f>
        <v>250654550</v>
      </c>
      <c r="I13" s="492">
        <f>SUM(I7:I12)</f>
        <v>4113006886.8800001</v>
      </c>
    </row>
    <row r="14" spans="1:46" ht="25.5">
      <c r="A14" s="1019" t="s">
        <v>802</v>
      </c>
      <c r="B14" s="1020"/>
      <c r="C14" s="1020"/>
      <c r="D14" s="1020"/>
      <c r="E14" s="1020"/>
      <c r="F14" s="1020"/>
      <c r="G14" s="1020"/>
      <c r="H14" s="1020"/>
      <c r="I14" s="1021"/>
    </row>
    <row r="15" spans="1:46" ht="23.25">
      <c r="A15" s="973" t="s">
        <v>0</v>
      </c>
      <c r="B15" s="974"/>
      <c r="C15" s="974"/>
      <c r="D15" s="974"/>
      <c r="E15" s="974"/>
      <c r="F15" s="974"/>
      <c r="G15" s="974"/>
      <c r="H15" s="974"/>
      <c r="I15" s="975"/>
    </row>
    <row r="16" spans="1:46" ht="22.5">
      <c r="A16" s="976" t="s">
        <v>784</v>
      </c>
      <c r="B16" s="977"/>
      <c r="C16" s="977"/>
      <c r="D16" s="977"/>
      <c r="E16" s="977"/>
      <c r="F16" s="977"/>
      <c r="G16" s="977"/>
      <c r="H16" s="977"/>
      <c r="I16" s="978"/>
    </row>
    <row r="17" spans="1:9" ht="27.75" customHeight="1" thickBot="1">
      <c r="A17" s="979" t="s">
        <v>739</v>
      </c>
      <c r="B17" s="980"/>
      <c r="C17" s="980"/>
      <c r="D17" s="980"/>
      <c r="E17" s="980"/>
      <c r="F17" s="980"/>
      <c r="G17" s="980"/>
      <c r="H17" s="980"/>
      <c r="I17" s="981"/>
    </row>
    <row r="18" spans="1:9" s="453" customFormat="1" ht="48.75" customHeight="1">
      <c r="A18" s="496" t="s">
        <v>373</v>
      </c>
      <c r="B18" s="497" t="s">
        <v>78</v>
      </c>
      <c r="C18" s="496" t="s">
        <v>374</v>
      </c>
      <c r="D18" s="496" t="s">
        <v>3</v>
      </c>
      <c r="E18" s="498" t="s">
        <v>79</v>
      </c>
      <c r="F18" s="496" t="s">
        <v>785</v>
      </c>
      <c r="G18" s="496" t="s">
        <v>6</v>
      </c>
      <c r="H18" s="496" t="s">
        <v>786</v>
      </c>
      <c r="I18" s="496" t="s">
        <v>787</v>
      </c>
    </row>
    <row r="19" spans="1:9" s="204" customFormat="1" ht="24.95" customHeight="1">
      <c r="A19" s="17">
        <v>23</v>
      </c>
      <c r="B19" s="17"/>
      <c r="C19" s="17"/>
      <c r="D19" s="17"/>
      <c r="E19" s="17" t="s">
        <v>809</v>
      </c>
      <c r="F19" s="14"/>
      <c r="G19" s="14"/>
      <c r="H19" s="14"/>
      <c r="I19" s="14"/>
    </row>
    <row r="20" spans="1:9" s="204" customFormat="1" ht="24.95" customHeight="1">
      <c r="A20" s="17">
        <v>2301</v>
      </c>
      <c r="B20" s="17"/>
      <c r="C20" s="17"/>
      <c r="D20" s="17"/>
      <c r="E20" s="17" t="s">
        <v>810</v>
      </c>
      <c r="F20" s="14"/>
      <c r="G20" s="14"/>
      <c r="H20" s="14"/>
      <c r="I20" s="14"/>
    </row>
    <row r="21" spans="1:9" s="204" customFormat="1" ht="35.25" customHeight="1">
      <c r="A21" s="17">
        <v>23010100</v>
      </c>
      <c r="B21" s="17"/>
      <c r="C21" s="17"/>
      <c r="D21" s="17"/>
      <c r="E21" s="681" t="s">
        <v>811</v>
      </c>
      <c r="F21" s="14"/>
      <c r="G21" s="14"/>
      <c r="H21" s="14"/>
      <c r="I21" s="14"/>
    </row>
    <row r="22" spans="1:9" s="204" customFormat="1" ht="55.5" customHeight="1">
      <c r="A22" s="14">
        <v>23010101</v>
      </c>
      <c r="B22" s="14" t="s">
        <v>17</v>
      </c>
      <c r="C22" s="14"/>
      <c r="D22" s="14" t="s">
        <v>812</v>
      </c>
      <c r="E22" s="649" t="s">
        <v>1715</v>
      </c>
      <c r="F22" s="355"/>
      <c r="G22" s="355">
        <v>50000000</v>
      </c>
      <c r="H22" s="14"/>
      <c r="I22" s="355">
        <v>80000000</v>
      </c>
    </row>
    <row r="23" spans="1:9" s="204" customFormat="1" ht="36.75" customHeight="1">
      <c r="A23" s="14">
        <v>23010102</v>
      </c>
      <c r="B23" s="14" t="s">
        <v>17</v>
      </c>
      <c r="C23" s="14"/>
      <c r="D23" s="14">
        <v>31910700</v>
      </c>
      <c r="E23" s="681" t="s">
        <v>813</v>
      </c>
      <c r="F23" s="355">
        <v>37500000</v>
      </c>
      <c r="G23" s="355">
        <v>50000000</v>
      </c>
      <c r="H23" s="14"/>
      <c r="I23" s="355"/>
    </row>
    <row r="24" spans="1:9" s="204" customFormat="1" ht="18">
      <c r="A24" s="14">
        <v>23010103</v>
      </c>
      <c r="B24" s="14" t="s">
        <v>17</v>
      </c>
      <c r="C24" s="14"/>
      <c r="D24" s="14" t="s">
        <v>814</v>
      </c>
      <c r="E24" s="14" t="s">
        <v>747</v>
      </c>
      <c r="F24" s="355">
        <v>7500000</v>
      </c>
      <c r="G24" s="355">
        <v>15000000</v>
      </c>
      <c r="H24" s="14"/>
      <c r="I24" s="355"/>
    </row>
    <row r="25" spans="1:9" s="204" customFormat="1" ht="18">
      <c r="A25" s="14">
        <v>23010104</v>
      </c>
      <c r="B25" s="14" t="s">
        <v>17</v>
      </c>
      <c r="C25" s="14"/>
      <c r="D25" s="14">
        <v>31910700</v>
      </c>
      <c r="E25" s="14" t="s">
        <v>748</v>
      </c>
      <c r="F25" s="355"/>
      <c r="G25" s="355">
        <v>5000000</v>
      </c>
      <c r="H25" s="14"/>
      <c r="I25" s="355"/>
    </row>
    <row r="26" spans="1:9" s="204" customFormat="1" ht="54">
      <c r="A26" s="14">
        <v>23010105</v>
      </c>
      <c r="B26" s="14" t="s">
        <v>17</v>
      </c>
      <c r="C26" s="14"/>
      <c r="D26" s="14">
        <v>31910700</v>
      </c>
      <c r="E26" s="649" t="s">
        <v>1738</v>
      </c>
      <c r="F26" s="355"/>
      <c r="G26" s="355">
        <v>15000000</v>
      </c>
      <c r="H26" s="14"/>
      <c r="I26" s="355">
        <v>30000000</v>
      </c>
    </row>
    <row r="27" spans="1:9" s="204" customFormat="1" ht="54">
      <c r="A27" s="14">
        <v>23010105</v>
      </c>
      <c r="B27" s="14" t="s">
        <v>17</v>
      </c>
      <c r="C27" s="14"/>
      <c r="D27" s="14">
        <v>31910700</v>
      </c>
      <c r="E27" s="649" t="s">
        <v>1739</v>
      </c>
      <c r="F27" s="355"/>
      <c r="G27" s="355"/>
      <c r="H27" s="14"/>
      <c r="I27" s="355">
        <v>50000000</v>
      </c>
    </row>
    <row r="28" spans="1:9" s="204" customFormat="1" ht="24.95" customHeight="1">
      <c r="A28" s="14">
        <v>23010106</v>
      </c>
      <c r="B28" s="14" t="s">
        <v>17</v>
      </c>
      <c r="C28" s="14"/>
      <c r="D28" s="14">
        <v>31910700</v>
      </c>
      <c r="E28" s="14" t="s">
        <v>815</v>
      </c>
      <c r="F28" s="355"/>
      <c r="G28" s="355">
        <v>30000000</v>
      </c>
      <c r="H28" s="14"/>
      <c r="I28" s="355"/>
    </row>
    <row r="29" spans="1:9" s="204" customFormat="1" ht="24.95" customHeight="1">
      <c r="A29" s="14">
        <v>23010107</v>
      </c>
      <c r="B29" s="14" t="s">
        <v>17</v>
      </c>
      <c r="C29" s="14"/>
      <c r="D29" s="14"/>
      <c r="E29" s="14" t="s">
        <v>816</v>
      </c>
      <c r="F29" s="355"/>
      <c r="G29" s="355">
        <v>10000000</v>
      </c>
      <c r="H29" s="14"/>
      <c r="I29" s="355"/>
    </row>
    <row r="30" spans="1:9" s="204" customFormat="1" ht="24.95" customHeight="1">
      <c r="A30" s="14">
        <v>23010109</v>
      </c>
      <c r="B30" s="14" t="s">
        <v>17</v>
      </c>
      <c r="C30" s="14"/>
      <c r="D30" s="14"/>
      <c r="E30" s="14" t="s">
        <v>817</v>
      </c>
      <c r="F30" s="355">
        <v>0</v>
      </c>
      <c r="G30" s="355">
        <v>0</v>
      </c>
      <c r="H30" s="14"/>
      <c r="I30" s="355">
        <v>0</v>
      </c>
    </row>
    <row r="31" spans="1:9" s="204" customFormat="1" ht="18">
      <c r="A31" s="14">
        <v>23010112</v>
      </c>
      <c r="B31" s="14" t="s">
        <v>17</v>
      </c>
      <c r="C31" s="14"/>
      <c r="D31" s="14">
        <v>31910700</v>
      </c>
      <c r="E31" s="14" t="s">
        <v>818</v>
      </c>
      <c r="F31" s="355"/>
      <c r="G31" s="355">
        <v>10000000</v>
      </c>
      <c r="H31" s="14"/>
      <c r="I31" s="355">
        <v>10000000</v>
      </c>
    </row>
    <row r="32" spans="1:9" s="204" customFormat="1" ht="24.95" customHeight="1">
      <c r="A32" s="14">
        <v>23010113</v>
      </c>
      <c r="B32" s="14" t="s">
        <v>17</v>
      </c>
      <c r="C32" s="14"/>
      <c r="D32" s="14">
        <v>31910700</v>
      </c>
      <c r="E32" s="14" t="s">
        <v>819</v>
      </c>
      <c r="F32" s="355">
        <v>3750000</v>
      </c>
      <c r="G32" s="355">
        <v>15000000</v>
      </c>
      <c r="H32" s="14"/>
      <c r="I32" s="355">
        <v>5000000</v>
      </c>
    </row>
    <row r="33" spans="1:9" s="204" customFormat="1" ht="24.95" customHeight="1">
      <c r="A33" s="14">
        <v>23010114</v>
      </c>
      <c r="B33" s="14" t="s">
        <v>17</v>
      </c>
      <c r="C33" s="14"/>
      <c r="D33" s="14">
        <v>31910700</v>
      </c>
      <c r="E33" s="14" t="s">
        <v>820</v>
      </c>
      <c r="F33" s="355"/>
      <c r="G33" s="355">
        <v>5000000</v>
      </c>
      <c r="H33" s="14"/>
      <c r="I33" s="355">
        <v>5000000</v>
      </c>
    </row>
    <row r="34" spans="1:9" s="204" customFormat="1" ht="24.95" customHeight="1">
      <c r="A34" s="14">
        <v>23010115</v>
      </c>
      <c r="B34" s="14" t="s">
        <v>17</v>
      </c>
      <c r="C34" s="14"/>
      <c r="D34" s="14"/>
      <c r="E34" s="14" t="s">
        <v>821</v>
      </c>
      <c r="F34" s="355"/>
      <c r="G34" s="355"/>
      <c r="H34" s="14"/>
      <c r="I34" s="355"/>
    </row>
    <row r="35" spans="1:9" s="204" customFormat="1" ht="18">
      <c r="A35" s="14">
        <v>23010116</v>
      </c>
      <c r="B35" s="14" t="s">
        <v>17</v>
      </c>
      <c r="C35" s="14"/>
      <c r="D35" s="14"/>
      <c r="E35" s="14" t="s">
        <v>822</v>
      </c>
      <c r="F35" s="355"/>
      <c r="G35" s="355"/>
      <c r="H35" s="14"/>
      <c r="I35" s="355"/>
    </row>
    <row r="36" spans="1:9" s="204" customFormat="1" ht="24" customHeight="1">
      <c r="A36" s="14">
        <v>23010117</v>
      </c>
      <c r="B36" s="14" t="s">
        <v>17</v>
      </c>
      <c r="C36" s="14"/>
      <c r="D36" s="14"/>
      <c r="E36" s="14" t="s">
        <v>823</v>
      </c>
      <c r="F36" s="355"/>
      <c r="G36" s="355"/>
      <c r="H36" s="14"/>
      <c r="I36" s="355"/>
    </row>
    <row r="37" spans="1:9" s="204" customFormat="1" ht="24.95" customHeight="1">
      <c r="A37" s="14">
        <v>23010118</v>
      </c>
      <c r="B37" s="14" t="s">
        <v>17</v>
      </c>
      <c r="C37" s="14"/>
      <c r="D37" s="14"/>
      <c r="E37" s="14" t="s">
        <v>824</v>
      </c>
      <c r="F37" s="355"/>
      <c r="G37" s="355"/>
      <c r="H37" s="14"/>
      <c r="I37" s="355"/>
    </row>
    <row r="38" spans="1:9" s="204" customFormat="1" ht="56.25" customHeight="1">
      <c r="A38" s="14">
        <v>23010119</v>
      </c>
      <c r="B38" s="14" t="s">
        <v>17</v>
      </c>
      <c r="C38" s="14"/>
      <c r="D38" s="14">
        <v>31910700</v>
      </c>
      <c r="E38" s="649" t="s">
        <v>1700</v>
      </c>
      <c r="F38" s="355"/>
      <c r="G38" s="355"/>
      <c r="H38" s="14">
        <v>114976550</v>
      </c>
      <c r="I38" s="355">
        <v>30000000</v>
      </c>
    </row>
    <row r="39" spans="1:9" s="204" customFormat="1" ht="42" customHeight="1">
      <c r="A39" s="14">
        <v>23010119</v>
      </c>
      <c r="B39" s="14" t="s">
        <v>17</v>
      </c>
      <c r="C39" s="14"/>
      <c r="D39" s="14">
        <v>31910700</v>
      </c>
      <c r="E39" s="649" t="s">
        <v>825</v>
      </c>
      <c r="F39" s="355"/>
      <c r="G39" s="355">
        <v>10000000</v>
      </c>
      <c r="H39" s="14"/>
      <c r="I39" s="355">
        <v>10000000</v>
      </c>
    </row>
    <row r="40" spans="1:9" s="204" customFormat="1" ht="40.5" customHeight="1">
      <c r="A40" s="14">
        <v>23010120</v>
      </c>
      <c r="B40" s="14" t="s">
        <v>17</v>
      </c>
      <c r="C40" s="14"/>
      <c r="D40" s="14"/>
      <c r="E40" s="649" t="s">
        <v>826</v>
      </c>
      <c r="F40" s="355"/>
      <c r="G40" s="355"/>
      <c r="H40" s="14"/>
      <c r="I40" s="355"/>
    </row>
    <row r="41" spans="1:9" s="204" customFormat="1" ht="24.95" customHeight="1">
      <c r="A41" s="14">
        <v>23010121</v>
      </c>
      <c r="B41" s="14" t="s">
        <v>17</v>
      </c>
      <c r="C41" s="14"/>
      <c r="D41" s="14"/>
      <c r="E41" s="14" t="s">
        <v>827</v>
      </c>
      <c r="F41" s="355">
        <v>1500000</v>
      </c>
      <c r="G41" s="355">
        <v>2000000</v>
      </c>
      <c r="H41" s="14"/>
      <c r="I41" s="355">
        <v>5000000</v>
      </c>
    </row>
    <row r="42" spans="1:9" s="204" customFormat="1" ht="36" customHeight="1">
      <c r="A42" s="14">
        <v>23010122</v>
      </c>
      <c r="B42" s="14" t="s">
        <v>17</v>
      </c>
      <c r="C42" s="14"/>
      <c r="D42" s="14" t="s">
        <v>828</v>
      </c>
      <c r="E42" s="649" t="s">
        <v>1716</v>
      </c>
      <c r="F42" s="355"/>
      <c r="G42" s="355"/>
      <c r="H42" s="14"/>
      <c r="I42" s="355">
        <v>100000000</v>
      </c>
    </row>
    <row r="43" spans="1:9" s="204" customFormat="1" ht="24.95" customHeight="1">
      <c r="A43" s="14">
        <v>23010123</v>
      </c>
      <c r="B43" s="14" t="s">
        <v>17</v>
      </c>
      <c r="C43" s="14"/>
      <c r="D43" s="14"/>
      <c r="E43" s="14" t="s">
        <v>829</v>
      </c>
      <c r="F43" s="355"/>
      <c r="G43" s="355"/>
      <c r="H43" s="14"/>
      <c r="I43" s="355"/>
    </row>
    <row r="44" spans="1:9" s="204" customFormat="1" ht="39" customHeight="1">
      <c r="A44" s="14">
        <v>23010124</v>
      </c>
      <c r="B44" s="14"/>
      <c r="C44" s="14"/>
      <c r="D44" s="14"/>
      <c r="E44" s="649" t="s">
        <v>830</v>
      </c>
      <c r="F44" s="355"/>
      <c r="G44" s="355"/>
      <c r="H44" s="14"/>
      <c r="I44" s="355">
        <v>10000000</v>
      </c>
    </row>
    <row r="45" spans="1:9" s="204" customFormat="1" ht="34.5" customHeight="1">
      <c r="A45" s="14">
        <v>23010125</v>
      </c>
      <c r="B45" s="14"/>
      <c r="C45" s="14"/>
      <c r="D45" s="14"/>
      <c r="E45" s="649" t="s">
        <v>831</v>
      </c>
      <c r="F45" s="355"/>
      <c r="G45" s="355"/>
      <c r="H45" s="14"/>
      <c r="I45" s="355"/>
    </row>
    <row r="46" spans="1:9" s="204" customFormat="1" ht="39" customHeight="1">
      <c r="A46" s="14">
        <v>23010126</v>
      </c>
      <c r="B46" s="14"/>
      <c r="C46" s="14"/>
      <c r="D46" s="14"/>
      <c r="E46" s="649" t="s">
        <v>832</v>
      </c>
      <c r="F46" s="355"/>
      <c r="G46" s="355">
        <v>3000000</v>
      </c>
      <c r="H46" s="14"/>
      <c r="I46" s="355">
        <v>5000000</v>
      </c>
    </row>
    <row r="47" spans="1:9" s="204" customFormat="1" ht="36">
      <c r="A47" s="14">
        <v>23010127</v>
      </c>
      <c r="B47" s="14"/>
      <c r="C47" s="14"/>
      <c r="D47" s="14"/>
      <c r="E47" s="649" t="s">
        <v>833</v>
      </c>
      <c r="F47" s="355"/>
      <c r="G47" s="355">
        <v>60000000</v>
      </c>
      <c r="H47" s="14">
        <v>5678000</v>
      </c>
      <c r="I47" s="355">
        <v>50000000</v>
      </c>
    </row>
    <row r="48" spans="1:9" s="204" customFormat="1" ht="29.25" customHeight="1">
      <c r="A48" s="14">
        <v>23010128</v>
      </c>
      <c r="B48" s="14"/>
      <c r="C48" s="14"/>
      <c r="D48" s="14"/>
      <c r="E48" s="14" t="s">
        <v>834</v>
      </c>
      <c r="F48" s="355">
        <v>23625000</v>
      </c>
      <c r="G48" s="355"/>
      <c r="H48" s="14"/>
      <c r="I48" s="355">
        <v>10000000</v>
      </c>
    </row>
    <row r="49" spans="1:9" s="204" customFormat="1" ht="54">
      <c r="A49" s="14">
        <v>23010129</v>
      </c>
      <c r="B49" s="14"/>
      <c r="C49" s="14"/>
      <c r="D49" s="14"/>
      <c r="E49" s="649" t="s">
        <v>1696</v>
      </c>
      <c r="F49" s="355"/>
      <c r="G49" s="355"/>
      <c r="H49" s="14"/>
      <c r="I49" s="355">
        <v>50000000</v>
      </c>
    </row>
    <row r="50" spans="1:9" s="204" customFormat="1" ht="57" customHeight="1">
      <c r="A50" s="14">
        <v>23010129</v>
      </c>
      <c r="B50" s="14"/>
      <c r="C50" s="14"/>
      <c r="D50" s="14"/>
      <c r="E50" s="649" t="s">
        <v>1697</v>
      </c>
      <c r="F50" s="355"/>
      <c r="G50" s="355"/>
      <c r="H50" s="14"/>
      <c r="I50" s="355">
        <v>50000000</v>
      </c>
    </row>
    <row r="51" spans="1:9" s="204" customFormat="1" ht="24.95" customHeight="1">
      <c r="A51" s="14">
        <v>23010130</v>
      </c>
      <c r="B51" s="14"/>
      <c r="C51" s="14"/>
      <c r="D51" s="14"/>
      <c r="E51" s="14" t="s">
        <v>835</v>
      </c>
      <c r="F51" s="355"/>
      <c r="G51" s="355"/>
      <c r="H51" s="14"/>
      <c r="I51" s="355">
        <v>25000000</v>
      </c>
    </row>
    <row r="52" spans="1:9" s="204" customFormat="1" ht="24.95" customHeight="1">
      <c r="A52" s="14">
        <v>23010131</v>
      </c>
      <c r="B52" s="14"/>
      <c r="C52" s="14"/>
      <c r="D52" s="14"/>
      <c r="E52" s="14" t="s">
        <v>836</v>
      </c>
      <c r="F52" s="355"/>
      <c r="G52" s="355">
        <v>50000000</v>
      </c>
      <c r="H52" s="355">
        <v>130000000</v>
      </c>
      <c r="I52" s="355">
        <v>150000000</v>
      </c>
    </row>
    <row r="53" spans="1:9" s="204" customFormat="1" ht="24.75" customHeight="1">
      <c r="A53" s="14">
        <v>23010132</v>
      </c>
      <c r="B53" s="14"/>
      <c r="C53" s="14"/>
      <c r="D53" s="14"/>
      <c r="E53" s="14" t="s">
        <v>837</v>
      </c>
      <c r="F53" s="355"/>
      <c r="G53" s="355"/>
      <c r="H53" s="14"/>
      <c r="I53" s="355"/>
    </row>
    <row r="54" spans="1:9" s="204" customFormat="1" ht="24" customHeight="1">
      <c r="A54" s="14">
        <v>23010133</v>
      </c>
      <c r="B54" s="14"/>
      <c r="C54" s="14"/>
      <c r="D54" s="14"/>
      <c r="E54" s="14" t="s">
        <v>838</v>
      </c>
      <c r="F54" s="355"/>
      <c r="G54" s="355"/>
      <c r="H54" s="14"/>
      <c r="I54" s="355"/>
    </row>
    <row r="55" spans="1:9" s="204" customFormat="1" ht="26.25" customHeight="1">
      <c r="A55" s="14">
        <v>23010138</v>
      </c>
      <c r="B55" s="14"/>
      <c r="C55" s="14"/>
      <c r="D55" s="14"/>
      <c r="E55" s="14" t="s">
        <v>839</v>
      </c>
      <c r="F55" s="355"/>
      <c r="G55" s="355"/>
      <c r="H55" s="14"/>
      <c r="I55" s="355"/>
    </row>
    <row r="56" spans="1:9" s="204" customFormat="1" ht="26.25" customHeight="1">
      <c r="A56" s="14">
        <v>23010139</v>
      </c>
      <c r="B56" s="14"/>
      <c r="C56" s="14"/>
      <c r="D56" s="14"/>
      <c r="E56" s="14" t="s">
        <v>1706</v>
      </c>
      <c r="F56" s="355"/>
      <c r="G56" s="355"/>
      <c r="H56" s="14"/>
      <c r="I56" s="355">
        <v>100000000</v>
      </c>
    </row>
    <row r="57" spans="1:9" s="204" customFormat="1" ht="26.25" customHeight="1">
      <c r="A57" s="14">
        <v>23010139</v>
      </c>
      <c r="B57" s="14"/>
      <c r="C57" s="14"/>
      <c r="D57" s="14"/>
      <c r="E57" s="14" t="s">
        <v>840</v>
      </c>
      <c r="F57" s="355"/>
      <c r="G57" s="355">
        <v>20000000</v>
      </c>
      <c r="H57" s="14"/>
      <c r="I57" s="355">
        <v>75000000</v>
      </c>
    </row>
    <row r="58" spans="1:9" s="204" customFormat="1" ht="23.25" customHeight="1">
      <c r="A58" s="14">
        <v>23010140</v>
      </c>
      <c r="B58" s="14"/>
      <c r="C58" s="14"/>
      <c r="D58" s="14"/>
      <c r="E58" s="14" t="s">
        <v>841</v>
      </c>
      <c r="F58" s="355"/>
      <c r="G58" s="355"/>
      <c r="H58" s="14"/>
      <c r="I58" s="355"/>
    </row>
    <row r="59" spans="1:9" s="204" customFormat="1" ht="24.95" customHeight="1">
      <c r="A59" s="14">
        <v>23010141</v>
      </c>
      <c r="B59" s="14"/>
      <c r="C59" s="14"/>
      <c r="D59" s="14"/>
      <c r="E59" s="14" t="s">
        <v>842</v>
      </c>
      <c r="F59" s="355"/>
      <c r="G59" s="355"/>
      <c r="H59" s="14"/>
      <c r="I59" s="355"/>
    </row>
    <row r="60" spans="1:9" s="204" customFormat="1" ht="55.5" customHeight="1">
      <c r="A60" s="905">
        <v>23010142</v>
      </c>
      <c r="B60" s="905"/>
      <c r="C60" s="905"/>
      <c r="D60" s="905"/>
      <c r="E60" s="906" t="s">
        <v>1699</v>
      </c>
      <c r="F60" s="907"/>
      <c r="G60" s="907">
        <v>65000000</v>
      </c>
      <c r="H60" s="905"/>
      <c r="I60" s="908">
        <v>65000000</v>
      </c>
    </row>
    <row r="61" spans="1:9" s="204" customFormat="1" ht="39" customHeight="1" thickBot="1">
      <c r="A61" s="17">
        <v>23010143</v>
      </c>
      <c r="B61" s="17"/>
      <c r="C61" s="17"/>
      <c r="D61" s="17"/>
      <c r="E61" s="906" t="s">
        <v>1709</v>
      </c>
      <c r="F61" s="518">
        <v>0</v>
      </c>
      <c r="G61" s="518"/>
      <c r="H61" s="17"/>
      <c r="I61" s="907">
        <v>50000000</v>
      </c>
    </row>
    <row r="62" spans="1:9" s="204" customFormat="1" ht="24.95" customHeight="1" thickBot="1">
      <c r="A62" s="675"/>
      <c r="B62" s="676"/>
      <c r="C62" s="676"/>
      <c r="D62" s="677"/>
      <c r="E62" s="678" t="s">
        <v>750</v>
      </c>
      <c r="F62" s="679">
        <f>SUM(F22:F61)</f>
        <v>73875000</v>
      </c>
      <c r="G62" s="679">
        <v>315000000</v>
      </c>
      <c r="H62" s="679">
        <f>SUM(H22:H61)</f>
        <v>250654550</v>
      </c>
      <c r="I62" s="680">
        <f>SUM(I22:I61)</f>
        <v>965000000</v>
      </c>
    </row>
    <row r="63" spans="1:9" s="204" customFormat="1" ht="24.95" customHeight="1">
      <c r="A63" s="682"/>
      <c r="B63" s="682"/>
      <c r="C63" s="682"/>
      <c r="D63" s="682"/>
      <c r="E63" s="682" t="s">
        <v>742</v>
      </c>
      <c r="F63" s="682"/>
      <c r="G63" s="514"/>
      <c r="H63" s="514"/>
      <c r="I63" s="514"/>
    </row>
    <row r="64" spans="1:9" s="204" customFormat="1" ht="36">
      <c r="A64" s="17"/>
      <c r="B64" s="17"/>
      <c r="C64" s="17"/>
      <c r="D64" s="17"/>
      <c r="E64" s="681" t="s">
        <v>751</v>
      </c>
      <c r="F64" s="17"/>
      <c r="G64" s="14"/>
      <c r="H64" s="14"/>
      <c r="I64" s="14"/>
    </row>
    <row r="65" spans="1:9" s="204" customFormat="1" ht="34.5" customHeight="1">
      <c r="A65" s="905">
        <v>23020101</v>
      </c>
      <c r="B65" s="905"/>
      <c r="C65" s="905"/>
      <c r="D65" s="906" t="s">
        <v>808</v>
      </c>
      <c r="E65" s="906" t="s">
        <v>843</v>
      </c>
      <c r="F65" s="907"/>
      <c r="G65" s="907">
        <v>6500000</v>
      </c>
      <c r="H65" s="907"/>
      <c r="I65" s="908">
        <v>6500000</v>
      </c>
    </row>
    <row r="66" spans="1:9" s="204" customFormat="1" ht="59.25" customHeight="1">
      <c r="A66" s="14">
        <v>23020101</v>
      </c>
      <c r="B66" s="14"/>
      <c r="C66" s="14"/>
      <c r="D66" s="649" t="s">
        <v>808</v>
      </c>
      <c r="E66" s="649" t="s">
        <v>1698</v>
      </c>
      <c r="F66" s="355"/>
      <c r="G66" s="355"/>
      <c r="H66" s="355"/>
      <c r="I66" s="896">
        <v>130000000</v>
      </c>
    </row>
    <row r="67" spans="1:9" s="204" customFormat="1" ht="45" customHeight="1">
      <c r="A67" s="162">
        <v>23020102</v>
      </c>
      <c r="B67" s="937" t="s">
        <v>20</v>
      </c>
      <c r="C67" s="938"/>
      <c r="D67" s="649" t="s">
        <v>808</v>
      </c>
      <c r="E67" s="101" t="s">
        <v>1733</v>
      </c>
      <c r="F67" s="465"/>
      <c r="G67" s="209"/>
      <c r="H67" s="231"/>
      <c r="I67" s="354">
        <v>15000000</v>
      </c>
    </row>
    <row r="68" spans="1:9" s="204" customFormat="1" ht="35.1" customHeight="1">
      <c r="A68" s="14">
        <v>23020103</v>
      </c>
      <c r="B68" s="14"/>
      <c r="C68" s="14"/>
      <c r="D68" s="14"/>
      <c r="E68" s="649" t="s">
        <v>844</v>
      </c>
      <c r="F68" s="355"/>
      <c r="G68" s="355">
        <v>5000000</v>
      </c>
      <c r="H68" s="355"/>
      <c r="I68" s="355"/>
    </row>
    <row r="69" spans="1:9" s="204" customFormat="1" ht="35.1" customHeight="1">
      <c r="A69" s="14">
        <v>23020104</v>
      </c>
      <c r="B69" s="14"/>
      <c r="C69" s="14"/>
      <c r="D69" s="14"/>
      <c r="E69" s="649" t="s">
        <v>845</v>
      </c>
      <c r="F69" s="355">
        <v>22500000</v>
      </c>
      <c r="G69" s="355">
        <v>30000000</v>
      </c>
      <c r="H69" s="355"/>
      <c r="I69" s="355">
        <v>30000000</v>
      </c>
    </row>
    <row r="70" spans="1:9" s="204" customFormat="1" ht="35.1" customHeight="1">
      <c r="A70" s="14">
        <v>23020105</v>
      </c>
      <c r="B70" s="14"/>
      <c r="C70" s="14"/>
      <c r="D70" s="14">
        <v>31933700</v>
      </c>
      <c r="E70" s="649" t="s">
        <v>846</v>
      </c>
      <c r="F70" s="355"/>
      <c r="G70" s="355">
        <v>65000000</v>
      </c>
      <c r="H70" s="355"/>
      <c r="I70" s="355">
        <v>30000000</v>
      </c>
    </row>
    <row r="71" spans="1:9" s="204" customFormat="1" ht="55.5" customHeight="1">
      <c r="A71" s="14">
        <v>23020106</v>
      </c>
      <c r="B71" s="14"/>
      <c r="C71" s="14"/>
      <c r="D71" s="14">
        <v>31933700</v>
      </c>
      <c r="E71" s="649" t="s">
        <v>1717</v>
      </c>
      <c r="F71" s="355"/>
      <c r="G71" s="355">
        <v>100000000</v>
      </c>
      <c r="H71" s="355"/>
      <c r="I71" s="355">
        <v>100000000</v>
      </c>
    </row>
    <row r="72" spans="1:9" s="204" customFormat="1" ht="61.5" customHeight="1">
      <c r="A72" s="14">
        <v>23020107</v>
      </c>
      <c r="B72" s="14"/>
      <c r="C72" s="14"/>
      <c r="D72" s="14" t="s">
        <v>752</v>
      </c>
      <c r="E72" s="681" t="s">
        <v>847</v>
      </c>
      <c r="F72" s="355"/>
      <c r="G72" s="518">
        <v>20000000</v>
      </c>
      <c r="H72" s="518"/>
      <c r="I72" s="518"/>
    </row>
    <row r="73" spans="1:9" s="204" customFormat="1" ht="72">
      <c r="A73" s="14">
        <v>23020108</v>
      </c>
      <c r="B73" s="14"/>
      <c r="C73" s="14"/>
      <c r="D73" s="14" t="s">
        <v>753</v>
      </c>
      <c r="E73" s="649" t="s">
        <v>1731</v>
      </c>
      <c r="F73" s="355">
        <v>15000000</v>
      </c>
      <c r="G73" s="355">
        <v>20000000</v>
      </c>
      <c r="H73" s="355"/>
      <c r="I73" s="355">
        <v>150000000</v>
      </c>
    </row>
    <row r="74" spans="1:9" s="204" customFormat="1" ht="36">
      <c r="A74" s="14">
        <v>23020109</v>
      </c>
      <c r="B74" s="14"/>
      <c r="C74" s="14"/>
      <c r="D74" s="14">
        <v>31933700</v>
      </c>
      <c r="E74" s="649" t="s">
        <v>1730</v>
      </c>
      <c r="F74" s="355"/>
      <c r="G74" s="355">
        <v>5000000</v>
      </c>
      <c r="H74" s="355"/>
      <c r="I74" s="355">
        <v>5000000</v>
      </c>
    </row>
    <row r="75" spans="1:9" s="204" customFormat="1" ht="30" customHeight="1">
      <c r="A75" s="905">
        <v>23020110</v>
      </c>
      <c r="B75" s="905"/>
      <c r="C75" s="905"/>
      <c r="D75" s="905">
        <v>31933700</v>
      </c>
      <c r="E75" s="906" t="s">
        <v>848</v>
      </c>
      <c r="F75" s="907">
        <v>15000000</v>
      </c>
      <c r="G75" s="907">
        <v>20000000</v>
      </c>
      <c r="H75" s="907"/>
      <c r="I75" s="908">
        <v>20000000</v>
      </c>
    </row>
    <row r="76" spans="1:9" s="204" customFormat="1" ht="36">
      <c r="A76" s="14">
        <v>23020111</v>
      </c>
      <c r="B76" s="14"/>
      <c r="C76" s="14"/>
      <c r="D76" s="14">
        <v>31933700</v>
      </c>
      <c r="E76" s="649" t="s">
        <v>849</v>
      </c>
      <c r="F76" s="355"/>
      <c r="G76" s="355">
        <v>5000000</v>
      </c>
      <c r="H76" s="355"/>
      <c r="I76" s="355"/>
    </row>
    <row r="77" spans="1:9" s="204" customFormat="1" ht="37.5" customHeight="1">
      <c r="A77" s="14">
        <v>23020112</v>
      </c>
      <c r="B77" s="14"/>
      <c r="C77" s="14"/>
      <c r="D77" s="14">
        <v>31933700</v>
      </c>
      <c r="E77" s="649" t="s">
        <v>850</v>
      </c>
      <c r="F77" s="355">
        <v>98700000</v>
      </c>
      <c r="G77" s="355">
        <v>117399.82</v>
      </c>
      <c r="H77" s="355">
        <v>111000000</v>
      </c>
      <c r="I77" s="355">
        <v>200000000</v>
      </c>
    </row>
    <row r="78" spans="1:9" s="468" customFormat="1" ht="36">
      <c r="A78" s="14">
        <v>23020113</v>
      </c>
      <c r="B78" s="14"/>
      <c r="C78" s="14"/>
      <c r="D78" s="14">
        <v>31933700</v>
      </c>
      <c r="E78" s="681" t="s">
        <v>851</v>
      </c>
      <c r="F78" s="355"/>
      <c r="G78" s="518">
        <v>45000000</v>
      </c>
      <c r="H78" s="355">
        <v>2987655</v>
      </c>
      <c r="I78" s="518"/>
    </row>
    <row r="79" spans="1:9" s="468" customFormat="1" ht="41.25" customHeight="1">
      <c r="A79" s="905">
        <v>23020114</v>
      </c>
      <c r="B79" s="905"/>
      <c r="C79" s="905"/>
      <c r="D79" s="905">
        <v>31933700</v>
      </c>
      <c r="E79" s="906" t="s">
        <v>852</v>
      </c>
      <c r="F79" s="907"/>
      <c r="G79" s="907">
        <v>60000000</v>
      </c>
      <c r="H79" s="907">
        <v>109876554</v>
      </c>
      <c r="I79" s="908">
        <v>30000000</v>
      </c>
    </row>
    <row r="80" spans="1:9" s="468" customFormat="1" ht="54">
      <c r="A80" s="14">
        <v>23020114</v>
      </c>
      <c r="B80" s="14"/>
      <c r="C80" s="14"/>
      <c r="D80" s="14">
        <v>31933700</v>
      </c>
      <c r="E80" s="649" t="s">
        <v>1704</v>
      </c>
      <c r="F80" s="355"/>
      <c r="G80" s="355"/>
      <c r="H80" s="355"/>
      <c r="I80" s="355">
        <v>50000000</v>
      </c>
    </row>
    <row r="81" spans="1:9" s="468" customFormat="1" ht="54">
      <c r="A81" s="14">
        <v>23020114</v>
      </c>
      <c r="B81" s="14"/>
      <c r="C81" s="14"/>
      <c r="D81" s="14">
        <v>31933700</v>
      </c>
      <c r="E81" s="649" t="s">
        <v>1684</v>
      </c>
      <c r="F81" s="355"/>
      <c r="G81" s="355"/>
      <c r="H81" s="355"/>
      <c r="I81" s="355">
        <v>50000000</v>
      </c>
    </row>
    <row r="82" spans="1:9" s="468" customFormat="1" ht="54">
      <c r="A82" s="14">
        <v>23020114</v>
      </c>
      <c r="B82" s="14"/>
      <c r="C82" s="14"/>
      <c r="D82" s="14">
        <v>31933700</v>
      </c>
      <c r="E82" s="649" t="s">
        <v>1685</v>
      </c>
      <c r="F82" s="355"/>
      <c r="G82" s="355"/>
      <c r="H82" s="355"/>
      <c r="I82" s="355">
        <v>50000000</v>
      </c>
    </row>
    <row r="83" spans="1:9" s="468" customFormat="1" ht="54">
      <c r="A83" s="14">
        <v>23020114</v>
      </c>
      <c r="B83" s="14"/>
      <c r="C83" s="14"/>
      <c r="D83" s="14">
        <v>31933700</v>
      </c>
      <c r="E83" s="649" t="s">
        <v>1686</v>
      </c>
      <c r="F83" s="355"/>
      <c r="G83" s="355"/>
      <c r="H83" s="355"/>
      <c r="I83" s="355">
        <v>50000000</v>
      </c>
    </row>
    <row r="84" spans="1:9" s="468" customFormat="1" ht="36">
      <c r="A84" s="14"/>
      <c r="B84" s="14"/>
      <c r="C84" s="14"/>
      <c r="D84" s="14"/>
      <c r="E84" s="649" t="s">
        <v>1687</v>
      </c>
      <c r="F84" s="355"/>
      <c r="G84" s="355"/>
      <c r="H84" s="355"/>
      <c r="I84" s="355">
        <v>50000000</v>
      </c>
    </row>
    <row r="85" spans="1:9" s="468" customFormat="1" ht="36">
      <c r="A85" s="14"/>
      <c r="B85" s="14"/>
      <c r="C85" s="14"/>
      <c r="D85" s="14"/>
      <c r="E85" s="649" t="s">
        <v>1688</v>
      </c>
      <c r="F85" s="355"/>
      <c r="G85" s="355"/>
      <c r="H85" s="355"/>
      <c r="I85" s="355">
        <v>50000000</v>
      </c>
    </row>
    <row r="86" spans="1:9" s="468" customFormat="1" ht="54">
      <c r="A86" s="14">
        <v>23020114</v>
      </c>
      <c r="B86" s="14"/>
      <c r="C86" s="14"/>
      <c r="D86" s="14">
        <v>31933700</v>
      </c>
      <c r="E86" s="649" t="s">
        <v>1701</v>
      </c>
      <c r="F86" s="355"/>
      <c r="G86" s="355"/>
      <c r="H86" s="355"/>
      <c r="I86" s="355">
        <v>50000000</v>
      </c>
    </row>
    <row r="87" spans="1:9" s="468" customFormat="1" ht="39.75" customHeight="1">
      <c r="A87" s="14">
        <v>23020115</v>
      </c>
      <c r="B87" s="14"/>
      <c r="C87" s="14"/>
      <c r="D87" s="14" t="s">
        <v>752</v>
      </c>
      <c r="E87" s="681" t="s">
        <v>853</v>
      </c>
      <c r="F87" s="518"/>
      <c r="G87" s="518">
        <v>152482580.53999999</v>
      </c>
      <c r="H87" s="355">
        <v>101500000</v>
      </c>
      <c r="I87" s="518"/>
    </row>
    <row r="88" spans="1:9" s="468" customFormat="1" ht="42" customHeight="1">
      <c r="A88" s="14">
        <v>23020116</v>
      </c>
      <c r="B88" s="14"/>
      <c r="C88" s="14"/>
      <c r="D88" s="14"/>
      <c r="E88" s="681" t="s">
        <v>854</v>
      </c>
      <c r="F88" s="518"/>
      <c r="G88" s="518">
        <v>137984387.53</v>
      </c>
      <c r="H88" s="355">
        <v>83889776</v>
      </c>
      <c r="I88" s="518"/>
    </row>
    <row r="89" spans="1:9" s="468" customFormat="1" ht="39.75" customHeight="1">
      <c r="A89" s="14">
        <v>23020118</v>
      </c>
      <c r="B89" s="14"/>
      <c r="C89" s="14"/>
      <c r="D89" s="14"/>
      <c r="E89" s="649" t="s">
        <v>855</v>
      </c>
      <c r="F89" s="355"/>
      <c r="G89" s="355"/>
      <c r="H89" s="355"/>
      <c r="I89" s="355"/>
    </row>
    <row r="90" spans="1:9" s="468" customFormat="1" ht="36">
      <c r="A90" s="14">
        <v>23020119</v>
      </c>
      <c r="B90" s="14"/>
      <c r="C90" s="14"/>
      <c r="D90" s="14"/>
      <c r="E90" s="649" t="s">
        <v>856</v>
      </c>
      <c r="F90" s="355"/>
      <c r="G90" s="355"/>
      <c r="H90" s="355"/>
      <c r="I90" s="355"/>
    </row>
    <row r="91" spans="1:9" s="468" customFormat="1" ht="18">
      <c r="A91" s="14">
        <v>23020122</v>
      </c>
      <c r="B91" s="14"/>
      <c r="C91" s="14"/>
      <c r="D91" s="14"/>
      <c r="E91" s="14" t="s">
        <v>1741</v>
      </c>
      <c r="F91" s="355"/>
      <c r="G91" s="355">
        <v>20000000</v>
      </c>
      <c r="H91" s="355"/>
      <c r="I91" s="355">
        <v>5000000</v>
      </c>
    </row>
    <row r="92" spans="1:9" s="468" customFormat="1" ht="36">
      <c r="A92" s="14">
        <v>23020124</v>
      </c>
      <c r="B92" s="14"/>
      <c r="C92" s="14"/>
      <c r="D92" s="14">
        <v>31933700</v>
      </c>
      <c r="E92" s="649" t="s">
        <v>1713</v>
      </c>
      <c r="F92" s="355"/>
      <c r="G92" s="355">
        <v>30000000</v>
      </c>
      <c r="H92" s="355"/>
      <c r="I92" s="355">
        <v>5000000</v>
      </c>
    </row>
    <row r="93" spans="1:9" s="468" customFormat="1" ht="36">
      <c r="A93" s="14">
        <v>23020125</v>
      </c>
      <c r="B93" s="14"/>
      <c r="C93" s="14"/>
      <c r="D93" s="14"/>
      <c r="E93" s="649" t="s">
        <v>1714</v>
      </c>
      <c r="F93" s="355"/>
      <c r="G93" s="355">
        <v>2000000</v>
      </c>
      <c r="H93" s="355"/>
      <c r="I93" s="355">
        <v>10000000</v>
      </c>
    </row>
    <row r="94" spans="1:9" s="468" customFormat="1" ht="36">
      <c r="A94" s="14">
        <v>23020126</v>
      </c>
      <c r="B94" s="14"/>
      <c r="C94" s="14"/>
      <c r="D94" s="14">
        <v>31933700</v>
      </c>
      <c r="E94" s="649" t="s">
        <v>1718</v>
      </c>
      <c r="F94" s="355"/>
      <c r="G94" s="355">
        <v>10300000</v>
      </c>
      <c r="H94" s="355"/>
      <c r="I94" s="355">
        <v>10000000</v>
      </c>
    </row>
    <row r="95" spans="1:9" s="468" customFormat="1" ht="36">
      <c r="A95" s="14">
        <v>23020127</v>
      </c>
      <c r="B95" s="14"/>
      <c r="C95" s="14"/>
      <c r="D95" s="14">
        <v>31933700</v>
      </c>
      <c r="E95" s="649" t="s">
        <v>1719</v>
      </c>
      <c r="F95" s="355"/>
      <c r="G95" s="355">
        <v>20000000</v>
      </c>
      <c r="H95" s="355"/>
      <c r="I95" s="355"/>
    </row>
    <row r="96" spans="1:9" s="468" customFormat="1" ht="36">
      <c r="A96" s="14">
        <v>23020128</v>
      </c>
      <c r="B96" s="14"/>
      <c r="C96" s="14"/>
      <c r="D96" s="14">
        <v>31933700</v>
      </c>
      <c r="E96" s="649" t="s">
        <v>1720</v>
      </c>
      <c r="F96" s="355">
        <v>15000000</v>
      </c>
      <c r="G96" s="355">
        <v>1000000</v>
      </c>
      <c r="H96" s="355"/>
      <c r="I96" s="355">
        <v>10000000</v>
      </c>
    </row>
    <row r="97" spans="1:10" s="468" customFormat="1" ht="36">
      <c r="A97" s="14">
        <v>23020129</v>
      </c>
      <c r="B97" s="14"/>
      <c r="C97" s="14"/>
      <c r="D97" s="14">
        <v>31933700</v>
      </c>
      <c r="E97" s="649" t="s">
        <v>845</v>
      </c>
      <c r="F97" s="355"/>
      <c r="G97" s="355">
        <v>50000000</v>
      </c>
      <c r="H97" s="355"/>
      <c r="I97" s="355">
        <v>50000000</v>
      </c>
    </row>
    <row r="98" spans="1:10" s="468" customFormat="1" ht="27" customHeight="1">
      <c r="A98" s="14">
        <v>23020130</v>
      </c>
      <c r="B98" s="14"/>
      <c r="C98" s="14"/>
      <c r="D98" s="14"/>
      <c r="E98" s="14" t="s">
        <v>857</v>
      </c>
      <c r="F98" s="355">
        <v>18750000</v>
      </c>
      <c r="G98" s="355">
        <v>11500000</v>
      </c>
      <c r="H98" s="355"/>
      <c r="I98" s="355"/>
    </row>
    <row r="99" spans="1:10" s="468" customFormat="1" ht="35.25" customHeight="1">
      <c r="A99" s="14">
        <v>23020131</v>
      </c>
      <c r="B99" s="14"/>
      <c r="C99" s="14"/>
      <c r="D99" s="14"/>
      <c r="E99" s="649" t="s">
        <v>1705</v>
      </c>
      <c r="F99" s="355">
        <v>7500000</v>
      </c>
      <c r="G99" s="355">
        <v>40000000</v>
      </c>
      <c r="H99" s="355"/>
      <c r="I99" s="355"/>
    </row>
    <row r="100" spans="1:10" s="468" customFormat="1" ht="21" customHeight="1">
      <c r="A100" s="905">
        <v>23020133</v>
      </c>
      <c r="B100" s="905"/>
      <c r="C100" s="905"/>
      <c r="D100" s="905" t="s">
        <v>752</v>
      </c>
      <c r="E100" s="905" t="s">
        <v>858</v>
      </c>
      <c r="F100" s="907"/>
      <c r="G100" s="907">
        <v>5000000</v>
      </c>
      <c r="H100" s="907"/>
      <c r="I100" s="908">
        <v>5000000</v>
      </c>
    </row>
    <row r="101" spans="1:10" s="468" customFormat="1" ht="91.5" customHeight="1">
      <c r="A101" s="14">
        <v>23020135</v>
      </c>
      <c r="B101" s="14"/>
      <c r="C101" s="14"/>
      <c r="D101" s="14">
        <v>31933700</v>
      </c>
      <c r="E101" s="649" t="s">
        <v>1721</v>
      </c>
      <c r="F101" s="355"/>
      <c r="G101" s="355">
        <v>28000000</v>
      </c>
      <c r="H101" s="355"/>
      <c r="I101" s="355">
        <v>28000000</v>
      </c>
    </row>
    <row r="102" spans="1:10" s="204" customFormat="1" ht="93" customHeight="1">
      <c r="A102" s="14">
        <v>23020135</v>
      </c>
      <c r="B102" s="14"/>
      <c r="C102" s="14"/>
      <c r="D102" s="14">
        <v>31933700</v>
      </c>
      <c r="E102" s="649" t="s">
        <v>1737</v>
      </c>
      <c r="F102" s="355"/>
      <c r="G102" s="355"/>
      <c r="H102" s="355"/>
      <c r="I102" s="355">
        <v>30000000</v>
      </c>
    </row>
    <row r="103" spans="1:10" s="204" customFormat="1" ht="56.25" customHeight="1">
      <c r="A103" s="14">
        <v>23020137</v>
      </c>
      <c r="B103" s="14"/>
      <c r="C103" s="14"/>
      <c r="D103" s="14">
        <v>31933700</v>
      </c>
      <c r="E103" s="649" t="s">
        <v>864</v>
      </c>
      <c r="F103" s="355"/>
      <c r="G103" s="355">
        <v>25000000</v>
      </c>
      <c r="H103" s="355"/>
      <c r="I103" s="355">
        <v>25000000</v>
      </c>
    </row>
    <row r="104" spans="1:10" s="204" customFormat="1" ht="55.5" customHeight="1">
      <c r="A104" s="14">
        <v>23020139</v>
      </c>
      <c r="B104" s="14"/>
      <c r="C104" s="14"/>
      <c r="D104" s="14"/>
      <c r="E104" s="649" t="s">
        <v>859</v>
      </c>
      <c r="F104" s="355"/>
      <c r="G104" s="355">
        <v>12000000</v>
      </c>
      <c r="H104" s="355"/>
      <c r="I104" s="355">
        <v>12000000</v>
      </c>
    </row>
    <row r="105" spans="1:10" s="468" customFormat="1" ht="36">
      <c r="A105" s="14">
        <v>23020141</v>
      </c>
      <c r="B105" s="14"/>
      <c r="C105" s="14"/>
      <c r="D105" s="14">
        <v>31933700</v>
      </c>
      <c r="E105" s="649" t="s">
        <v>860</v>
      </c>
      <c r="F105" s="355"/>
      <c r="G105" s="355">
        <v>50000000</v>
      </c>
      <c r="H105" s="355"/>
      <c r="I105" s="355"/>
    </row>
    <row r="106" spans="1:10" s="468" customFormat="1" ht="54">
      <c r="A106" s="14">
        <v>23020142</v>
      </c>
      <c r="B106" s="14"/>
      <c r="C106" s="14"/>
      <c r="D106" s="14" t="s">
        <v>753</v>
      </c>
      <c r="E106" s="649" t="s">
        <v>1722</v>
      </c>
      <c r="F106" s="355">
        <v>11250000</v>
      </c>
      <c r="G106" s="355">
        <v>80000000</v>
      </c>
      <c r="H106" s="355"/>
      <c r="I106" s="355">
        <v>60000000</v>
      </c>
    </row>
    <row r="107" spans="1:10" s="468" customFormat="1" ht="33.75" customHeight="1">
      <c r="A107" s="905">
        <v>230201344</v>
      </c>
      <c r="B107" s="905"/>
      <c r="C107" s="905"/>
      <c r="D107" s="905" t="s">
        <v>749</v>
      </c>
      <c r="E107" s="906" t="s">
        <v>861</v>
      </c>
      <c r="F107" s="907"/>
      <c r="G107" s="907">
        <v>5000000</v>
      </c>
      <c r="H107" s="907"/>
      <c r="I107" s="908">
        <v>5000000</v>
      </c>
    </row>
    <row r="108" spans="1:10" s="468" customFormat="1" ht="31.5" customHeight="1">
      <c r="A108" s="905">
        <v>230201345</v>
      </c>
      <c r="B108" s="905"/>
      <c r="C108" s="905"/>
      <c r="D108" s="905">
        <v>31933700</v>
      </c>
      <c r="E108" s="906" t="s">
        <v>862</v>
      </c>
      <c r="F108" s="907">
        <v>5287500</v>
      </c>
      <c r="G108" s="907">
        <v>20000000</v>
      </c>
      <c r="H108" s="907"/>
      <c r="I108" s="908">
        <v>20000000</v>
      </c>
    </row>
    <row r="109" spans="1:10" s="468" customFormat="1" ht="74.25" customHeight="1">
      <c r="A109" s="14">
        <v>230201346</v>
      </c>
      <c r="B109" s="14"/>
      <c r="C109" s="14"/>
      <c r="D109" s="14">
        <v>31933700</v>
      </c>
      <c r="E109" s="649" t="s">
        <v>863</v>
      </c>
      <c r="F109" s="14"/>
      <c r="G109" s="355">
        <v>25000000</v>
      </c>
      <c r="H109" s="355"/>
      <c r="I109" s="355">
        <v>25000000</v>
      </c>
      <c r="J109" s="505"/>
    </row>
    <row r="110" spans="1:10" s="468" customFormat="1" ht="39" customHeight="1">
      <c r="A110" s="14">
        <v>230201348</v>
      </c>
      <c r="B110" s="14"/>
      <c r="C110" s="14"/>
      <c r="D110" s="14"/>
      <c r="E110" s="649" t="s">
        <v>1695</v>
      </c>
      <c r="F110" s="14"/>
      <c r="G110" s="355">
        <v>100000000</v>
      </c>
      <c r="H110" s="355"/>
      <c r="I110" s="355">
        <v>200000000</v>
      </c>
    </row>
    <row r="111" spans="1:10" s="204" customFormat="1" ht="72.75" thickBot="1">
      <c r="A111" s="926"/>
      <c r="B111" s="926"/>
      <c r="C111" s="926"/>
      <c r="D111" s="926"/>
      <c r="E111" s="927" t="s">
        <v>1723</v>
      </c>
      <c r="F111" s="926"/>
      <c r="G111" s="928">
        <v>130000000</v>
      </c>
      <c r="H111" s="928"/>
      <c r="I111" s="928">
        <v>230000000</v>
      </c>
    </row>
    <row r="112" spans="1:10" s="204" customFormat="1" ht="24.95" customHeight="1" thickBot="1">
      <c r="A112" s="506"/>
      <c r="B112" s="507"/>
      <c r="C112" s="507"/>
      <c r="D112" s="894"/>
      <c r="E112" s="895" t="s">
        <v>750</v>
      </c>
      <c r="F112" s="680">
        <f>SUM(F65:F111)</f>
        <v>208987500</v>
      </c>
      <c r="G112" s="680">
        <v>973884367.89999998</v>
      </c>
      <c r="H112" s="680"/>
      <c r="I112" s="680">
        <f>SUM(I65:I111)</f>
        <v>1796500000</v>
      </c>
    </row>
    <row r="113" spans="1:9" s="204" customFormat="1" ht="24.95" customHeight="1">
      <c r="A113" s="534">
        <v>2303</v>
      </c>
      <c r="B113" s="471"/>
      <c r="C113" s="471"/>
      <c r="D113" s="471"/>
      <c r="E113" s="929" t="s">
        <v>880</v>
      </c>
      <c r="F113" s="514"/>
      <c r="G113" s="514"/>
      <c r="H113" s="514"/>
      <c r="I113" s="514"/>
    </row>
    <row r="114" spans="1:9" s="204" customFormat="1" ht="40.5" customHeight="1">
      <c r="A114" s="684">
        <v>23030100</v>
      </c>
      <c r="B114" s="471"/>
      <c r="C114" s="471"/>
      <c r="D114" s="471"/>
      <c r="E114" s="681" t="s">
        <v>881</v>
      </c>
      <c r="F114" s="14"/>
      <c r="G114" s="14"/>
      <c r="H114" s="14"/>
      <c r="I114" s="14"/>
    </row>
    <row r="115" spans="1:9" s="468" customFormat="1" ht="36">
      <c r="A115" s="683">
        <v>23030101</v>
      </c>
      <c r="B115" s="473"/>
      <c r="C115" s="473"/>
      <c r="D115" s="473"/>
      <c r="E115" s="649" t="s">
        <v>865</v>
      </c>
      <c r="F115" s="355">
        <v>14179344.17</v>
      </c>
      <c r="G115" s="14"/>
      <c r="H115" s="14"/>
      <c r="I115" s="14"/>
    </row>
    <row r="116" spans="1:9" s="468" customFormat="1" ht="36.75">
      <c r="A116" s="683">
        <v>23030102</v>
      </c>
      <c r="B116" s="536" t="s">
        <v>17</v>
      </c>
      <c r="C116" s="536"/>
      <c r="D116" s="62" t="s">
        <v>749</v>
      </c>
      <c r="E116" s="649" t="s">
        <v>866</v>
      </c>
      <c r="F116" s="355"/>
      <c r="G116" s="355">
        <v>90000000</v>
      </c>
      <c r="H116" s="14"/>
      <c r="I116" s="355">
        <v>90000000</v>
      </c>
    </row>
    <row r="117" spans="1:9" s="468" customFormat="1" ht="24.95" customHeight="1">
      <c r="A117" s="683">
        <v>23030103</v>
      </c>
      <c r="B117" s="538" t="s">
        <v>17</v>
      </c>
      <c r="C117" s="538"/>
      <c r="D117" s="62"/>
      <c r="E117" s="649" t="s">
        <v>867</v>
      </c>
      <c r="F117" s="355"/>
      <c r="G117" s="355">
        <v>95000000</v>
      </c>
      <c r="H117" s="14"/>
      <c r="I117" s="355"/>
    </row>
    <row r="118" spans="1:9" s="468" customFormat="1" ht="36.75">
      <c r="A118" s="683">
        <v>23030104</v>
      </c>
      <c r="B118" s="536" t="s">
        <v>17</v>
      </c>
      <c r="C118" s="536"/>
      <c r="D118" s="62">
        <v>31933700</v>
      </c>
      <c r="E118" s="649" t="s">
        <v>868</v>
      </c>
      <c r="F118" s="355">
        <v>7500000</v>
      </c>
      <c r="G118" s="355"/>
      <c r="H118" s="14"/>
      <c r="I118" s="355"/>
    </row>
    <row r="119" spans="1:9" s="468" customFormat="1" ht="72.75">
      <c r="A119" s="683">
        <v>23030105</v>
      </c>
      <c r="B119" s="538" t="s">
        <v>17</v>
      </c>
      <c r="C119" s="538"/>
      <c r="D119" s="62">
        <v>31933700</v>
      </c>
      <c r="E119" s="649" t="s">
        <v>1740</v>
      </c>
      <c r="F119" s="355"/>
      <c r="G119" s="355">
        <v>100000000</v>
      </c>
      <c r="H119" s="14"/>
      <c r="I119" s="355">
        <v>150000000</v>
      </c>
    </row>
    <row r="120" spans="1:9" s="468" customFormat="1" ht="54">
      <c r="A120" s="909">
        <v>23030106</v>
      </c>
      <c r="B120" s="910" t="s">
        <v>17</v>
      </c>
      <c r="C120" s="910"/>
      <c r="D120" s="911" t="s">
        <v>1711</v>
      </c>
      <c r="E120" s="906" t="s">
        <v>1710</v>
      </c>
      <c r="F120" s="907"/>
      <c r="G120" s="907">
        <v>80000000</v>
      </c>
      <c r="H120" s="905"/>
      <c r="I120" s="908">
        <v>10000000</v>
      </c>
    </row>
    <row r="121" spans="1:9" s="468" customFormat="1" ht="36">
      <c r="A121" s="683">
        <v>23030109</v>
      </c>
      <c r="B121" s="1027" t="s">
        <v>17</v>
      </c>
      <c r="C121" s="536"/>
      <c r="D121" s="539">
        <v>31933700</v>
      </c>
      <c r="E121" s="649" t="s">
        <v>1724</v>
      </c>
      <c r="F121" s="355"/>
      <c r="G121" s="355">
        <v>10000000</v>
      </c>
      <c r="H121" s="14"/>
      <c r="I121" s="355">
        <v>10000000</v>
      </c>
    </row>
    <row r="122" spans="1:9" s="468" customFormat="1" ht="90">
      <c r="A122" s="683">
        <v>23030110</v>
      </c>
      <c r="B122" s="1028"/>
      <c r="C122" s="536"/>
      <c r="D122" s="77">
        <v>31933700</v>
      </c>
      <c r="E122" s="649" t="s">
        <v>1725</v>
      </c>
      <c r="F122" s="355"/>
      <c r="G122" s="355">
        <v>150000000</v>
      </c>
      <c r="H122" s="14"/>
      <c r="I122" s="355">
        <v>100000000</v>
      </c>
    </row>
    <row r="123" spans="1:9" s="468" customFormat="1" ht="24.95" customHeight="1">
      <c r="A123" s="683">
        <v>23030111</v>
      </c>
      <c r="B123" s="476"/>
      <c r="C123" s="476"/>
      <c r="D123" s="476"/>
      <c r="E123" s="649" t="s">
        <v>869</v>
      </c>
      <c r="F123" s="355"/>
      <c r="G123" s="355"/>
      <c r="H123" s="14"/>
      <c r="I123" s="355"/>
    </row>
    <row r="124" spans="1:9" s="468" customFormat="1" ht="36">
      <c r="A124" s="683">
        <v>23030112</v>
      </c>
      <c r="B124" s="476"/>
      <c r="C124" s="476"/>
      <c r="D124" s="476"/>
      <c r="E124" s="649" t="s">
        <v>870</v>
      </c>
      <c r="F124" s="355"/>
      <c r="G124" s="355">
        <v>10000000</v>
      </c>
      <c r="H124" s="14"/>
      <c r="I124" s="355"/>
    </row>
    <row r="125" spans="1:9" s="468" customFormat="1" ht="36.75">
      <c r="A125" s="683">
        <v>23030113</v>
      </c>
      <c r="B125" s="536" t="s">
        <v>17</v>
      </c>
      <c r="C125" s="536"/>
      <c r="D125" s="62">
        <v>31933700</v>
      </c>
      <c r="E125" s="649" t="s">
        <v>871</v>
      </c>
      <c r="F125" s="355"/>
      <c r="G125" s="355"/>
      <c r="H125" s="14"/>
      <c r="I125" s="355"/>
    </row>
    <row r="126" spans="1:9" s="468" customFormat="1" ht="36.75">
      <c r="A126" s="683">
        <v>23030118</v>
      </c>
      <c r="B126" s="536" t="s">
        <v>17</v>
      </c>
      <c r="C126" s="536"/>
      <c r="D126" s="62">
        <v>31933700</v>
      </c>
      <c r="E126" s="649" t="s">
        <v>872</v>
      </c>
      <c r="F126" s="355"/>
      <c r="G126" s="355">
        <v>10000000</v>
      </c>
      <c r="H126" s="14"/>
      <c r="I126" s="355"/>
    </row>
    <row r="127" spans="1:9" s="468" customFormat="1" ht="36.75">
      <c r="A127" s="683">
        <v>23030121</v>
      </c>
      <c r="B127" s="538" t="s">
        <v>17</v>
      </c>
      <c r="C127" s="538"/>
      <c r="D127" s="62">
        <v>31933700</v>
      </c>
      <c r="E127" s="649" t="s">
        <v>873</v>
      </c>
      <c r="F127" s="355"/>
      <c r="G127" s="355">
        <v>100000000</v>
      </c>
      <c r="H127" s="14"/>
      <c r="I127" s="355">
        <v>200000000</v>
      </c>
    </row>
    <row r="128" spans="1:9" s="468" customFormat="1" ht="37.5" customHeight="1">
      <c r="A128" s="683">
        <v>23030122</v>
      </c>
      <c r="B128" s="540"/>
      <c r="C128" s="476"/>
      <c r="D128" s="62">
        <v>31933700</v>
      </c>
      <c r="E128" s="649" t="s">
        <v>1726</v>
      </c>
      <c r="F128" s="355"/>
      <c r="G128" s="355">
        <v>50000000</v>
      </c>
      <c r="H128" s="14"/>
      <c r="I128" s="355">
        <v>50000000</v>
      </c>
    </row>
    <row r="129" spans="1:9" s="468" customFormat="1" ht="36.75">
      <c r="A129" s="683">
        <v>23030123</v>
      </c>
      <c r="B129" s="536" t="s">
        <v>17</v>
      </c>
      <c r="C129" s="536"/>
      <c r="D129" s="62" t="s">
        <v>749</v>
      </c>
      <c r="E129" s="649" t="s">
        <v>874</v>
      </c>
      <c r="F129" s="355">
        <v>7500000</v>
      </c>
      <c r="G129" s="355">
        <v>20000000</v>
      </c>
      <c r="H129" s="14"/>
      <c r="I129" s="355">
        <v>20000000</v>
      </c>
    </row>
    <row r="130" spans="1:9" s="468" customFormat="1" ht="36">
      <c r="A130" s="683">
        <v>23030124</v>
      </c>
      <c r="B130" s="536" t="s">
        <v>17</v>
      </c>
      <c r="C130" s="536"/>
      <c r="D130" s="77" t="s">
        <v>753</v>
      </c>
      <c r="E130" s="649" t="s">
        <v>1727</v>
      </c>
      <c r="F130" s="355"/>
      <c r="G130" s="355">
        <v>20000000</v>
      </c>
      <c r="H130" s="14"/>
      <c r="I130" s="355">
        <v>100000000</v>
      </c>
    </row>
    <row r="131" spans="1:9" s="468" customFormat="1" ht="36.75">
      <c r="A131" s="683">
        <v>23030125</v>
      </c>
      <c r="B131" s="538" t="s">
        <v>17</v>
      </c>
      <c r="C131" s="538"/>
      <c r="D131" s="62">
        <v>31933700</v>
      </c>
      <c r="E131" s="649" t="s">
        <v>875</v>
      </c>
      <c r="F131" s="355"/>
      <c r="G131" s="355">
        <v>10000000</v>
      </c>
      <c r="H131" s="14"/>
      <c r="I131" s="355"/>
    </row>
    <row r="132" spans="1:9" s="468" customFormat="1" ht="36.75">
      <c r="A132" s="683">
        <v>23030126</v>
      </c>
      <c r="B132" s="476"/>
      <c r="C132" s="476"/>
      <c r="D132" s="62" t="s">
        <v>753</v>
      </c>
      <c r="E132" s="649" t="s">
        <v>876</v>
      </c>
      <c r="F132" s="355"/>
      <c r="G132" s="355">
        <v>20000000</v>
      </c>
      <c r="H132" s="14"/>
      <c r="I132" s="355"/>
    </row>
    <row r="133" spans="1:9" s="468" customFormat="1" ht="36.75">
      <c r="A133" s="683">
        <v>23030127</v>
      </c>
      <c r="B133" s="476"/>
      <c r="C133" s="476"/>
      <c r="D133" s="62" t="s">
        <v>754</v>
      </c>
      <c r="E133" s="649" t="s">
        <v>877</v>
      </c>
      <c r="F133" s="355"/>
      <c r="G133" s="355">
        <v>5000000</v>
      </c>
      <c r="H133" s="14"/>
      <c r="I133" s="355"/>
    </row>
    <row r="134" spans="1:9" s="204" customFormat="1" ht="36.75">
      <c r="A134" s="683">
        <v>23030128</v>
      </c>
      <c r="B134" s="541">
        <v>10101</v>
      </c>
      <c r="C134" s="541"/>
      <c r="D134" s="62">
        <v>31933700</v>
      </c>
      <c r="E134" s="649" t="s">
        <v>1708</v>
      </c>
      <c r="F134" s="355"/>
      <c r="G134" s="355">
        <v>20000000</v>
      </c>
      <c r="H134" s="14"/>
      <c r="I134" s="355">
        <v>50000000</v>
      </c>
    </row>
    <row r="135" spans="1:9" s="204" customFormat="1">
      <c r="A135" s="683">
        <v>23030129</v>
      </c>
      <c r="B135" s="541">
        <v>10101</v>
      </c>
      <c r="C135" s="541"/>
      <c r="D135" s="62">
        <v>31933700</v>
      </c>
      <c r="E135" s="649" t="s">
        <v>878</v>
      </c>
      <c r="F135" s="355"/>
      <c r="G135" s="355"/>
      <c r="H135" s="14"/>
      <c r="I135" s="355"/>
    </row>
    <row r="136" spans="1:9" s="204" customFormat="1" ht="24.95" customHeight="1">
      <c r="A136" s="683">
        <v>23030130</v>
      </c>
      <c r="B136" s="541">
        <v>10101</v>
      </c>
      <c r="C136" s="476"/>
      <c r="D136" s="62">
        <v>31933700</v>
      </c>
      <c r="E136" s="649" t="s">
        <v>879</v>
      </c>
      <c r="F136" s="355">
        <v>2250000</v>
      </c>
      <c r="G136" s="355"/>
      <c r="H136" s="14"/>
      <c r="I136" s="355"/>
    </row>
    <row r="137" spans="1:9" s="204" customFormat="1" ht="74.25" customHeight="1" thickBot="1">
      <c r="A137" s="683">
        <v>23030131</v>
      </c>
      <c r="B137" s="476"/>
      <c r="C137" s="476"/>
      <c r="D137" s="62" t="s">
        <v>754</v>
      </c>
      <c r="E137" s="649" t="s">
        <v>1728</v>
      </c>
      <c r="F137" s="355">
        <v>11250000</v>
      </c>
      <c r="G137" s="355">
        <v>25000000</v>
      </c>
      <c r="H137" s="14"/>
      <c r="I137" s="355">
        <v>25000000</v>
      </c>
    </row>
    <row r="138" spans="1:9" s="204" customFormat="1" ht="24.95" customHeight="1" thickBot="1">
      <c r="A138" s="506"/>
      <c r="B138" s="507"/>
      <c r="C138" s="893"/>
      <c r="D138" s="894"/>
      <c r="E138" s="895" t="s">
        <v>750</v>
      </c>
      <c r="F138" s="508">
        <f>SUM(F116:F137)</f>
        <v>28500000</v>
      </c>
      <c r="G138" s="508">
        <f>SUM(G116:G137)</f>
        <v>815000000</v>
      </c>
      <c r="H138" s="508">
        <f>SUM(H116:H137)</f>
        <v>0</v>
      </c>
      <c r="I138" s="509">
        <f>SUM(I116:I137)</f>
        <v>805000000</v>
      </c>
    </row>
    <row r="139" spans="1:9" s="204" customFormat="1" ht="41.25" customHeight="1">
      <c r="A139" s="534">
        <v>2304</v>
      </c>
      <c r="B139" s="471"/>
      <c r="C139" s="471"/>
      <c r="D139" s="471"/>
      <c r="E139" s="477" t="s">
        <v>744</v>
      </c>
      <c r="F139" s="472"/>
      <c r="G139" s="469"/>
      <c r="H139" s="472"/>
      <c r="I139" s="469"/>
    </row>
    <row r="140" spans="1:9" s="204" customFormat="1" ht="36">
      <c r="A140" s="535">
        <v>23040100</v>
      </c>
      <c r="B140" s="473"/>
      <c r="C140" s="473"/>
      <c r="D140" s="473"/>
      <c r="E140" s="474" t="s">
        <v>755</v>
      </c>
      <c r="F140" s="465"/>
      <c r="G140" s="231"/>
      <c r="H140" s="465"/>
      <c r="I140" s="231"/>
    </row>
    <row r="141" spans="1:9" s="204" customFormat="1" ht="24.95" customHeight="1">
      <c r="A141" s="466">
        <v>23040101</v>
      </c>
      <c r="B141" s="542" t="s">
        <v>23</v>
      </c>
      <c r="C141" s="542"/>
      <c r="D141" s="62">
        <v>31933700</v>
      </c>
      <c r="E141" s="475" t="s">
        <v>756</v>
      </c>
      <c r="F141" s="231"/>
      <c r="G141" s="209">
        <v>5000000</v>
      </c>
      <c r="H141" s="327"/>
      <c r="I141" s="209">
        <v>20000000</v>
      </c>
    </row>
    <row r="142" spans="1:9" s="204" customFormat="1" ht="72">
      <c r="A142" s="915">
        <v>23040102</v>
      </c>
      <c r="B142" s="916" t="s">
        <v>23</v>
      </c>
      <c r="C142" s="916"/>
      <c r="D142" s="912">
        <v>31933700</v>
      </c>
      <c r="E142" s="913" t="s">
        <v>882</v>
      </c>
      <c r="F142" s="917"/>
      <c r="G142" s="914">
        <v>30000000</v>
      </c>
      <c r="H142" s="917"/>
      <c r="I142" s="914">
        <v>30000000</v>
      </c>
    </row>
    <row r="143" spans="1:9" s="204" customFormat="1" ht="72.75" customHeight="1">
      <c r="A143" s="466">
        <v>23040103</v>
      </c>
      <c r="B143" s="543" t="s">
        <v>23</v>
      </c>
      <c r="C143" s="543"/>
      <c r="D143" s="77">
        <v>31933700</v>
      </c>
      <c r="E143" s="544" t="s">
        <v>1729</v>
      </c>
      <c r="F143" s="231">
        <v>30000000</v>
      </c>
      <c r="G143" s="209">
        <v>40000000</v>
      </c>
      <c r="H143" s="231"/>
      <c r="I143" s="209">
        <v>40000000</v>
      </c>
    </row>
    <row r="144" spans="1:9" s="204" customFormat="1" ht="36">
      <c r="A144" s="466">
        <v>23040104</v>
      </c>
      <c r="B144" s="476"/>
      <c r="C144" s="476"/>
      <c r="D144" s="476"/>
      <c r="E144" s="475" t="s">
        <v>757</v>
      </c>
      <c r="F144" s="231"/>
      <c r="G144" s="209">
        <v>20000000</v>
      </c>
      <c r="H144" s="231"/>
      <c r="I144" s="209"/>
    </row>
    <row r="145" spans="1:9" s="204" customFormat="1" ht="54.75" customHeight="1" thickBot="1">
      <c r="A145" s="537">
        <v>23040105</v>
      </c>
      <c r="B145" s="541">
        <v>10101</v>
      </c>
      <c r="C145" s="476"/>
      <c r="D145" s="62">
        <v>31933700</v>
      </c>
      <c r="E145" s="475" t="s">
        <v>758</v>
      </c>
      <c r="F145" s="231"/>
      <c r="G145" s="209">
        <v>20000000</v>
      </c>
      <c r="H145" s="231"/>
      <c r="I145" s="209">
        <v>10000000</v>
      </c>
    </row>
    <row r="146" spans="1:9" s="204" customFormat="1" ht="24.95" customHeight="1" thickBot="1">
      <c r="A146" s="510"/>
      <c r="B146" s="511"/>
      <c r="C146" s="511"/>
      <c r="D146" s="512"/>
      <c r="E146" s="513" t="s">
        <v>750</v>
      </c>
      <c r="F146" s="508">
        <f>SUM(F141:F145)</f>
        <v>30000000</v>
      </c>
      <c r="G146" s="508">
        <f>SUM(G141:G145)</f>
        <v>115000000</v>
      </c>
      <c r="H146" s="508">
        <f>SUM(H141:H145)</f>
        <v>0</v>
      </c>
      <c r="I146" s="509">
        <f>SUM(I141:I145)</f>
        <v>100000000</v>
      </c>
    </row>
    <row r="147" spans="1:9" customFormat="1" ht="24.95" customHeight="1">
      <c r="A147" s="545">
        <v>2305</v>
      </c>
      <c r="B147" s="478"/>
      <c r="C147" s="478"/>
      <c r="D147" s="478"/>
      <c r="E147" s="479" t="s">
        <v>745</v>
      </c>
      <c r="F147" s="514"/>
      <c r="G147" s="515"/>
      <c r="H147" s="514"/>
      <c r="I147" s="515"/>
    </row>
    <row r="148" spans="1:9" customFormat="1" ht="24.95" customHeight="1">
      <c r="A148" s="546">
        <v>23050100</v>
      </c>
      <c r="B148" s="480"/>
      <c r="C148" s="480"/>
      <c r="D148" s="480"/>
      <c r="E148" s="470" t="s">
        <v>759</v>
      </c>
      <c r="F148" s="365"/>
      <c r="G148" s="365"/>
      <c r="H148" s="365"/>
      <c r="I148" s="365"/>
    </row>
    <row r="149" spans="1:9" customFormat="1" ht="24.95" customHeight="1">
      <c r="A149" s="547">
        <v>23050101</v>
      </c>
      <c r="B149" s="542" t="s">
        <v>23</v>
      </c>
      <c r="C149" s="542"/>
      <c r="D149" s="62">
        <v>31933700</v>
      </c>
      <c r="E149" s="291" t="s">
        <v>760</v>
      </c>
      <c r="F149" s="365"/>
      <c r="G149" s="209"/>
      <c r="H149" s="231"/>
      <c r="I149" s="209"/>
    </row>
    <row r="150" spans="1:9" customFormat="1" ht="24.95" customHeight="1">
      <c r="A150" s="547">
        <v>23050102</v>
      </c>
      <c r="B150" s="542" t="s">
        <v>23</v>
      </c>
      <c r="C150" s="542"/>
      <c r="D150" s="62">
        <v>31933700</v>
      </c>
      <c r="E150" s="291" t="s">
        <v>761</v>
      </c>
      <c r="F150" s="365"/>
      <c r="G150" s="209">
        <v>20000000</v>
      </c>
      <c r="H150" s="231"/>
      <c r="I150" s="209"/>
    </row>
    <row r="151" spans="1:9" customFormat="1" ht="24.95" customHeight="1">
      <c r="A151" s="547">
        <v>23050103</v>
      </c>
      <c r="B151" s="481"/>
      <c r="C151" s="481"/>
      <c r="D151" s="349"/>
      <c r="E151" s="291" t="s">
        <v>762</v>
      </c>
      <c r="F151" s="365"/>
      <c r="G151" s="209"/>
      <c r="H151" s="231"/>
      <c r="I151" s="209"/>
    </row>
    <row r="152" spans="1:9" customFormat="1" ht="42" customHeight="1">
      <c r="A152" s="547">
        <v>23050104</v>
      </c>
      <c r="B152" s="481"/>
      <c r="C152" s="481"/>
      <c r="D152" s="349"/>
      <c r="E152" s="470" t="s">
        <v>883</v>
      </c>
      <c r="F152" s="365"/>
      <c r="G152" s="209">
        <v>2000000</v>
      </c>
      <c r="H152" s="231"/>
      <c r="I152" s="209">
        <v>2000000</v>
      </c>
    </row>
    <row r="153" spans="1:9" customFormat="1" ht="24.75" customHeight="1" thickBot="1">
      <c r="A153" s="548">
        <v>23050107</v>
      </c>
      <c r="B153" s="549"/>
      <c r="C153" s="549"/>
      <c r="D153" s="482"/>
      <c r="E153" s="483" t="s">
        <v>763</v>
      </c>
      <c r="F153" s="489"/>
      <c r="G153" s="489"/>
      <c r="H153" s="489"/>
      <c r="I153" s="489"/>
    </row>
    <row r="154" spans="1:9" s="204" customFormat="1" ht="24.95" customHeight="1" thickBot="1">
      <c r="A154" s="510"/>
      <c r="B154" s="511"/>
      <c r="C154" s="511"/>
      <c r="D154" s="512"/>
      <c r="E154" s="513" t="s">
        <v>750</v>
      </c>
      <c r="F154" s="508">
        <f>SUM(F149:F153)</f>
        <v>0</v>
      </c>
      <c r="G154" s="508">
        <f>SUM(G149:G153)</f>
        <v>22000000</v>
      </c>
      <c r="H154" s="508">
        <f>SUM(H149:H153)</f>
        <v>0</v>
      </c>
      <c r="I154" s="509">
        <f>SUM(I149:I153)</f>
        <v>2000000</v>
      </c>
    </row>
    <row r="155" spans="1:9" customFormat="1" ht="24.95" customHeight="1">
      <c r="A155" s="545">
        <v>40000000</v>
      </c>
      <c r="B155" s="478"/>
      <c r="C155" s="478"/>
      <c r="D155" s="478"/>
      <c r="E155" s="484" t="s">
        <v>746</v>
      </c>
      <c r="F155" s="515"/>
      <c r="G155" s="515"/>
      <c r="H155" s="515"/>
      <c r="I155" s="515"/>
    </row>
    <row r="156" spans="1:9" customFormat="1" ht="24.95" customHeight="1">
      <c r="A156" s="550">
        <v>41000000</v>
      </c>
      <c r="B156" s="481"/>
      <c r="C156" s="481"/>
      <c r="D156" s="481"/>
      <c r="E156" s="485" t="s">
        <v>764</v>
      </c>
      <c r="F156" s="369"/>
      <c r="G156" s="209">
        <v>50000000</v>
      </c>
      <c r="H156" s="231"/>
      <c r="I156" s="209">
        <v>106801300.88</v>
      </c>
    </row>
    <row r="157" spans="1:9" customFormat="1" ht="24.95" customHeight="1">
      <c r="A157" s="550">
        <v>41010000</v>
      </c>
      <c r="B157" s="542"/>
      <c r="C157" s="542"/>
      <c r="D157" s="62"/>
      <c r="E157" s="485" t="s">
        <v>765</v>
      </c>
      <c r="F157" s="516"/>
      <c r="G157" s="517"/>
      <c r="H157" s="14"/>
      <c r="I157" s="517"/>
    </row>
    <row r="158" spans="1:9" customFormat="1" ht="24.95" customHeight="1">
      <c r="A158" s="550">
        <v>41010100</v>
      </c>
      <c r="B158" s="542"/>
      <c r="C158" s="542"/>
      <c r="D158" s="62"/>
      <c r="E158" s="485" t="s">
        <v>766</v>
      </c>
      <c r="F158" s="516"/>
      <c r="G158" s="517"/>
      <c r="H158" s="14"/>
      <c r="I158" s="517">
        <v>162705586</v>
      </c>
    </row>
    <row r="159" spans="1:9" ht="24.95" customHeight="1">
      <c r="A159" s="550">
        <v>41010101</v>
      </c>
      <c r="B159" s="481"/>
      <c r="C159" s="481"/>
      <c r="D159" s="481"/>
      <c r="E159" s="485" t="s">
        <v>766</v>
      </c>
      <c r="F159" s="516"/>
      <c r="G159" s="209"/>
      <c r="H159" s="231"/>
      <c r="I159" s="209"/>
    </row>
    <row r="160" spans="1:9" ht="24.95" customHeight="1">
      <c r="A160" s="551">
        <v>4103</v>
      </c>
      <c r="B160" s="552"/>
      <c r="C160" s="552"/>
      <c r="D160" s="552"/>
      <c r="E160" s="553" t="s">
        <v>767</v>
      </c>
      <c r="F160" s="516"/>
      <c r="G160" s="517"/>
      <c r="H160" s="14"/>
      <c r="I160" s="517"/>
    </row>
    <row r="161" spans="1:9" ht="24.95" customHeight="1">
      <c r="A161" s="551">
        <v>410301</v>
      </c>
      <c r="B161" s="552"/>
      <c r="C161" s="552"/>
      <c r="D161" s="552"/>
      <c r="E161" s="553" t="s">
        <v>768</v>
      </c>
      <c r="F161" s="516"/>
      <c r="G161" s="685">
        <v>15000000</v>
      </c>
      <c r="H161" s="355"/>
      <c r="I161" s="685">
        <v>15000000</v>
      </c>
    </row>
    <row r="162" spans="1:9" ht="24.95" customHeight="1">
      <c r="A162" s="554">
        <v>41030101</v>
      </c>
      <c r="B162" s="555"/>
      <c r="C162" s="555"/>
      <c r="D162" s="555"/>
      <c r="E162" s="556" t="s">
        <v>769</v>
      </c>
      <c r="F162" s="516"/>
      <c r="G162" s="517"/>
      <c r="H162" s="14"/>
      <c r="I162" s="517"/>
    </row>
    <row r="163" spans="1:9" ht="24.95" customHeight="1">
      <c r="A163" s="554">
        <v>41030102</v>
      </c>
      <c r="B163" s="542"/>
      <c r="C163" s="542"/>
      <c r="D163" s="555"/>
      <c r="E163" s="556" t="s">
        <v>770</v>
      </c>
      <c r="F163" s="516"/>
      <c r="G163" s="517"/>
      <c r="H163" s="14"/>
      <c r="I163" s="517"/>
    </row>
    <row r="164" spans="1:9" ht="24.95" customHeight="1">
      <c r="A164" s="554">
        <v>41030103</v>
      </c>
      <c r="B164" s="542"/>
      <c r="C164" s="542"/>
      <c r="D164" s="555"/>
      <c r="E164" s="556" t="s">
        <v>771</v>
      </c>
      <c r="F164" s="516"/>
      <c r="G164" s="517"/>
      <c r="H164" s="14"/>
      <c r="I164" s="517"/>
    </row>
    <row r="165" spans="1:9" ht="24.95" customHeight="1">
      <c r="A165" s="551">
        <v>410302</v>
      </c>
      <c r="B165" s="552"/>
      <c r="C165" s="552"/>
      <c r="D165" s="552"/>
      <c r="E165" s="553" t="s">
        <v>772</v>
      </c>
      <c r="F165" s="516"/>
      <c r="G165" s="685">
        <v>50000000</v>
      </c>
      <c r="H165" s="14"/>
      <c r="I165" s="685"/>
    </row>
    <row r="166" spans="1:9" ht="24.95" customHeight="1">
      <c r="A166" s="554">
        <v>41030201</v>
      </c>
      <c r="B166" s="555"/>
      <c r="C166" s="555"/>
      <c r="D166" s="555"/>
      <c r="E166" s="556" t="s">
        <v>773</v>
      </c>
      <c r="F166" s="516"/>
      <c r="G166" s="517"/>
      <c r="H166" s="14"/>
      <c r="I166" s="517"/>
    </row>
    <row r="167" spans="1:9" ht="24.95" customHeight="1">
      <c r="A167" s="554">
        <v>41030202</v>
      </c>
      <c r="B167" s="555"/>
      <c r="C167" s="555"/>
      <c r="D167" s="555"/>
      <c r="E167" s="556" t="s">
        <v>774</v>
      </c>
      <c r="F167" s="516"/>
      <c r="G167" s="517"/>
      <c r="H167" s="14"/>
      <c r="I167" s="517"/>
    </row>
    <row r="168" spans="1:9" ht="24.95" customHeight="1">
      <c r="A168" s="554">
        <v>41030203</v>
      </c>
      <c r="B168" s="555"/>
      <c r="C168" s="555"/>
      <c r="D168" s="555"/>
      <c r="E168" s="556" t="s">
        <v>775</v>
      </c>
      <c r="F168" s="516"/>
      <c r="G168" s="517"/>
      <c r="H168" s="14"/>
      <c r="I168" s="517"/>
    </row>
    <row r="169" spans="1:9" ht="24.95" customHeight="1">
      <c r="A169" s="554">
        <v>41030204</v>
      </c>
      <c r="B169" s="555"/>
      <c r="C169" s="555"/>
      <c r="D169" s="555"/>
      <c r="E169" s="556" t="s">
        <v>776</v>
      </c>
      <c r="F169" s="516"/>
      <c r="G169" s="517"/>
      <c r="H169" s="14"/>
      <c r="I169" s="517"/>
    </row>
    <row r="170" spans="1:9" ht="24.95" customHeight="1">
      <c r="A170" s="554">
        <v>41030205</v>
      </c>
      <c r="B170" s="555"/>
      <c r="C170" s="555"/>
      <c r="D170" s="555"/>
      <c r="E170" s="556" t="s">
        <v>777</v>
      </c>
      <c r="F170" s="516"/>
      <c r="G170" s="517"/>
      <c r="H170" s="14"/>
      <c r="I170" s="517"/>
    </row>
    <row r="171" spans="1:9" ht="24.95" customHeight="1">
      <c r="A171" s="554">
        <v>41030206</v>
      </c>
      <c r="B171" s="555"/>
      <c r="C171" s="555"/>
      <c r="D171" s="555"/>
      <c r="E171" s="556" t="s">
        <v>778</v>
      </c>
      <c r="F171" s="516"/>
      <c r="G171" s="517"/>
      <c r="H171" s="14"/>
      <c r="I171" s="517"/>
    </row>
    <row r="172" spans="1:9" ht="24.95" customHeight="1">
      <c r="A172" s="554">
        <v>41030207</v>
      </c>
      <c r="B172" s="555"/>
      <c r="C172" s="555"/>
      <c r="D172" s="555"/>
      <c r="E172" s="556" t="s">
        <v>779</v>
      </c>
      <c r="F172" s="516"/>
      <c r="G172" s="517"/>
      <c r="H172" s="14"/>
      <c r="I172" s="517"/>
    </row>
    <row r="173" spans="1:9" ht="24.95" customHeight="1">
      <c r="A173" s="554">
        <v>41030208</v>
      </c>
      <c r="B173" s="555"/>
      <c r="C173" s="555"/>
      <c r="D173" s="555"/>
      <c r="E173" s="556" t="s">
        <v>780</v>
      </c>
      <c r="F173" s="516"/>
      <c r="G173" s="517"/>
      <c r="H173" s="14"/>
      <c r="I173" s="517"/>
    </row>
    <row r="174" spans="1:9" ht="20.25" customHeight="1">
      <c r="A174" s="554">
        <v>41030209</v>
      </c>
      <c r="B174" s="555"/>
      <c r="C174" s="555"/>
      <c r="D174" s="555"/>
      <c r="E174" s="556" t="s">
        <v>781</v>
      </c>
      <c r="F174" s="516"/>
      <c r="G174" s="14"/>
      <c r="H174" s="14"/>
      <c r="I174" s="14"/>
    </row>
    <row r="175" spans="1:9" ht="20.25" customHeight="1">
      <c r="A175" s="933"/>
      <c r="B175" s="934"/>
      <c r="C175" s="934"/>
      <c r="D175" s="934"/>
      <c r="E175" s="935" t="s">
        <v>1712</v>
      </c>
      <c r="F175" s="936"/>
      <c r="G175" s="905"/>
      <c r="H175" s="905"/>
      <c r="I175" s="907">
        <v>50000000</v>
      </c>
    </row>
    <row r="176" spans="1:9" ht="36.75" customHeight="1">
      <c r="A176" s="1029">
        <v>41030210</v>
      </c>
      <c r="B176" s="1031" t="s">
        <v>23</v>
      </c>
      <c r="C176" s="1033" t="s">
        <v>53</v>
      </c>
      <c r="D176" s="1025">
        <v>31933700</v>
      </c>
      <c r="E176" s="932" t="s">
        <v>782</v>
      </c>
      <c r="F176" s="518"/>
      <c r="G176" s="355"/>
      <c r="H176" s="14"/>
      <c r="I176" s="355">
        <v>50000000</v>
      </c>
    </row>
    <row r="177" spans="1:9" ht="24.95" customHeight="1" thickBot="1">
      <c r="A177" s="1030"/>
      <c r="B177" s="1032"/>
      <c r="C177" s="1034"/>
      <c r="D177" s="1026"/>
      <c r="E177" s="557" t="s">
        <v>783</v>
      </c>
      <c r="F177" s="467"/>
      <c r="G177" s="231">
        <v>150000000</v>
      </c>
      <c r="H177" s="467"/>
      <c r="I177" s="231">
        <v>50000000</v>
      </c>
    </row>
    <row r="178" spans="1:9" ht="24.95" customHeight="1" thickBot="1">
      <c r="A178" s="519"/>
      <c r="B178" s="520"/>
      <c r="C178" s="521"/>
      <c r="D178" s="521"/>
      <c r="E178" s="522" t="s">
        <v>750</v>
      </c>
      <c r="F178" s="523">
        <f>SUM(F156:F177)</f>
        <v>0</v>
      </c>
      <c r="G178" s="523">
        <f>SUM(G156:G177)</f>
        <v>265000000</v>
      </c>
      <c r="H178" s="523">
        <f>SUM(H156:H177)</f>
        <v>0</v>
      </c>
      <c r="I178" s="524">
        <f>SUM(I156:I177)</f>
        <v>434506886.88</v>
      </c>
    </row>
    <row r="179" spans="1:9" ht="24.95" customHeight="1" thickBot="1">
      <c r="A179" s="519"/>
      <c r="B179" s="520"/>
      <c r="C179" s="525"/>
      <c r="D179" s="525"/>
      <c r="E179" s="526" t="s">
        <v>50</v>
      </c>
      <c r="F179" s="527">
        <f>F178+F154+F146+F138+F112+F62</f>
        <v>341362500</v>
      </c>
      <c r="G179" s="527">
        <f>G178+G154+G146+G138+G112+G62</f>
        <v>2505884367.9000001</v>
      </c>
      <c r="H179" s="527">
        <f>H178+H154+H146+H138+H112+H62</f>
        <v>250654550</v>
      </c>
      <c r="I179" s="528">
        <f>I178+I154+I146+I138+I112+I62</f>
        <v>4103006886.8800001</v>
      </c>
    </row>
  </sheetData>
  <mergeCells count="14">
    <mergeCell ref="D176:D177"/>
    <mergeCell ref="A17:I17"/>
    <mergeCell ref="A14:I14"/>
    <mergeCell ref="A15:I15"/>
    <mergeCell ref="A16:I16"/>
    <mergeCell ref="B121:B122"/>
    <mergeCell ref="A176:A177"/>
    <mergeCell ref="B176:B177"/>
    <mergeCell ref="C176:C177"/>
    <mergeCell ref="A1:I1"/>
    <mergeCell ref="A2:I2"/>
    <mergeCell ref="A3:I3"/>
    <mergeCell ref="A4:I4"/>
    <mergeCell ref="A5:I5"/>
  </mergeCells>
  <pageMargins left="0.7" right="0.7" top="0.75" bottom="0.75" header="0.3" footer="0.3"/>
  <pageSetup paperSize="9" scale="60" orientation="landscape" horizontalDpi="0" verticalDpi="0" r:id="rId1"/>
  <rowBreaks count="1" manualBreakCount="1">
    <brk id="13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"/>
  <sheetViews>
    <sheetView view="pageBreakPreview" zoomScale="90" zoomScaleNormal="100" zoomScaleSheetLayoutView="90" workbookViewId="0">
      <selection activeCell="G8" sqref="G8"/>
    </sheetView>
  </sheetViews>
  <sheetFormatPr defaultColWidth="9.140625" defaultRowHeight="9.9499999999999993" customHeight="1"/>
  <cols>
    <col min="1" max="1" width="4.85546875" customWidth="1"/>
    <col min="2" max="2" width="9.42578125" customWidth="1"/>
    <col min="3" max="16" width="9.5703125" customWidth="1"/>
  </cols>
  <sheetData>
    <row r="1" spans="1:16" ht="15">
      <c r="A1" s="687"/>
      <c r="B1" s="688">
        <v>1</v>
      </c>
      <c r="C1" s="688">
        <v>2</v>
      </c>
      <c r="D1" s="688">
        <v>3</v>
      </c>
      <c r="E1" s="688">
        <v>4</v>
      </c>
      <c r="F1" s="688">
        <v>5</v>
      </c>
      <c r="G1" s="688">
        <v>6</v>
      </c>
      <c r="H1" s="688">
        <v>7</v>
      </c>
      <c r="I1" s="688">
        <v>8</v>
      </c>
      <c r="J1" s="688">
        <v>9</v>
      </c>
      <c r="K1" s="688">
        <v>10</v>
      </c>
      <c r="L1" s="688">
        <v>11</v>
      </c>
      <c r="M1" s="688">
        <v>12</v>
      </c>
      <c r="N1" s="688">
        <v>13</v>
      </c>
      <c r="O1" s="688">
        <v>14</v>
      </c>
      <c r="P1" s="689">
        <v>15</v>
      </c>
    </row>
    <row r="2" spans="1:16" ht="15">
      <c r="A2" s="690">
        <v>1</v>
      </c>
      <c r="B2" s="691">
        <v>88293.540000000008</v>
      </c>
      <c r="C2" s="691">
        <v>90292.14</v>
      </c>
      <c r="D2" s="691">
        <v>92290.860000000015</v>
      </c>
      <c r="E2" s="691">
        <v>94289.46</v>
      </c>
      <c r="F2" s="691">
        <v>96288.3</v>
      </c>
      <c r="G2" s="691">
        <v>98286.900000000009</v>
      </c>
      <c r="H2" s="691">
        <v>100285.62</v>
      </c>
      <c r="I2" s="691">
        <v>102284.22</v>
      </c>
      <c r="J2" s="691">
        <v>104282.81999999998</v>
      </c>
      <c r="K2" s="691">
        <v>106281.65999999997</v>
      </c>
      <c r="L2" s="691">
        <v>108280.25999999998</v>
      </c>
      <c r="M2" s="691">
        <v>110278.97999999997</v>
      </c>
      <c r="N2" s="691">
        <v>112277.57999999996</v>
      </c>
      <c r="O2" s="691">
        <v>114276.17999999995</v>
      </c>
      <c r="P2" s="692">
        <v>116275.13999999996</v>
      </c>
    </row>
    <row r="3" spans="1:16" ht="15">
      <c r="A3" s="690">
        <v>2</v>
      </c>
      <c r="B3" s="691">
        <v>89782.080000000002</v>
      </c>
      <c r="C3" s="691">
        <v>92394.959999999992</v>
      </c>
      <c r="D3" s="691">
        <v>95008.200000000012</v>
      </c>
      <c r="E3" s="691">
        <v>97621.08</v>
      </c>
      <c r="F3" s="691">
        <v>100234.08</v>
      </c>
      <c r="G3" s="691">
        <v>102847.32</v>
      </c>
      <c r="H3" s="691">
        <v>105457.56000000001</v>
      </c>
      <c r="I3" s="691">
        <v>108073.44</v>
      </c>
      <c r="J3" s="691">
        <v>110686.32</v>
      </c>
      <c r="K3" s="691">
        <v>113299.32</v>
      </c>
      <c r="L3" s="691">
        <v>115912.56000000001</v>
      </c>
      <c r="M3" s="691">
        <v>118525.44</v>
      </c>
      <c r="N3" s="691">
        <v>121138.68000000002</v>
      </c>
      <c r="O3" s="691">
        <v>123751.56000000001</v>
      </c>
      <c r="P3" s="692">
        <v>126364.56000000001</v>
      </c>
    </row>
    <row r="4" spans="1:16" ht="15">
      <c r="A4" s="690">
        <v>3</v>
      </c>
      <c r="B4" s="691">
        <v>91053</v>
      </c>
      <c r="C4" s="691">
        <v>94264.92</v>
      </c>
      <c r="D4" s="691">
        <v>97476.72</v>
      </c>
      <c r="E4" s="691">
        <v>100688.88</v>
      </c>
      <c r="F4" s="691">
        <v>103900.68</v>
      </c>
      <c r="G4" s="691">
        <v>107112.48000000001</v>
      </c>
      <c r="H4" s="691">
        <v>110324.63999999998</v>
      </c>
      <c r="I4" s="691">
        <v>113536.44</v>
      </c>
      <c r="J4" s="691">
        <v>116748.36000000002</v>
      </c>
      <c r="K4" s="691">
        <v>119960.40000000001</v>
      </c>
      <c r="L4" s="691">
        <v>123172.20000000001</v>
      </c>
      <c r="M4" s="691">
        <v>126384.12</v>
      </c>
      <c r="N4" s="691">
        <v>129596.16</v>
      </c>
      <c r="O4" s="691">
        <v>132808.08000000002</v>
      </c>
      <c r="P4" s="692">
        <v>136019.88</v>
      </c>
    </row>
    <row r="5" spans="1:16" ht="15">
      <c r="A5" s="690">
        <v>4</v>
      </c>
      <c r="B5" s="691">
        <v>95536.319999999992</v>
      </c>
      <c r="C5" s="691">
        <v>99395.040000000008</v>
      </c>
      <c r="D5" s="691">
        <v>103253.51999999999</v>
      </c>
      <c r="E5" s="691">
        <v>107112.24</v>
      </c>
      <c r="F5" s="691">
        <v>110970.95999999999</v>
      </c>
      <c r="G5" s="691">
        <v>114829.44</v>
      </c>
      <c r="H5" s="691">
        <v>118688.16</v>
      </c>
      <c r="I5" s="691">
        <v>122546.51999999999</v>
      </c>
      <c r="J5" s="691">
        <v>126405.24</v>
      </c>
      <c r="K5" s="691">
        <v>130263.72</v>
      </c>
      <c r="L5" s="691">
        <v>134122.44</v>
      </c>
      <c r="M5" s="691">
        <v>137981.16</v>
      </c>
      <c r="N5" s="691">
        <v>141839.63999999998</v>
      </c>
      <c r="O5" s="691">
        <v>145698.36000000002</v>
      </c>
      <c r="P5" s="692">
        <v>149556.84</v>
      </c>
    </row>
    <row r="6" spans="1:16" ht="15">
      <c r="A6" s="690">
        <v>5</v>
      </c>
      <c r="B6" s="691">
        <v>108696.12</v>
      </c>
      <c r="C6" s="691">
        <v>113179.44</v>
      </c>
      <c r="D6" s="691">
        <v>117662.76</v>
      </c>
      <c r="E6" s="691">
        <v>122145.95999999999</v>
      </c>
      <c r="F6" s="691">
        <v>126629.51999999999</v>
      </c>
      <c r="G6" s="691">
        <v>131112.84</v>
      </c>
      <c r="H6" s="691">
        <v>135596.16</v>
      </c>
      <c r="I6" s="691">
        <v>140079.72</v>
      </c>
      <c r="J6" s="691">
        <v>144563.04</v>
      </c>
      <c r="K6" s="691">
        <v>149046.36000000002</v>
      </c>
      <c r="L6" s="691">
        <v>153529.68</v>
      </c>
      <c r="M6" s="691">
        <v>158013.24</v>
      </c>
      <c r="N6" s="691">
        <v>162496.56</v>
      </c>
      <c r="O6" s="691">
        <v>166979.76</v>
      </c>
      <c r="P6" s="692">
        <v>171463.08000000002</v>
      </c>
    </row>
    <row r="7" spans="1:16" ht="15">
      <c r="A7" s="690">
        <v>6</v>
      </c>
      <c r="B7" s="691">
        <v>133262.76</v>
      </c>
      <c r="C7" s="691">
        <v>138726</v>
      </c>
      <c r="D7" s="691">
        <v>144191.51999999999</v>
      </c>
      <c r="E7" s="691">
        <v>149655.96</v>
      </c>
      <c r="F7" s="691">
        <v>155120.28</v>
      </c>
      <c r="G7" s="691">
        <v>160584.59999999998</v>
      </c>
      <c r="H7" s="691">
        <v>166049.04</v>
      </c>
      <c r="I7" s="691">
        <v>171513.36000000002</v>
      </c>
      <c r="J7" s="691">
        <v>176977.8</v>
      </c>
      <c r="K7" s="691">
        <v>182442.12</v>
      </c>
      <c r="L7" s="691">
        <v>187906.44</v>
      </c>
      <c r="M7" s="691">
        <v>193370.88</v>
      </c>
      <c r="N7" s="691">
        <v>198834</v>
      </c>
      <c r="O7" s="691">
        <v>204299.64</v>
      </c>
      <c r="P7" s="692">
        <v>209763.96000000002</v>
      </c>
    </row>
    <row r="8" spans="1:16" ht="15">
      <c r="A8" s="690">
        <v>7</v>
      </c>
      <c r="B8" s="691">
        <v>204974.40000000002</v>
      </c>
      <c r="C8" s="691">
        <v>212707.08000000002</v>
      </c>
      <c r="D8" s="691">
        <v>220439.76</v>
      </c>
      <c r="E8" s="691">
        <v>228172.08000000002</v>
      </c>
      <c r="F8" s="691">
        <v>235904.76</v>
      </c>
      <c r="G8" s="691">
        <v>243637.19999999998</v>
      </c>
      <c r="H8" s="691">
        <v>251369.88</v>
      </c>
      <c r="I8" s="691">
        <v>259102.19999999998</v>
      </c>
      <c r="J8" s="691">
        <v>266835</v>
      </c>
      <c r="K8" s="691">
        <v>268567.44</v>
      </c>
      <c r="L8" s="691">
        <v>282300.12</v>
      </c>
      <c r="M8" s="691">
        <v>290032.44</v>
      </c>
      <c r="N8" s="691">
        <v>297765.12</v>
      </c>
      <c r="O8" s="691">
        <v>305497.80000000005</v>
      </c>
      <c r="P8" s="692">
        <v>313230.24</v>
      </c>
    </row>
    <row r="9" spans="1:16" ht="15">
      <c r="A9" s="690">
        <v>8</v>
      </c>
      <c r="B9" s="691">
        <v>266091.24</v>
      </c>
      <c r="C9" s="691">
        <v>275294.52</v>
      </c>
      <c r="D9" s="691">
        <v>284497.68</v>
      </c>
      <c r="E9" s="691">
        <v>293700.96000000002</v>
      </c>
      <c r="F9" s="691">
        <v>302904</v>
      </c>
      <c r="G9" s="691">
        <v>312107.16000000003</v>
      </c>
      <c r="H9" s="691">
        <v>321310.44</v>
      </c>
      <c r="I9" s="691">
        <v>330513.71999999997</v>
      </c>
      <c r="J9" s="691">
        <v>339716.88</v>
      </c>
      <c r="K9" s="691">
        <v>348920.16000000003</v>
      </c>
      <c r="L9" s="691">
        <v>358123.44</v>
      </c>
      <c r="M9" s="691">
        <v>367326.72000000003</v>
      </c>
      <c r="N9" s="691">
        <v>376529.88</v>
      </c>
      <c r="O9" s="691">
        <v>385733.16000000003</v>
      </c>
      <c r="P9" s="692">
        <v>394936.44000000006</v>
      </c>
    </row>
    <row r="10" spans="1:16" ht="15">
      <c r="A10" s="690">
        <v>9</v>
      </c>
      <c r="B10" s="691">
        <v>313292.27999999997</v>
      </c>
      <c r="C10" s="691">
        <v>324249.96000000002</v>
      </c>
      <c r="D10" s="691">
        <v>335208</v>
      </c>
      <c r="E10" s="691">
        <v>346165.68</v>
      </c>
      <c r="F10" s="691">
        <v>357123.72000000003</v>
      </c>
      <c r="G10" s="691">
        <v>368081.4</v>
      </c>
      <c r="H10" s="691">
        <v>379039.44</v>
      </c>
      <c r="I10" s="691">
        <v>389997.12</v>
      </c>
      <c r="J10" s="691">
        <v>400954.80000000005</v>
      </c>
      <c r="K10" s="691">
        <v>411912.83999999997</v>
      </c>
      <c r="L10" s="691">
        <v>422870.52</v>
      </c>
      <c r="M10" s="691">
        <v>433828.55999999994</v>
      </c>
      <c r="N10" s="691">
        <v>444786.24</v>
      </c>
      <c r="O10" s="691">
        <v>455744.28</v>
      </c>
      <c r="P10" s="692">
        <v>466701.96</v>
      </c>
    </row>
    <row r="11" spans="1:16" ht="15">
      <c r="A11" s="690">
        <v>10</v>
      </c>
      <c r="B11" s="691">
        <v>368486.04</v>
      </c>
      <c r="C11" s="691">
        <v>380535.6</v>
      </c>
      <c r="D11" s="691">
        <v>392585.16000000003</v>
      </c>
      <c r="E11" s="691">
        <v>404635.07999999996</v>
      </c>
      <c r="F11" s="691">
        <v>416684.64</v>
      </c>
      <c r="G11" s="691">
        <v>428734.19999999995</v>
      </c>
      <c r="H11" s="691">
        <v>440783.76</v>
      </c>
      <c r="I11" s="691">
        <v>452821.44000000006</v>
      </c>
      <c r="J11" s="691">
        <v>464883</v>
      </c>
      <c r="K11" s="691">
        <v>476932.55999999994</v>
      </c>
      <c r="L11" s="691">
        <v>488982.12</v>
      </c>
      <c r="M11" s="691">
        <v>501030.83999999997</v>
      </c>
      <c r="N11" s="691">
        <v>513081.60000000003</v>
      </c>
      <c r="O11" s="691">
        <v>525131.16</v>
      </c>
      <c r="P11" s="692">
        <v>537180.60000000009</v>
      </c>
    </row>
    <row r="12" spans="1:16" ht="15">
      <c r="A12" s="690" t="s">
        <v>884</v>
      </c>
      <c r="B12" s="691"/>
      <c r="C12" s="691"/>
      <c r="D12" s="691"/>
      <c r="E12" s="691"/>
      <c r="F12" s="691"/>
      <c r="G12" s="691"/>
      <c r="H12" s="691"/>
      <c r="I12" s="691"/>
      <c r="J12" s="691"/>
      <c r="K12" s="691"/>
      <c r="L12" s="691"/>
      <c r="M12" s="691"/>
      <c r="N12" s="691"/>
      <c r="O12" s="691"/>
      <c r="P12" s="692"/>
    </row>
    <row r="13" spans="1:16" ht="15">
      <c r="A13" s="690" t="s">
        <v>885</v>
      </c>
      <c r="B13" s="691">
        <v>425082.60000000003</v>
      </c>
      <c r="C13" s="691">
        <v>443774.52000000008</v>
      </c>
      <c r="D13" s="691">
        <v>462465.12000000011</v>
      </c>
      <c r="E13" s="691">
        <v>481155.72000000015</v>
      </c>
      <c r="F13" s="691">
        <v>499846.32000000018</v>
      </c>
      <c r="G13" s="691">
        <v>518536.80000000016</v>
      </c>
      <c r="H13" s="691">
        <v>537227.28000000026</v>
      </c>
      <c r="I13" s="691">
        <v>555917.88000000024</v>
      </c>
      <c r="J13" s="691">
        <v>574608.48000000021</v>
      </c>
      <c r="K13" s="691">
        <v>593299.08000000031</v>
      </c>
      <c r="L13" s="691">
        <v>611989.44000000029</v>
      </c>
      <c r="M13" s="691"/>
      <c r="N13" s="691"/>
      <c r="O13" s="691"/>
      <c r="P13" s="692"/>
    </row>
    <row r="14" spans="1:16" ht="15">
      <c r="A14" s="690" t="s">
        <v>886</v>
      </c>
      <c r="B14" s="691">
        <v>474987</v>
      </c>
      <c r="C14" s="691">
        <v>494747.39999999997</v>
      </c>
      <c r="D14" s="691">
        <v>514507.79999999993</v>
      </c>
      <c r="E14" s="691">
        <v>534268.19999999995</v>
      </c>
      <c r="F14" s="691">
        <v>554028.59999999986</v>
      </c>
      <c r="G14" s="691">
        <v>573788.99999999977</v>
      </c>
      <c r="H14" s="691">
        <v>593549.39999999979</v>
      </c>
      <c r="I14" s="691">
        <v>613309.79999999981</v>
      </c>
      <c r="J14" s="691">
        <v>633070.19999999972</v>
      </c>
      <c r="K14" s="691">
        <v>652830.59999999963</v>
      </c>
      <c r="L14" s="691">
        <v>672590.99999999965</v>
      </c>
      <c r="M14" s="691"/>
      <c r="N14" s="691"/>
      <c r="O14" s="691"/>
      <c r="P14" s="692"/>
    </row>
    <row r="15" spans="1:16" ht="15">
      <c r="A15" s="690" t="s">
        <v>887</v>
      </c>
      <c r="B15" s="691">
        <v>525121.67999999993</v>
      </c>
      <c r="C15" s="691">
        <v>546394.91999999993</v>
      </c>
      <c r="D15" s="691">
        <v>567668.15999999992</v>
      </c>
      <c r="E15" s="691">
        <v>588941.39999999991</v>
      </c>
      <c r="F15" s="691">
        <v>610214.6399999999</v>
      </c>
      <c r="G15" s="691">
        <v>631487.6399999999</v>
      </c>
      <c r="H15" s="691">
        <v>652760.87999999977</v>
      </c>
      <c r="I15" s="691">
        <v>674033.87999999977</v>
      </c>
      <c r="J15" s="691">
        <v>695307.11999999976</v>
      </c>
      <c r="K15" s="691">
        <v>716580.35999999975</v>
      </c>
      <c r="L15" s="691">
        <v>737853.59999999963</v>
      </c>
      <c r="M15" s="691"/>
      <c r="N15" s="691"/>
      <c r="O15" s="691"/>
      <c r="P15" s="692"/>
    </row>
    <row r="16" spans="1:16" ht="15">
      <c r="A16" s="690" t="s">
        <v>888</v>
      </c>
      <c r="B16" s="691">
        <v>635402.39999999991</v>
      </c>
      <c r="C16" s="691">
        <v>664950.6</v>
      </c>
      <c r="D16" s="691">
        <v>694498.55999999994</v>
      </c>
      <c r="E16" s="691">
        <v>724046.76</v>
      </c>
      <c r="F16" s="691">
        <v>753594.96</v>
      </c>
      <c r="G16" s="691">
        <v>783142.91999999993</v>
      </c>
      <c r="H16" s="691">
        <v>812690.87999999989</v>
      </c>
      <c r="I16" s="691">
        <v>842239.08</v>
      </c>
      <c r="J16" s="691">
        <v>871787.04</v>
      </c>
      <c r="K16" s="691"/>
      <c r="L16" s="691"/>
      <c r="M16" s="691"/>
      <c r="N16" s="691"/>
      <c r="O16" s="691"/>
      <c r="P16" s="692"/>
    </row>
    <row r="17" spans="1:16" ht="15">
      <c r="A17" s="690" t="s">
        <v>889</v>
      </c>
      <c r="B17" s="691">
        <v>769749.48</v>
      </c>
      <c r="C17" s="691">
        <v>805548</v>
      </c>
      <c r="D17" s="691">
        <v>841346.52</v>
      </c>
      <c r="E17" s="691">
        <v>877145.04</v>
      </c>
      <c r="F17" s="691">
        <v>912919.67999999993</v>
      </c>
      <c r="G17" s="691">
        <v>948742.20000000007</v>
      </c>
      <c r="H17" s="691">
        <v>984540.72</v>
      </c>
      <c r="I17" s="691">
        <v>1020339.24</v>
      </c>
      <c r="J17" s="691">
        <v>1056137.76</v>
      </c>
      <c r="K17" s="691"/>
      <c r="L17" s="691"/>
      <c r="M17" s="691"/>
      <c r="N17" s="691"/>
      <c r="O17" s="691"/>
      <c r="P17" s="692"/>
    </row>
    <row r="18" spans="1:16" ht="15.75" thickBot="1">
      <c r="A18" s="693" t="s">
        <v>890</v>
      </c>
      <c r="B18" s="694">
        <v>925992.11999999988</v>
      </c>
      <c r="C18" s="694">
        <v>966792.48</v>
      </c>
      <c r="D18" s="694">
        <v>1007592.8400000001</v>
      </c>
      <c r="E18" s="694">
        <v>1048633.2000000002</v>
      </c>
      <c r="F18" s="694">
        <v>1089193.44</v>
      </c>
      <c r="G18" s="694">
        <v>1130017.7999999998</v>
      </c>
      <c r="H18" s="694">
        <v>1170794.1599999999</v>
      </c>
      <c r="I18" s="694">
        <v>1211594.52</v>
      </c>
      <c r="J18" s="694">
        <v>1252394.8800000001</v>
      </c>
      <c r="K18" s="694"/>
      <c r="L18" s="694"/>
      <c r="M18" s="694"/>
      <c r="N18" s="694"/>
      <c r="O18" s="694"/>
      <c r="P18" s="695"/>
    </row>
  </sheetData>
  <pageMargins left="0.70866141732283472" right="0.70866141732283472" top="0.74803149606299213" bottom="0.74803149606299213" header="0.31496062992125984" footer="0.31496062992125984"/>
  <pageSetup paperSize="9" scale="90" orientation="landscape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96"/>
  <sheetViews>
    <sheetView view="pageBreakPreview" topLeftCell="A956" zoomScale="50" zoomScaleNormal="100" zoomScaleSheetLayoutView="50" workbookViewId="0">
      <selection activeCell="A956" sqref="A956:XFD964"/>
    </sheetView>
  </sheetViews>
  <sheetFormatPr defaultRowHeight="18.75"/>
  <cols>
    <col min="1" max="1" width="9.140625" style="749"/>
    <col min="2" max="2" width="26.140625" style="749" customWidth="1"/>
    <col min="3" max="3" width="7.5703125" style="750" customWidth="1"/>
    <col min="4" max="4" width="5.7109375" style="751" customWidth="1"/>
    <col min="5" max="5" width="18.5703125" style="751" customWidth="1"/>
    <col min="6" max="6" width="16.7109375" style="751" customWidth="1"/>
    <col min="7" max="7" width="17" style="751" customWidth="1"/>
    <col min="8" max="8" width="17.42578125" style="751" customWidth="1"/>
    <col min="9" max="9" width="17.28515625" style="751" customWidth="1"/>
    <col min="10" max="10" width="17.7109375" style="751" customWidth="1"/>
    <col min="11" max="11" width="19.42578125" style="751" customWidth="1"/>
    <col min="12" max="12" width="18.5703125" style="751" customWidth="1"/>
    <col min="13" max="13" width="19.140625" style="751" customWidth="1"/>
    <col min="14" max="18" width="17.7109375" style="751" customWidth="1"/>
    <col min="19" max="19" width="20.28515625" style="751" customWidth="1"/>
    <col min="20" max="20" width="19.140625" style="751" customWidth="1"/>
  </cols>
  <sheetData>
    <row r="1" spans="1:20" ht="28.5">
      <c r="A1" s="1035" t="s">
        <v>802</v>
      </c>
      <c r="B1" s="1035"/>
      <c r="C1" s="1035"/>
      <c r="D1" s="1035"/>
      <c r="E1" s="1035"/>
      <c r="F1" s="1035"/>
      <c r="G1" s="1035"/>
      <c r="H1" s="1035"/>
      <c r="I1" s="1035"/>
      <c r="J1" s="1035"/>
      <c r="K1" s="1035"/>
      <c r="L1" s="1035"/>
      <c r="M1" s="1035"/>
      <c r="N1" s="1035"/>
      <c r="O1" s="1035"/>
      <c r="P1" s="1035"/>
      <c r="Q1" s="1035"/>
      <c r="R1" s="1035"/>
      <c r="S1" s="1035"/>
      <c r="T1" s="1035"/>
    </row>
    <row r="2" spans="1:20" ht="18">
      <c r="A2" s="1036" t="s">
        <v>936</v>
      </c>
      <c r="B2" s="1036"/>
      <c r="C2" s="1036"/>
      <c r="D2" s="1036"/>
      <c r="E2" s="1036"/>
      <c r="F2" s="1036"/>
      <c r="G2" s="1036"/>
      <c r="H2" s="1036"/>
      <c r="I2" s="1036"/>
      <c r="J2" s="1036"/>
      <c r="K2" s="1036"/>
      <c r="L2" s="1036"/>
      <c r="M2" s="1036"/>
      <c r="N2" s="1036"/>
      <c r="O2" s="1036"/>
      <c r="P2" s="1036"/>
      <c r="Q2" s="1036"/>
      <c r="R2" s="1036"/>
      <c r="S2" s="1036"/>
      <c r="T2" s="1036"/>
    </row>
    <row r="3" spans="1:20" thickBot="1">
      <c r="A3" s="1053" t="s">
        <v>892</v>
      </c>
      <c r="B3" s="1053"/>
      <c r="C3" s="1053"/>
      <c r="D3" s="1053"/>
      <c r="E3" s="1053"/>
      <c r="F3" s="1053"/>
      <c r="G3" s="1053"/>
      <c r="H3" s="1053"/>
      <c r="I3" s="1053"/>
      <c r="J3" s="1053"/>
      <c r="K3" s="1053"/>
      <c r="L3" s="1053"/>
      <c r="M3" s="1053"/>
      <c r="N3" s="1053"/>
      <c r="O3" s="1053"/>
      <c r="P3" s="1053"/>
      <c r="Q3" s="1053"/>
      <c r="R3" s="1053"/>
      <c r="S3" s="1053"/>
      <c r="T3" s="1053"/>
    </row>
    <row r="4" spans="1:20" thickBot="1">
      <c r="A4" s="1037" t="s">
        <v>891</v>
      </c>
      <c r="B4" s="1038"/>
      <c r="C4" s="1038"/>
      <c r="D4" s="1038"/>
      <c r="E4" s="1039"/>
      <c r="F4" s="1037" t="s">
        <v>893</v>
      </c>
      <c r="G4" s="1038"/>
      <c r="H4" s="1038"/>
      <c r="I4" s="1038"/>
      <c r="J4" s="1038"/>
      <c r="K4" s="1038"/>
      <c r="L4" s="1038"/>
      <c r="M4" s="1039"/>
      <c r="N4" s="1037" t="s">
        <v>894</v>
      </c>
      <c r="O4" s="1038"/>
      <c r="P4" s="1038"/>
      <c r="Q4" s="1038"/>
      <c r="R4" s="1039"/>
      <c r="S4" s="1037" t="s">
        <v>895</v>
      </c>
      <c r="T4" s="1039"/>
    </row>
    <row r="5" spans="1:20" ht="54">
      <c r="A5" s="697" t="s">
        <v>896</v>
      </c>
      <c r="B5" s="698" t="s">
        <v>897</v>
      </c>
      <c r="C5" s="698" t="s">
        <v>898</v>
      </c>
      <c r="D5" s="698" t="s">
        <v>899</v>
      </c>
      <c r="E5" s="698" t="s">
        <v>900</v>
      </c>
      <c r="F5" s="698" t="s">
        <v>920</v>
      </c>
      <c r="G5" s="698" t="s">
        <v>902</v>
      </c>
      <c r="H5" s="698" t="s">
        <v>903</v>
      </c>
      <c r="I5" s="698" t="s">
        <v>904</v>
      </c>
      <c r="J5" s="698" t="s">
        <v>905</v>
      </c>
      <c r="K5" s="698" t="s">
        <v>906</v>
      </c>
      <c r="L5" s="698" t="s">
        <v>926</v>
      </c>
      <c r="M5" s="698" t="s">
        <v>908</v>
      </c>
      <c r="N5" s="698" t="s">
        <v>921</v>
      </c>
      <c r="O5" s="698" t="s">
        <v>927</v>
      </c>
      <c r="P5" s="698" t="s">
        <v>928</v>
      </c>
      <c r="Q5" s="698" t="s">
        <v>929</v>
      </c>
      <c r="R5" s="698"/>
      <c r="S5" s="698" t="s">
        <v>913</v>
      </c>
      <c r="T5" s="699" t="s">
        <v>914</v>
      </c>
    </row>
    <row r="6" spans="1:20" ht="18">
      <c r="A6" s="752">
        <v>1</v>
      </c>
      <c r="B6" s="701"/>
      <c r="C6" s="701" t="s">
        <v>922</v>
      </c>
      <c r="D6" s="701"/>
      <c r="E6" s="800">
        <v>760076</v>
      </c>
      <c r="F6" s="801">
        <v>342034</v>
      </c>
      <c r="G6" s="801"/>
      <c r="H6" s="801">
        <v>228023</v>
      </c>
      <c r="I6" s="802"/>
      <c r="J6" s="801"/>
      <c r="K6" s="801">
        <v>228023</v>
      </c>
      <c r="L6" s="801">
        <v>190019</v>
      </c>
      <c r="M6" s="801">
        <v>570057</v>
      </c>
      <c r="N6" s="801">
        <v>114011</v>
      </c>
      <c r="O6" s="801">
        <v>570057</v>
      </c>
      <c r="P6" s="801"/>
      <c r="Q6" s="801">
        <v>2280228</v>
      </c>
      <c r="R6" s="801"/>
      <c r="S6" s="801">
        <f>E6*10%</f>
        <v>76007.600000000006</v>
      </c>
      <c r="T6" s="801"/>
    </row>
    <row r="7" spans="1:20" ht="18">
      <c r="A7" s="752">
        <v>2</v>
      </c>
      <c r="B7" s="701"/>
      <c r="C7" s="701" t="s">
        <v>922</v>
      </c>
      <c r="D7" s="701"/>
      <c r="E7" s="800">
        <v>760076</v>
      </c>
      <c r="F7" s="801">
        <v>342034</v>
      </c>
      <c r="G7" s="801"/>
      <c r="H7" s="801">
        <v>228023</v>
      </c>
      <c r="I7" s="802"/>
      <c r="J7" s="801"/>
      <c r="K7" s="801">
        <v>228023</v>
      </c>
      <c r="L7" s="801">
        <v>190019</v>
      </c>
      <c r="M7" s="801">
        <v>570057</v>
      </c>
      <c r="N7" s="801">
        <v>114011</v>
      </c>
      <c r="O7" s="801">
        <v>570057</v>
      </c>
      <c r="P7" s="801"/>
      <c r="Q7" s="801">
        <v>2280228</v>
      </c>
      <c r="R7" s="801"/>
      <c r="S7" s="801">
        <f t="shared" ref="S7:S13" si="0">E7*10%</f>
        <v>76007.600000000006</v>
      </c>
      <c r="T7" s="801"/>
    </row>
    <row r="8" spans="1:20" ht="18">
      <c r="A8" s="752">
        <v>3</v>
      </c>
      <c r="B8" s="701"/>
      <c r="C8" s="701" t="s">
        <v>922</v>
      </c>
      <c r="D8" s="701"/>
      <c r="E8" s="800">
        <v>760076</v>
      </c>
      <c r="F8" s="801">
        <v>342034</v>
      </c>
      <c r="G8" s="801"/>
      <c r="H8" s="801">
        <v>228023</v>
      </c>
      <c r="I8" s="802"/>
      <c r="J8" s="801"/>
      <c r="K8" s="801">
        <v>228023</v>
      </c>
      <c r="L8" s="801">
        <v>190019</v>
      </c>
      <c r="M8" s="801">
        <v>570057</v>
      </c>
      <c r="N8" s="801">
        <v>114011</v>
      </c>
      <c r="O8" s="801">
        <v>570057</v>
      </c>
      <c r="P8" s="801"/>
      <c r="Q8" s="801">
        <v>2280228</v>
      </c>
      <c r="R8" s="801"/>
      <c r="S8" s="801">
        <f t="shared" si="0"/>
        <v>76007.600000000006</v>
      </c>
      <c r="T8" s="801"/>
    </row>
    <row r="9" spans="1:20" ht="18">
      <c r="A9" s="752">
        <v>4</v>
      </c>
      <c r="B9" s="701"/>
      <c r="C9" s="701" t="s">
        <v>922</v>
      </c>
      <c r="D9" s="701"/>
      <c r="E9" s="800">
        <v>760076</v>
      </c>
      <c r="F9" s="801">
        <v>342034</v>
      </c>
      <c r="G9" s="801"/>
      <c r="H9" s="801">
        <v>228023</v>
      </c>
      <c r="I9" s="802"/>
      <c r="J9" s="801"/>
      <c r="K9" s="801">
        <v>228023</v>
      </c>
      <c r="L9" s="801">
        <v>190019</v>
      </c>
      <c r="M9" s="801">
        <v>570057</v>
      </c>
      <c r="N9" s="801">
        <v>114011</v>
      </c>
      <c r="O9" s="801">
        <v>570057</v>
      </c>
      <c r="P9" s="801"/>
      <c r="Q9" s="801">
        <v>2280228</v>
      </c>
      <c r="R9" s="801"/>
      <c r="S9" s="801">
        <f t="shared" si="0"/>
        <v>76007.600000000006</v>
      </c>
      <c r="T9" s="801"/>
    </row>
    <row r="10" spans="1:20" ht="18">
      <c r="A10" s="752">
        <v>5</v>
      </c>
      <c r="B10" s="701"/>
      <c r="C10" s="701" t="s">
        <v>922</v>
      </c>
      <c r="D10" s="701"/>
      <c r="E10" s="800">
        <v>760076</v>
      </c>
      <c r="F10" s="801">
        <v>342034</v>
      </c>
      <c r="G10" s="801"/>
      <c r="H10" s="801">
        <v>228023</v>
      </c>
      <c r="I10" s="802"/>
      <c r="J10" s="801"/>
      <c r="K10" s="801">
        <v>228023</v>
      </c>
      <c r="L10" s="801">
        <v>190019</v>
      </c>
      <c r="M10" s="801">
        <v>570057</v>
      </c>
      <c r="N10" s="801">
        <v>114011</v>
      </c>
      <c r="O10" s="801">
        <v>570057</v>
      </c>
      <c r="P10" s="801"/>
      <c r="Q10" s="801">
        <v>2280228</v>
      </c>
      <c r="R10" s="801"/>
      <c r="S10" s="801">
        <f t="shared" si="0"/>
        <v>76007.600000000006</v>
      </c>
      <c r="T10" s="801"/>
    </row>
    <row r="11" spans="1:20" ht="18">
      <c r="A11" s="752">
        <v>6</v>
      </c>
      <c r="B11" s="701"/>
      <c r="C11" s="701" t="s">
        <v>922</v>
      </c>
      <c r="D11" s="701"/>
      <c r="E11" s="800">
        <v>760076</v>
      </c>
      <c r="F11" s="801">
        <v>342034</v>
      </c>
      <c r="G11" s="801"/>
      <c r="H11" s="801">
        <v>228023</v>
      </c>
      <c r="I11" s="802"/>
      <c r="J11" s="801"/>
      <c r="K11" s="801">
        <v>228023</v>
      </c>
      <c r="L11" s="801">
        <v>190019</v>
      </c>
      <c r="M11" s="801">
        <v>570057</v>
      </c>
      <c r="N11" s="801">
        <v>114011</v>
      </c>
      <c r="O11" s="801">
        <v>570057</v>
      </c>
      <c r="P11" s="801"/>
      <c r="Q11" s="801">
        <v>2280228</v>
      </c>
      <c r="R11" s="801"/>
      <c r="S11" s="801">
        <f t="shared" si="0"/>
        <v>76007.600000000006</v>
      </c>
      <c r="T11" s="801"/>
    </row>
    <row r="12" spans="1:20" ht="18">
      <c r="A12" s="752">
        <v>7</v>
      </c>
      <c r="B12" s="701"/>
      <c r="C12" s="701" t="s">
        <v>922</v>
      </c>
      <c r="D12" s="701"/>
      <c r="E12" s="800">
        <v>760076</v>
      </c>
      <c r="F12" s="801">
        <v>342034</v>
      </c>
      <c r="G12" s="801"/>
      <c r="H12" s="801">
        <v>228023</v>
      </c>
      <c r="I12" s="802"/>
      <c r="J12" s="801"/>
      <c r="K12" s="801">
        <v>228023</v>
      </c>
      <c r="L12" s="801">
        <v>190019</v>
      </c>
      <c r="M12" s="801">
        <v>570057</v>
      </c>
      <c r="N12" s="801">
        <v>114011</v>
      </c>
      <c r="O12" s="801">
        <v>570057</v>
      </c>
      <c r="P12" s="801"/>
      <c r="Q12" s="801">
        <v>2280228</v>
      </c>
      <c r="R12" s="801"/>
      <c r="S12" s="801">
        <f t="shared" si="0"/>
        <v>76007.600000000006</v>
      </c>
      <c r="T12" s="801"/>
    </row>
    <row r="13" spans="1:20" ht="18">
      <c r="A13" s="752">
        <v>8</v>
      </c>
      <c r="B13" s="701"/>
      <c r="C13" s="701" t="s">
        <v>922</v>
      </c>
      <c r="D13" s="701"/>
      <c r="E13" s="800">
        <v>760076</v>
      </c>
      <c r="F13" s="801">
        <v>342034</v>
      </c>
      <c r="G13" s="801"/>
      <c r="H13" s="801">
        <v>228023</v>
      </c>
      <c r="I13" s="802"/>
      <c r="J13" s="801"/>
      <c r="K13" s="801">
        <v>228023</v>
      </c>
      <c r="L13" s="801">
        <v>190019</v>
      </c>
      <c r="M13" s="801">
        <v>570057</v>
      </c>
      <c r="N13" s="801">
        <v>114011</v>
      </c>
      <c r="O13" s="801">
        <v>570057</v>
      </c>
      <c r="P13" s="801"/>
      <c r="Q13" s="801">
        <v>2280228</v>
      </c>
      <c r="R13" s="801"/>
      <c r="S13" s="801">
        <f t="shared" si="0"/>
        <v>76007.600000000006</v>
      </c>
      <c r="T13" s="801"/>
    </row>
    <row r="14" spans="1:20" ht="18">
      <c r="A14" s="752">
        <v>9</v>
      </c>
      <c r="B14" s="701"/>
      <c r="C14" s="701" t="s">
        <v>923</v>
      </c>
      <c r="D14" s="701"/>
      <c r="E14" s="800">
        <v>809300</v>
      </c>
      <c r="F14" s="801">
        <v>364185</v>
      </c>
      <c r="G14" s="801"/>
      <c r="H14" s="801">
        <v>242790</v>
      </c>
      <c r="I14" s="802"/>
      <c r="J14" s="801"/>
      <c r="K14" s="801">
        <v>242790</v>
      </c>
      <c r="L14" s="801">
        <v>202305</v>
      </c>
      <c r="M14" s="801">
        <v>606975</v>
      </c>
      <c r="N14" s="801">
        <v>121395</v>
      </c>
      <c r="O14" s="801">
        <v>606975</v>
      </c>
      <c r="P14" s="801"/>
      <c r="Q14" s="801">
        <v>2427900</v>
      </c>
      <c r="R14" s="801"/>
      <c r="S14" s="801">
        <f>E14*10%</f>
        <v>80930</v>
      </c>
      <c r="T14" s="801"/>
    </row>
    <row r="15" spans="1:20" ht="18">
      <c r="A15" s="752">
        <v>10</v>
      </c>
      <c r="B15" s="701"/>
      <c r="C15" s="701" t="s">
        <v>923</v>
      </c>
      <c r="D15" s="701"/>
      <c r="E15" s="800">
        <v>809300</v>
      </c>
      <c r="F15" s="801">
        <v>364185</v>
      </c>
      <c r="G15" s="801"/>
      <c r="H15" s="801">
        <v>242790</v>
      </c>
      <c r="I15" s="802"/>
      <c r="J15" s="801"/>
      <c r="K15" s="801">
        <v>242790</v>
      </c>
      <c r="L15" s="801">
        <v>202305</v>
      </c>
      <c r="M15" s="801">
        <v>606975</v>
      </c>
      <c r="N15" s="801">
        <v>121395</v>
      </c>
      <c r="O15" s="801">
        <v>606975</v>
      </c>
      <c r="P15" s="801"/>
      <c r="Q15" s="801">
        <v>2427900</v>
      </c>
      <c r="R15" s="801"/>
      <c r="S15" s="801">
        <f t="shared" ref="S15:S20" si="1">E15*10%</f>
        <v>80930</v>
      </c>
      <c r="T15" s="801"/>
    </row>
    <row r="16" spans="1:20" ht="18">
      <c r="A16" s="752">
        <v>11</v>
      </c>
      <c r="B16" s="701"/>
      <c r="C16" s="701" t="s">
        <v>923</v>
      </c>
      <c r="D16" s="701"/>
      <c r="E16" s="800">
        <v>809300</v>
      </c>
      <c r="F16" s="801">
        <v>364185</v>
      </c>
      <c r="G16" s="801"/>
      <c r="H16" s="801">
        <v>242790</v>
      </c>
      <c r="I16" s="802"/>
      <c r="J16" s="801"/>
      <c r="K16" s="801">
        <v>242790</v>
      </c>
      <c r="L16" s="801">
        <v>202305</v>
      </c>
      <c r="M16" s="801">
        <v>606975</v>
      </c>
      <c r="N16" s="801">
        <v>121395</v>
      </c>
      <c r="O16" s="801">
        <v>606975</v>
      </c>
      <c r="P16" s="801"/>
      <c r="Q16" s="801">
        <v>2427900</v>
      </c>
      <c r="R16" s="801"/>
      <c r="S16" s="801">
        <f t="shared" si="1"/>
        <v>80930</v>
      </c>
      <c r="T16" s="801"/>
    </row>
    <row r="17" spans="1:20" ht="18">
      <c r="A17" s="752">
        <v>12</v>
      </c>
      <c r="B17" s="701"/>
      <c r="C17" s="701" t="s">
        <v>923</v>
      </c>
      <c r="D17" s="701"/>
      <c r="E17" s="800">
        <v>809300</v>
      </c>
      <c r="F17" s="801">
        <v>364185</v>
      </c>
      <c r="G17" s="801"/>
      <c r="H17" s="801">
        <v>242790</v>
      </c>
      <c r="I17" s="802"/>
      <c r="J17" s="801"/>
      <c r="K17" s="801">
        <v>242790</v>
      </c>
      <c r="L17" s="801">
        <v>202305</v>
      </c>
      <c r="M17" s="801">
        <v>606975</v>
      </c>
      <c r="N17" s="801">
        <v>121395</v>
      </c>
      <c r="O17" s="801">
        <v>606975</v>
      </c>
      <c r="P17" s="801"/>
      <c r="Q17" s="801">
        <v>2427900</v>
      </c>
      <c r="R17" s="801"/>
      <c r="S17" s="801">
        <f t="shared" si="1"/>
        <v>80930</v>
      </c>
      <c r="T17" s="801"/>
    </row>
    <row r="18" spans="1:20" ht="18">
      <c r="A18" s="752">
        <v>13</v>
      </c>
      <c r="B18" s="701"/>
      <c r="C18" s="701" t="s">
        <v>923</v>
      </c>
      <c r="D18" s="701"/>
      <c r="E18" s="800">
        <v>809300</v>
      </c>
      <c r="F18" s="801">
        <v>364185</v>
      </c>
      <c r="G18" s="801"/>
      <c r="H18" s="801">
        <v>242790</v>
      </c>
      <c r="I18" s="802"/>
      <c r="J18" s="801"/>
      <c r="K18" s="801">
        <v>242790</v>
      </c>
      <c r="L18" s="801">
        <v>202305</v>
      </c>
      <c r="M18" s="801">
        <v>606975</v>
      </c>
      <c r="N18" s="801">
        <v>121395</v>
      </c>
      <c r="O18" s="801">
        <v>606975</v>
      </c>
      <c r="P18" s="801"/>
      <c r="Q18" s="801">
        <v>2427900</v>
      </c>
      <c r="R18" s="801"/>
      <c r="S18" s="801">
        <f t="shared" si="1"/>
        <v>80930</v>
      </c>
      <c r="T18" s="801"/>
    </row>
    <row r="19" spans="1:20" ht="18">
      <c r="A19" s="752">
        <v>14</v>
      </c>
      <c r="B19" s="701"/>
      <c r="C19" s="701" t="s">
        <v>923</v>
      </c>
      <c r="D19" s="701"/>
      <c r="E19" s="800">
        <v>809300</v>
      </c>
      <c r="F19" s="801">
        <v>364185</v>
      </c>
      <c r="G19" s="801"/>
      <c r="H19" s="801">
        <v>242790</v>
      </c>
      <c r="I19" s="802"/>
      <c r="J19" s="801"/>
      <c r="K19" s="801">
        <v>242790</v>
      </c>
      <c r="L19" s="801">
        <v>202305</v>
      </c>
      <c r="M19" s="801">
        <v>606975</v>
      </c>
      <c r="N19" s="801">
        <v>121395</v>
      </c>
      <c r="O19" s="801">
        <v>606975</v>
      </c>
      <c r="P19" s="801"/>
      <c r="Q19" s="801">
        <v>2427900</v>
      </c>
      <c r="R19" s="801"/>
      <c r="S19" s="801">
        <f t="shared" si="1"/>
        <v>80930</v>
      </c>
      <c r="T19" s="801"/>
    </row>
    <row r="20" spans="1:20" ht="18">
      <c r="A20" s="752">
        <v>15</v>
      </c>
      <c r="B20" s="701"/>
      <c r="C20" s="701" t="s">
        <v>923</v>
      </c>
      <c r="D20" s="701"/>
      <c r="E20" s="800">
        <v>809300</v>
      </c>
      <c r="F20" s="801">
        <v>364185</v>
      </c>
      <c r="G20" s="801"/>
      <c r="H20" s="801">
        <v>242790</v>
      </c>
      <c r="I20" s="802"/>
      <c r="J20" s="801"/>
      <c r="K20" s="801">
        <v>242790</v>
      </c>
      <c r="L20" s="801">
        <v>202305</v>
      </c>
      <c r="M20" s="801">
        <v>606975</v>
      </c>
      <c r="N20" s="801">
        <v>121395</v>
      </c>
      <c r="O20" s="801">
        <v>606975</v>
      </c>
      <c r="P20" s="801"/>
      <c r="Q20" s="801">
        <v>2427900</v>
      </c>
      <c r="R20" s="801"/>
      <c r="S20" s="801">
        <f t="shared" si="1"/>
        <v>80930</v>
      </c>
      <c r="T20" s="801"/>
    </row>
    <row r="21" spans="1:20" ht="18">
      <c r="A21" s="752">
        <v>16</v>
      </c>
      <c r="B21" s="701"/>
      <c r="C21" s="701" t="s">
        <v>924</v>
      </c>
      <c r="D21" s="701"/>
      <c r="E21" s="800">
        <v>853056</v>
      </c>
      <c r="F21" s="801">
        <v>383875</v>
      </c>
      <c r="G21" s="801"/>
      <c r="H21" s="801">
        <v>255917</v>
      </c>
      <c r="I21" s="802"/>
      <c r="J21" s="801"/>
      <c r="K21" s="801">
        <v>255917</v>
      </c>
      <c r="L21" s="801">
        <v>213264</v>
      </c>
      <c r="M21" s="801">
        <v>639792</v>
      </c>
      <c r="N21" s="801">
        <v>127958</v>
      </c>
      <c r="O21" s="801">
        <v>639792</v>
      </c>
      <c r="P21" s="801">
        <v>213264</v>
      </c>
      <c r="Q21" s="801">
        <v>2559168</v>
      </c>
      <c r="R21" s="801"/>
      <c r="S21" s="801">
        <f>E21*10%</f>
        <v>85305.600000000006</v>
      </c>
      <c r="T21" s="801"/>
    </row>
    <row r="22" spans="1:20" thickBot="1">
      <c r="A22" s="752">
        <v>17</v>
      </c>
      <c r="B22" s="701"/>
      <c r="C22" s="701" t="s">
        <v>925</v>
      </c>
      <c r="D22" s="701"/>
      <c r="E22" s="800">
        <v>908312</v>
      </c>
      <c r="F22" s="801">
        <v>408740</v>
      </c>
      <c r="G22" s="801"/>
      <c r="H22" s="801">
        <v>272494</v>
      </c>
      <c r="I22" s="802"/>
      <c r="J22" s="801"/>
      <c r="K22" s="801">
        <v>272494</v>
      </c>
      <c r="L22" s="801">
        <v>227078</v>
      </c>
      <c r="M22" s="801">
        <v>681234</v>
      </c>
      <c r="N22" s="801"/>
      <c r="O22" s="801">
        <v>681234</v>
      </c>
      <c r="P22" s="801">
        <v>227078</v>
      </c>
      <c r="Q22" s="801">
        <v>2724936</v>
      </c>
      <c r="R22" s="801"/>
      <c r="S22" s="801">
        <f>E22*10%</f>
        <v>90831.200000000012</v>
      </c>
      <c r="T22" s="801"/>
    </row>
    <row r="23" spans="1:20" s="799" customFormat="1" thickBot="1">
      <c r="A23" s="1054" t="s">
        <v>930</v>
      </c>
      <c r="B23" s="1055"/>
      <c r="C23" s="803"/>
      <c r="D23" s="803"/>
      <c r="E23" s="754">
        <f>SUM(E6:E22)</f>
        <v>13507076</v>
      </c>
      <c r="F23" s="754">
        <f t="shared" ref="F23:T23" si="2">SUM(F6:F22)</f>
        <v>6078182</v>
      </c>
      <c r="G23" s="754">
        <f t="shared" si="2"/>
        <v>0</v>
      </c>
      <c r="H23" s="754">
        <f t="shared" si="2"/>
        <v>4052125</v>
      </c>
      <c r="I23" s="754">
        <f t="shared" si="2"/>
        <v>0</v>
      </c>
      <c r="J23" s="754">
        <f t="shared" si="2"/>
        <v>0</v>
      </c>
      <c r="K23" s="754">
        <f t="shared" si="2"/>
        <v>4052125</v>
      </c>
      <c r="L23" s="754">
        <f t="shared" si="2"/>
        <v>3376629</v>
      </c>
      <c r="M23" s="754">
        <f t="shared" si="2"/>
        <v>10130307</v>
      </c>
      <c r="N23" s="754">
        <f t="shared" si="2"/>
        <v>1889811</v>
      </c>
      <c r="O23" s="754">
        <f t="shared" si="2"/>
        <v>10130307</v>
      </c>
      <c r="P23" s="754">
        <f t="shared" si="2"/>
        <v>440342</v>
      </c>
      <c r="Q23" s="754">
        <f t="shared" si="2"/>
        <v>40521228</v>
      </c>
      <c r="R23" s="754">
        <f t="shared" si="2"/>
        <v>0</v>
      </c>
      <c r="S23" s="754">
        <f t="shared" si="2"/>
        <v>1350707.5999999999</v>
      </c>
      <c r="T23" s="754">
        <f t="shared" si="2"/>
        <v>0</v>
      </c>
    </row>
    <row r="24" spans="1:20" ht="28.5">
      <c r="A24" s="1035" t="s">
        <v>802</v>
      </c>
      <c r="B24" s="1035"/>
      <c r="C24" s="1035"/>
      <c r="D24" s="1035"/>
      <c r="E24" s="1035"/>
      <c r="F24" s="1035"/>
      <c r="G24" s="1035"/>
      <c r="H24" s="1035"/>
      <c r="I24" s="1035"/>
      <c r="J24" s="1035"/>
      <c r="K24" s="1035"/>
      <c r="L24" s="1035"/>
      <c r="M24" s="1035"/>
      <c r="N24" s="1035"/>
      <c r="O24" s="1035"/>
      <c r="P24" s="1035"/>
      <c r="Q24" s="1035"/>
      <c r="R24" s="1035"/>
      <c r="S24" s="1035"/>
      <c r="T24" s="1035"/>
    </row>
    <row r="25" spans="1:20" ht="18">
      <c r="A25" s="1036" t="s">
        <v>1674</v>
      </c>
      <c r="B25" s="1036"/>
      <c r="C25" s="1036"/>
      <c r="D25" s="1036"/>
      <c r="E25" s="1036"/>
      <c r="F25" s="1036"/>
      <c r="G25" s="1036"/>
      <c r="H25" s="1036"/>
      <c r="I25" s="1036"/>
      <c r="J25" s="1036"/>
      <c r="K25" s="1036"/>
      <c r="L25" s="1036"/>
      <c r="M25" s="1036"/>
      <c r="N25" s="1036"/>
      <c r="O25" s="1036"/>
      <c r="P25" s="1036"/>
      <c r="Q25" s="1036"/>
      <c r="R25" s="1036"/>
      <c r="S25" s="1036"/>
      <c r="T25" s="1036"/>
    </row>
    <row r="26" spans="1:20" thickBot="1">
      <c r="A26" s="1053" t="s">
        <v>892</v>
      </c>
      <c r="B26" s="1053"/>
      <c r="C26" s="1053"/>
      <c r="D26" s="1053"/>
      <c r="E26" s="1053"/>
      <c r="F26" s="1053"/>
      <c r="G26" s="1053"/>
      <c r="H26" s="1053"/>
      <c r="I26" s="1053"/>
      <c r="J26" s="1053"/>
      <c r="K26" s="1053"/>
      <c r="L26" s="1053"/>
      <c r="M26" s="1053"/>
      <c r="N26" s="1053"/>
      <c r="O26" s="1053"/>
      <c r="P26" s="1053"/>
      <c r="Q26" s="1053"/>
      <c r="R26" s="1053"/>
      <c r="S26" s="1053"/>
      <c r="T26" s="1053"/>
    </row>
    <row r="27" spans="1:20" thickBot="1">
      <c r="A27" s="1037" t="s">
        <v>1679</v>
      </c>
      <c r="B27" s="1038"/>
      <c r="C27" s="1038"/>
      <c r="D27" s="1038"/>
      <c r="E27" s="1039"/>
      <c r="F27" s="1037" t="s">
        <v>893</v>
      </c>
      <c r="G27" s="1038"/>
      <c r="H27" s="1038"/>
      <c r="I27" s="1038"/>
      <c r="J27" s="1038"/>
      <c r="K27" s="1038"/>
      <c r="L27" s="1038"/>
      <c r="M27" s="1039"/>
      <c r="N27" s="1037" t="s">
        <v>894</v>
      </c>
      <c r="O27" s="1038"/>
      <c r="P27" s="1038"/>
      <c r="Q27" s="1038"/>
      <c r="R27" s="1039"/>
      <c r="S27" s="1037" t="s">
        <v>895</v>
      </c>
      <c r="T27" s="1039"/>
    </row>
    <row r="28" spans="1:20" ht="54.75" thickBot="1">
      <c r="A28" s="697" t="s">
        <v>896</v>
      </c>
      <c r="B28" s="698" t="s">
        <v>897</v>
      </c>
      <c r="C28" s="698" t="s">
        <v>898</v>
      </c>
      <c r="D28" s="698" t="s">
        <v>899</v>
      </c>
      <c r="E28" s="698" t="s">
        <v>900</v>
      </c>
      <c r="F28" s="698" t="s">
        <v>901</v>
      </c>
      <c r="G28" s="698" t="s">
        <v>902</v>
      </c>
      <c r="H28" s="698" t="s">
        <v>903</v>
      </c>
      <c r="I28" s="698" t="s">
        <v>904</v>
      </c>
      <c r="J28" s="698" t="s">
        <v>905</v>
      </c>
      <c r="K28" s="698" t="s">
        <v>906</v>
      </c>
      <c r="L28" s="698" t="s">
        <v>907</v>
      </c>
      <c r="M28" s="698" t="s">
        <v>908</v>
      </c>
      <c r="N28" s="698" t="s">
        <v>909</v>
      </c>
      <c r="O28" s="698" t="s">
        <v>910</v>
      </c>
      <c r="P28" s="698" t="s">
        <v>911</v>
      </c>
      <c r="Q28" s="698" t="s">
        <v>912</v>
      </c>
      <c r="R28" s="698"/>
      <c r="S28" s="698" t="s">
        <v>913</v>
      </c>
      <c r="T28" s="699" t="s">
        <v>914</v>
      </c>
    </row>
    <row r="29" spans="1:20" ht="18">
      <c r="A29" s="805">
        <v>1</v>
      </c>
      <c r="B29" s="727"/>
      <c r="C29" s="727">
        <v>13</v>
      </c>
      <c r="D29" s="727">
        <v>11</v>
      </c>
      <c r="E29" s="806"/>
      <c r="F29" s="807"/>
      <c r="G29" s="807"/>
      <c r="H29" s="807"/>
      <c r="I29" s="808"/>
      <c r="J29" s="807"/>
      <c r="K29" s="807"/>
      <c r="L29" s="807"/>
      <c r="M29" s="807"/>
      <c r="N29" s="807"/>
      <c r="O29" s="807"/>
      <c r="P29" s="807"/>
      <c r="Q29" s="807"/>
      <c r="R29" s="807"/>
      <c r="S29" s="807"/>
      <c r="T29" s="809"/>
    </row>
    <row r="30" spans="1:20" thickBot="1">
      <c r="A30" s="810"/>
      <c r="B30" s="765" t="s">
        <v>932</v>
      </c>
      <c r="C30" s="765">
        <v>14</v>
      </c>
      <c r="D30" s="765">
        <v>9</v>
      </c>
      <c r="E30" s="811">
        <v>695307</v>
      </c>
      <c r="F30" s="812">
        <f>E30*35%</f>
        <v>243357.44999999998</v>
      </c>
      <c r="G30" s="812">
        <f>E30*20%</f>
        <v>139061.4</v>
      </c>
      <c r="H30" s="812">
        <f>E30*5%</f>
        <v>34765.35</v>
      </c>
      <c r="I30" s="812">
        <f>IF(C30&lt;=6,5400, IF(AND(C30&gt;=7,C30&lt;=10),7560,IF(AND(C30&gt;10,C30&lt;=14),8640,IF(C30&gt;14,9720,""))))</f>
        <v>8640</v>
      </c>
      <c r="J30" s="812">
        <f>IF(C30&lt;7,0.05*E30+64915.68,0.05*E30+24000)</f>
        <v>58765.35</v>
      </c>
      <c r="K30" s="812" t="str">
        <f>IF(C30&gt;=15, 630, "")</f>
        <v/>
      </c>
      <c r="L30" s="812" t="str">
        <f>IF(C30&gt;=15, 11469.09, "")</f>
        <v/>
      </c>
      <c r="M30" s="812" t="str">
        <f>IF(C30&gt;=15, 11469.09, "")</f>
        <v/>
      </c>
      <c r="N30" s="812"/>
      <c r="O30" s="812"/>
      <c r="P30" s="812"/>
      <c r="Q30" s="812"/>
      <c r="R30" s="812"/>
      <c r="S30" s="812">
        <f>E30*10%</f>
        <v>69530.7</v>
      </c>
      <c r="T30" s="813">
        <v>480000</v>
      </c>
    </row>
    <row r="31" spans="1:20" s="799" customFormat="1" thickBot="1">
      <c r="A31" s="1056" t="s">
        <v>917</v>
      </c>
      <c r="B31" s="1057"/>
      <c r="C31" s="814"/>
      <c r="D31" s="814"/>
      <c r="E31" s="815">
        <f>SUM(E29:E30)</f>
        <v>695307</v>
      </c>
      <c r="F31" s="815">
        <f t="shared" ref="F31:T31" si="3">SUM(F29:F30)</f>
        <v>243357.44999999998</v>
      </c>
      <c r="G31" s="815">
        <f t="shared" si="3"/>
        <v>139061.4</v>
      </c>
      <c r="H31" s="815">
        <f t="shared" si="3"/>
        <v>34765.35</v>
      </c>
      <c r="I31" s="815">
        <f t="shared" si="3"/>
        <v>8640</v>
      </c>
      <c r="J31" s="815">
        <f t="shared" si="3"/>
        <v>58765.35</v>
      </c>
      <c r="K31" s="815">
        <f t="shared" si="3"/>
        <v>0</v>
      </c>
      <c r="L31" s="815">
        <f t="shared" si="3"/>
        <v>0</v>
      </c>
      <c r="M31" s="815">
        <f t="shared" si="3"/>
        <v>0</v>
      </c>
      <c r="N31" s="815">
        <f t="shared" si="3"/>
        <v>0</v>
      </c>
      <c r="O31" s="815">
        <f t="shared" si="3"/>
        <v>0</v>
      </c>
      <c r="P31" s="815">
        <f t="shared" si="3"/>
        <v>0</v>
      </c>
      <c r="Q31" s="815">
        <f t="shared" si="3"/>
        <v>0</v>
      </c>
      <c r="R31" s="815">
        <f t="shared" si="3"/>
        <v>0</v>
      </c>
      <c r="S31" s="815">
        <f t="shared" si="3"/>
        <v>69530.7</v>
      </c>
      <c r="T31" s="816">
        <f t="shared" si="3"/>
        <v>480000</v>
      </c>
    </row>
    <row r="32" spans="1:20" ht="28.5">
      <c r="A32" s="1035" t="s">
        <v>802</v>
      </c>
      <c r="B32" s="1035"/>
      <c r="C32" s="1035"/>
      <c r="D32" s="1035"/>
      <c r="E32" s="1035"/>
      <c r="F32" s="1035"/>
      <c r="G32" s="1035"/>
      <c r="H32" s="1035"/>
      <c r="I32" s="1035"/>
      <c r="J32" s="1035"/>
      <c r="K32" s="1035"/>
      <c r="L32" s="1035"/>
      <c r="M32" s="1035"/>
      <c r="N32" s="1035"/>
      <c r="O32" s="1035"/>
      <c r="P32" s="1035"/>
      <c r="Q32" s="1035"/>
      <c r="R32" s="1035"/>
      <c r="S32" s="1035"/>
      <c r="T32" s="1035"/>
    </row>
    <row r="33" spans="1:20" ht="18">
      <c r="A33" s="1036" t="s">
        <v>1675</v>
      </c>
      <c r="B33" s="1036"/>
      <c r="C33" s="1036"/>
      <c r="D33" s="1036"/>
      <c r="E33" s="1036"/>
      <c r="F33" s="1036"/>
      <c r="G33" s="1036"/>
      <c r="H33" s="1036"/>
      <c r="I33" s="1036"/>
      <c r="J33" s="1036"/>
      <c r="K33" s="1036"/>
      <c r="L33" s="1036"/>
      <c r="M33" s="1036"/>
      <c r="N33" s="1036"/>
      <c r="O33" s="1036"/>
      <c r="P33" s="1036"/>
      <c r="Q33" s="1036"/>
      <c r="R33" s="1036"/>
      <c r="S33" s="1036"/>
      <c r="T33" s="1036"/>
    </row>
    <row r="34" spans="1:20" thickBot="1">
      <c r="A34" s="1053" t="s">
        <v>892</v>
      </c>
      <c r="B34" s="1053"/>
      <c r="C34" s="1053"/>
      <c r="D34" s="1053"/>
      <c r="E34" s="1053"/>
      <c r="F34" s="1053"/>
      <c r="G34" s="1053"/>
      <c r="H34" s="1053"/>
      <c r="I34" s="1053"/>
      <c r="J34" s="1053"/>
      <c r="K34" s="1053"/>
      <c r="L34" s="1053"/>
      <c r="M34" s="1053"/>
      <c r="N34" s="1053"/>
      <c r="O34" s="1053"/>
      <c r="P34" s="1053"/>
      <c r="Q34" s="1053"/>
      <c r="R34" s="1053"/>
      <c r="S34" s="1053"/>
      <c r="T34" s="1053"/>
    </row>
    <row r="35" spans="1:20" thickBot="1">
      <c r="A35" s="1037" t="s">
        <v>1679</v>
      </c>
      <c r="B35" s="1038"/>
      <c r="C35" s="1038"/>
      <c r="D35" s="1038"/>
      <c r="E35" s="1039"/>
      <c r="F35" s="1037" t="s">
        <v>893</v>
      </c>
      <c r="G35" s="1038"/>
      <c r="H35" s="1038"/>
      <c r="I35" s="1038"/>
      <c r="J35" s="1038"/>
      <c r="K35" s="1038"/>
      <c r="L35" s="1038"/>
      <c r="M35" s="1039"/>
      <c r="N35" s="1037" t="s">
        <v>894</v>
      </c>
      <c r="O35" s="1038"/>
      <c r="P35" s="1038"/>
      <c r="Q35" s="1038"/>
      <c r="R35" s="1039"/>
      <c r="S35" s="1037" t="s">
        <v>895</v>
      </c>
      <c r="T35" s="1039"/>
    </row>
    <row r="36" spans="1:20" ht="54.75" thickBot="1">
      <c r="A36" s="697" t="s">
        <v>896</v>
      </c>
      <c r="B36" s="698" t="s">
        <v>897</v>
      </c>
      <c r="C36" s="698" t="s">
        <v>898</v>
      </c>
      <c r="D36" s="698" t="s">
        <v>899</v>
      </c>
      <c r="E36" s="698" t="s">
        <v>900</v>
      </c>
      <c r="F36" s="698" t="s">
        <v>901</v>
      </c>
      <c r="G36" s="698" t="s">
        <v>902</v>
      </c>
      <c r="H36" s="698" t="s">
        <v>903</v>
      </c>
      <c r="I36" s="698" t="s">
        <v>904</v>
      </c>
      <c r="J36" s="698" t="s">
        <v>905</v>
      </c>
      <c r="K36" s="698" t="s">
        <v>906</v>
      </c>
      <c r="L36" s="698" t="s">
        <v>907</v>
      </c>
      <c r="M36" s="698" t="s">
        <v>908</v>
      </c>
      <c r="N36" s="698" t="s">
        <v>909</v>
      </c>
      <c r="O36" s="698" t="s">
        <v>910</v>
      </c>
      <c r="P36" s="698" t="s">
        <v>911</v>
      </c>
      <c r="Q36" s="698" t="s">
        <v>912</v>
      </c>
      <c r="R36" s="698"/>
      <c r="S36" s="698" t="s">
        <v>913</v>
      </c>
      <c r="T36" s="699" t="s">
        <v>914</v>
      </c>
    </row>
    <row r="37" spans="1:20" ht="18">
      <c r="A37" s="805">
        <v>1</v>
      </c>
      <c r="B37" s="727"/>
      <c r="C37" s="727">
        <v>13</v>
      </c>
      <c r="D37" s="727">
        <v>11</v>
      </c>
      <c r="E37" s="806"/>
      <c r="F37" s="807"/>
      <c r="G37" s="807"/>
      <c r="H37" s="807"/>
      <c r="I37" s="808"/>
      <c r="J37" s="807"/>
      <c r="K37" s="807"/>
      <c r="L37" s="807"/>
      <c r="M37" s="807"/>
      <c r="N37" s="807"/>
      <c r="O37" s="807"/>
      <c r="P37" s="807"/>
      <c r="Q37" s="807"/>
      <c r="R37" s="807"/>
      <c r="S37" s="807"/>
      <c r="T37" s="809"/>
    </row>
    <row r="38" spans="1:20" thickBot="1">
      <c r="A38" s="810"/>
      <c r="B38" s="765" t="s">
        <v>932</v>
      </c>
      <c r="C38" s="765">
        <v>14</v>
      </c>
      <c r="D38" s="765">
        <v>9</v>
      </c>
      <c r="E38" s="811">
        <v>695307</v>
      </c>
      <c r="F38" s="812">
        <f>E38*35%</f>
        <v>243357.44999999998</v>
      </c>
      <c r="G38" s="812">
        <f>E38*20%</f>
        <v>139061.4</v>
      </c>
      <c r="H38" s="812">
        <f>E38*5%</f>
        <v>34765.35</v>
      </c>
      <c r="I38" s="812">
        <f>IF(C38&lt;=6,5400, IF(AND(C38&gt;=7,C38&lt;=10),7560,IF(AND(C38&gt;10,C38&lt;=14),8640,IF(C38&gt;14,9720,""))))</f>
        <v>8640</v>
      </c>
      <c r="J38" s="812">
        <f>IF(C38&lt;7,0.05*E38+64915.68,0.05*E38+24000)</f>
        <v>58765.35</v>
      </c>
      <c r="K38" s="812" t="str">
        <f>IF(C38&gt;=15, 630, "")</f>
        <v/>
      </c>
      <c r="L38" s="812" t="str">
        <f>IF(C38&gt;=15, 11469.09, "")</f>
        <v/>
      </c>
      <c r="M38" s="812" t="str">
        <f>IF(C38&gt;=15, 11469.09, "")</f>
        <v/>
      </c>
      <c r="N38" s="812"/>
      <c r="O38" s="812"/>
      <c r="P38" s="812"/>
      <c r="Q38" s="812"/>
      <c r="R38" s="812"/>
      <c r="S38" s="812">
        <f>E38*10%</f>
        <v>69530.7</v>
      </c>
      <c r="T38" s="813">
        <v>480000</v>
      </c>
    </row>
    <row r="39" spans="1:20" s="799" customFormat="1" thickBot="1">
      <c r="A39" s="1056" t="s">
        <v>917</v>
      </c>
      <c r="B39" s="1057"/>
      <c r="C39" s="814"/>
      <c r="D39" s="814"/>
      <c r="E39" s="815">
        <f t="shared" ref="E39:T39" si="4">SUM(E37:E38)</f>
        <v>695307</v>
      </c>
      <c r="F39" s="815">
        <f t="shared" si="4"/>
        <v>243357.44999999998</v>
      </c>
      <c r="G39" s="815">
        <f t="shared" si="4"/>
        <v>139061.4</v>
      </c>
      <c r="H39" s="815">
        <f t="shared" si="4"/>
        <v>34765.35</v>
      </c>
      <c r="I39" s="815">
        <f t="shared" si="4"/>
        <v>8640</v>
      </c>
      <c r="J39" s="815">
        <f t="shared" si="4"/>
        <v>58765.35</v>
      </c>
      <c r="K39" s="815">
        <f t="shared" si="4"/>
        <v>0</v>
      </c>
      <c r="L39" s="815">
        <f t="shared" si="4"/>
        <v>0</v>
      </c>
      <c r="M39" s="815">
        <f t="shared" si="4"/>
        <v>0</v>
      </c>
      <c r="N39" s="815">
        <f t="shared" si="4"/>
        <v>0</v>
      </c>
      <c r="O39" s="815">
        <f t="shared" si="4"/>
        <v>0</v>
      </c>
      <c r="P39" s="815">
        <f t="shared" si="4"/>
        <v>0</v>
      </c>
      <c r="Q39" s="815">
        <f t="shared" si="4"/>
        <v>0</v>
      </c>
      <c r="R39" s="815">
        <f t="shared" si="4"/>
        <v>0</v>
      </c>
      <c r="S39" s="815">
        <f t="shared" si="4"/>
        <v>69530.7</v>
      </c>
      <c r="T39" s="816">
        <f t="shared" si="4"/>
        <v>480000</v>
      </c>
    </row>
    <row r="40" spans="1:20" ht="28.5">
      <c r="A40" s="1035" t="s">
        <v>802</v>
      </c>
      <c r="B40" s="1035"/>
      <c r="C40" s="1035"/>
      <c r="D40" s="1035"/>
      <c r="E40" s="1035"/>
      <c r="F40" s="1035"/>
      <c r="G40" s="1035"/>
      <c r="H40" s="1035"/>
      <c r="I40" s="1035"/>
      <c r="J40" s="1035"/>
      <c r="K40" s="1035"/>
      <c r="L40" s="1035"/>
      <c r="M40" s="1035"/>
      <c r="N40" s="1035"/>
      <c r="O40" s="1035"/>
      <c r="P40" s="1035"/>
      <c r="Q40" s="1035"/>
      <c r="R40" s="1035"/>
      <c r="S40" s="1035"/>
      <c r="T40" s="1035"/>
    </row>
    <row r="41" spans="1:20" ht="18">
      <c r="A41" s="1036" t="s">
        <v>933</v>
      </c>
      <c r="B41" s="1036"/>
      <c r="C41" s="1036"/>
      <c r="D41" s="1036"/>
      <c r="E41" s="1036"/>
      <c r="F41" s="1036"/>
      <c r="G41" s="1036"/>
      <c r="H41" s="1036"/>
      <c r="I41" s="1036"/>
      <c r="J41" s="1036"/>
      <c r="K41" s="1036"/>
      <c r="L41" s="1036"/>
      <c r="M41" s="1036"/>
      <c r="N41" s="1036"/>
      <c r="O41" s="1036"/>
      <c r="P41" s="1036"/>
      <c r="Q41" s="1036"/>
      <c r="R41" s="1036"/>
      <c r="S41" s="1036"/>
      <c r="T41" s="1036"/>
    </row>
    <row r="42" spans="1:20" thickBot="1">
      <c r="A42" s="1053" t="s">
        <v>892</v>
      </c>
      <c r="B42" s="1053"/>
      <c r="C42" s="1053"/>
      <c r="D42" s="1053"/>
      <c r="E42" s="1053"/>
      <c r="F42" s="1053"/>
      <c r="G42" s="1053"/>
      <c r="H42" s="1053"/>
      <c r="I42" s="1053"/>
      <c r="J42" s="1053"/>
      <c r="K42" s="1053"/>
      <c r="L42" s="1053"/>
      <c r="M42" s="1053"/>
      <c r="N42" s="1053"/>
      <c r="O42" s="1053"/>
      <c r="P42" s="1053"/>
      <c r="Q42" s="1053"/>
      <c r="R42" s="1053"/>
      <c r="S42" s="1053"/>
      <c r="T42" s="1053"/>
    </row>
    <row r="43" spans="1:20" thickBot="1">
      <c r="A43" s="1037"/>
      <c r="B43" s="1038"/>
      <c r="C43" s="1038"/>
      <c r="D43" s="1038"/>
      <c r="E43" s="1039"/>
      <c r="F43" s="1037" t="s">
        <v>893</v>
      </c>
      <c r="G43" s="1038"/>
      <c r="H43" s="1038"/>
      <c r="I43" s="1038"/>
      <c r="J43" s="1038"/>
      <c r="K43" s="1038"/>
      <c r="L43" s="1038"/>
      <c r="M43" s="1039"/>
      <c r="N43" s="1037" t="s">
        <v>894</v>
      </c>
      <c r="O43" s="1038"/>
      <c r="P43" s="1038"/>
      <c r="Q43" s="1038"/>
      <c r="R43" s="1039"/>
      <c r="S43" s="1037" t="s">
        <v>895</v>
      </c>
      <c r="T43" s="1039"/>
    </row>
    <row r="44" spans="1:20" ht="54.75" thickBot="1">
      <c r="A44" s="697" t="s">
        <v>896</v>
      </c>
      <c r="B44" s="698" t="s">
        <v>897</v>
      </c>
      <c r="C44" s="698" t="s">
        <v>898</v>
      </c>
      <c r="D44" s="698" t="s">
        <v>899</v>
      </c>
      <c r="E44" s="698" t="s">
        <v>900</v>
      </c>
      <c r="F44" s="698" t="s">
        <v>920</v>
      </c>
      <c r="G44" s="698" t="s">
        <v>902</v>
      </c>
      <c r="H44" s="698" t="s">
        <v>903</v>
      </c>
      <c r="I44" s="698" t="s">
        <v>904</v>
      </c>
      <c r="J44" s="698" t="s">
        <v>905</v>
      </c>
      <c r="K44" s="698" t="s">
        <v>906</v>
      </c>
      <c r="L44" s="698" t="s">
        <v>926</v>
      </c>
      <c r="M44" s="698" t="s">
        <v>908</v>
      </c>
      <c r="N44" s="698" t="s">
        <v>921</v>
      </c>
      <c r="O44" s="698" t="s">
        <v>927</v>
      </c>
      <c r="P44" s="698" t="s">
        <v>928</v>
      </c>
      <c r="Q44" s="698" t="s">
        <v>929</v>
      </c>
      <c r="R44" s="698"/>
      <c r="S44" s="698" t="s">
        <v>913</v>
      </c>
      <c r="T44" s="699" t="s">
        <v>914</v>
      </c>
    </row>
    <row r="45" spans="1:20" thickBot="1">
      <c r="A45" s="822">
        <v>1</v>
      </c>
      <c r="B45" s="775"/>
      <c r="C45" s="775" t="s">
        <v>934</v>
      </c>
      <c r="D45" s="775"/>
      <c r="E45" s="823">
        <v>809300</v>
      </c>
      <c r="F45" s="824">
        <v>364185</v>
      </c>
      <c r="G45" s="824"/>
      <c r="H45" s="824">
        <v>242790</v>
      </c>
      <c r="I45" s="824"/>
      <c r="J45" s="824"/>
      <c r="K45" s="824">
        <v>242790</v>
      </c>
      <c r="L45" s="824">
        <v>202325</v>
      </c>
      <c r="M45" s="824">
        <v>606975</v>
      </c>
      <c r="N45" s="824">
        <v>121395</v>
      </c>
      <c r="O45" s="824">
        <v>606975</v>
      </c>
      <c r="P45" s="824"/>
      <c r="Q45" s="824">
        <v>2427900</v>
      </c>
      <c r="R45" s="824"/>
      <c r="S45" s="824">
        <f>E45*10%</f>
        <v>80930</v>
      </c>
      <c r="T45" s="825"/>
    </row>
    <row r="46" spans="1:20" s="799" customFormat="1" thickBot="1">
      <c r="A46" s="1056" t="s">
        <v>50</v>
      </c>
      <c r="B46" s="1057"/>
      <c r="C46" s="814"/>
      <c r="D46" s="814"/>
      <c r="E46" s="815">
        <f>SUM(E45)</f>
        <v>809300</v>
      </c>
      <c r="F46" s="815">
        <f t="shared" ref="F46:T46" si="5">SUM(F45)</f>
        <v>364185</v>
      </c>
      <c r="G46" s="815">
        <f t="shared" si="5"/>
        <v>0</v>
      </c>
      <c r="H46" s="815">
        <f t="shared" si="5"/>
        <v>242790</v>
      </c>
      <c r="I46" s="815">
        <f t="shared" si="5"/>
        <v>0</v>
      </c>
      <c r="J46" s="815">
        <f t="shared" si="5"/>
        <v>0</v>
      </c>
      <c r="K46" s="815">
        <f t="shared" si="5"/>
        <v>242790</v>
      </c>
      <c r="L46" s="815">
        <f t="shared" si="5"/>
        <v>202325</v>
      </c>
      <c r="M46" s="815">
        <f t="shared" si="5"/>
        <v>606975</v>
      </c>
      <c r="N46" s="815">
        <f t="shared" si="5"/>
        <v>121395</v>
      </c>
      <c r="O46" s="815">
        <f t="shared" si="5"/>
        <v>606975</v>
      </c>
      <c r="P46" s="815">
        <f t="shared" si="5"/>
        <v>0</v>
      </c>
      <c r="Q46" s="815">
        <f t="shared" si="5"/>
        <v>2427900</v>
      </c>
      <c r="R46" s="815">
        <f t="shared" si="5"/>
        <v>0</v>
      </c>
      <c r="S46" s="815">
        <f t="shared" si="5"/>
        <v>80930</v>
      </c>
      <c r="T46" s="816">
        <f t="shared" si="5"/>
        <v>0</v>
      </c>
    </row>
    <row r="47" spans="1:20" ht="28.5">
      <c r="A47" s="1035" t="s">
        <v>802</v>
      </c>
      <c r="B47" s="1035"/>
      <c r="C47" s="1035"/>
      <c r="D47" s="1035"/>
      <c r="E47" s="1035"/>
      <c r="F47" s="1035"/>
      <c r="G47" s="1035"/>
      <c r="H47" s="1035"/>
      <c r="I47" s="1035"/>
      <c r="J47" s="1035"/>
      <c r="K47" s="1035"/>
      <c r="L47" s="1035"/>
      <c r="M47" s="1035"/>
      <c r="N47" s="1035"/>
      <c r="O47" s="1035"/>
      <c r="P47" s="1035"/>
      <c r="Q47" s="1035"/>
      <c r="R47" s="1035"/>
      <c r="S47" s="1035"/>
      <c r="T47" s="1035"/>
    </row>
    <row r="48" spans="1:20" ht="18">
      <c r="A48" s="1036" t="s">
        <v>935</v>
      </c>
      <c r="B48" s="1036"/>
      <c r="C48" s="1036"/>
      <c r="D48" s="1036"/>
      <c r="E48" s="1036"/>
      <c r="F48" s="1036"/>
      <c r="G48" s="1036"/>
      <c r="H48" s="1036"/>
      <c r="I48" s="1036"/>
      <c r="J48" s="1036"/>
      <c r="K48" s="1036"/>
      <c r="L48" s="1036"/>
      <c r="M48" s="1036"/>
      <c r="N48" s="1036"/>
      <c r="O48" s="1036"/>
      <c r="P48" s="1036"/>
      <c r="Q48" s="1036"/>
      <c r="R48" s="1036"/>
      <c r="S48" s="1036"/>
      <c r="T48" s="1036"/>
    </row>
    <row r="49" spans="1:20" thickBot="1">
      <c r="A49" s="1045" t="s">
        <v>892</v>
      </c>
      <c r="B49" s="1045"/>
      <c r="C49" s="1045"/>
      <c r="D49" s="1045"/>
      <c r="E49" s="1045"/>
      <c r="F49" s="1045"/>
      <c r="G49" s="1045"/>
      <c r="H49" s="1045"/>
      <c r="I49" s="1045"/>
      <c r="J49" s="1045"/>
      <c r="K49" s="1045"/>
      <c r="L49" s="1045"/>
      <c r="M49" s="1045"/>
      <c r="N49" s="1045"/>
      <c r="O49" s="1045"/>
      <c r="P49" s="1045"/>
      <c r="Q49" s="1045"/>
      <c r="R49" s="1045"/>
      <c r="S49" s="1045"/>
      <c r="T49" s="1045"/>
    </row>
    <row r="50" spans="1:20" thickBot="1">
      <c r="A50" s="1037"/>
      <c r="B50" s="1038"/>
      <c r="C50" s="1038"/>
      <c r="D50" s="1038"/>
      <c r="E50" s="1039"/>
      <c r="F50" s="1037" t="s">
        <v>893</v>
      </c>
      <c r="G50" s="1038"/>
      <c r="H50" s="1038"/>
      <c r="I50" s="1038"/>
      <c r="J50" s="1038"/>
      <c r="K50" s="1038"/>
      <c r="L50" s="1038"/>
      <c r="M50" s="1039"/>
      <c r="N50" s="1037" t="s">
        <v>894</v>
      </c>
      <c r="O50" s="1038"/>
      <c r="P50" s="1038"/>
      <c r="Q50" s="1038"/>
      <c r="R50" s="1039"/>
      <c r="S50" s="1037" t="s">
        <v>895</v>
      </c>
      <c r="T50" s="1039"/>
    </row>
    <row r="51" spans="1:20" ht="54.75" thickBot="1">
      <c r="A51" s="697" t="s">
        <v>896</v>
      </c>
      <c r="B51" s="698" t="s">
        <v>897</v>
      </c>
      <c r="C51" s="698" t="s">
        <v>898</v>
      </c>
      <c r="D51" s="698" t="s">
        <v>899</v>
      </c>
      <c r="E51" s="698" t="s">
        <v>900</v>
      </c>
      <c r="F51" s="698" t="s">
        <v>901</v>
      </c>
      <c r="G51" s="698" t="s">
        <v>902</v>
      </c>
      <c r="H51" s="698" t="s">
        <v>903</v>
      </c>
      <c r="I51" s="698" t="s">
        <v>904</v>
      </c>
      <c r="J51" s="698" t="s">
        <v>905</v>
      </c>
      <c r="K51" s="698" t="s">
        <v>906</v>
      </c>
      <c r="L51" s="698" t="s">
        <v>907</v>
      </c>
      <c r="M51" s="698" t="s">
        <v>908</v>
      </c>
      <c r="N51" s="698" t="s">
        <v>909</v>
      </c>
      <c r="O51" s="698" t="s">
        <v>910</v>
      </c>
      <c r="P51" s="698" t="s">
        <v>911</v>
      </c>
      <c r="Q51" s="698" t="s">
        <v>912</v>
      </c>
      <c r="R51" s="698"/>
      <c r="S51" s="698" t="s">
        <v>913</v>
      </c>
      <c r="T51" s="699" t="s">
        <v>914</v>
      </c>
    </row>
    <row r="52" spans="1:20" ht="18">
      <c r="A52" s="805"/>
      <c r="B52" s="727"/>
      <c r="C52" s="727"/>
      <c r="D52" s="727"/>
      <c r="E52" s="806"/>
      <c r="F52" s="807"/>
      <c r="G52" s="807"/>
      <c r="H52" s="807"/>
      <c r="I52" s="808"/>
      <c r="J52" s="807"/>
      <c r="K52" s="807"/>
      <c r="L52" s="807"/>
      <c r="M52" s="807"/>
      <c r="N52" s="807"/>
      <c r="O52" s="807"/>
      <c r="P52" s="807"/>
      <c r="Q52" s="807"/>
      <c r="R52" s="807"/>
      <c r="S52" s="807"/>
      <c r="T52" s="809"/>
    </row>
    <row r="53" spans="1:20" thickBot="1">
      <c r="A53" s="810"/>
      <c r="B53" s="765"/>
      <c r="C53" s="765"/>
      <c r="D53" s="765"/>
      <c r="E53" s="811"/>
      <c r="F53" s="812"/>
      <c r="G53" s="812"/>
      <c r="H53" s="812"/>
      <c r="I53" s="812"/>
      <c r="J53" s="812"/>
      <c r="K53" s="812"/>
      <c r="L53" s="812"/>
      <c r="M53" s="812"/>
      <c r="N53" s="812"/>
      <c r="O53" s="812"/>
      <c r="P53" s="812"/>
      <c r="Q53" s="812"/>
      <c r="R53" s="812"/>
      <c r="S53" s="812"/>
      <c r="T53" s="813"/>
    </row>
    <row r="54" spans="1:20" thickBot="1">
      <c r="A54" s="1058" t="s">
        <v>917</v>
      </c>
      <c r="B54" s="1059"/>
      <c r="C54" s="819"/>
      <c r="D54" s="819"/>
      <c r="E54" s="820">
        <f t="shared" ref="E54:T54" si="6">SUM(E52:E53)</f>
        <v>0</v>
      </c>
      <c r="F54" s="820">
        <f t="shared" si="6"/>
        <v>0</v>
      </c>
      <c r="G54" s="820">
        <f t="shared" si="6"/>
        <v>0</v>
      </c>
      <c r="H54" s="820">
        <f t="shared" si="6"/>
        <v>0</v>
      </c>
      <c r="I54" s="820">
        <f t="shared" si="6"/>
        <v>0</v>
      </c>
      <c r="J54" s="820">
        <f t="shared" si="6"/>
        <v>0</v>
      </c>
      <c r="K54" s="820">
        <f t="shared" si="6"/>
        <v>0</v>
      </c>
      <c r="L54" s="820">
        <f t="shared" si="6"/>
        <v>0</v>
      </c>
      <c r="M54" s="820">
        <f t="shared" si="6"/>
        <v>0</v>
      </c>
      <c r="N54" s="820">
        <f t="shared" si="6"/>
        <v>0</v>
      </c>
      <c r="O54" s="820">
        <f t="shared" si="6"/>
        <v>0</v>
      </c>
      <c r="P54" s="820">
        <f t="shared" si="6"/>
        <v>0</v>
      </c>
      <c r="Q54" s="820">
        <f t="shared" si="6"/>
        <v>0</v>
      </c>
      <c r="R54" s="820">
        <f t="shared" si="6"/>
        <v>0</v>
      </c>
      <c r="S54" s="820">
        <f t="shared" si="6"/>
        <v>0</v>
      </c>
      <c r="T54" s="821">
        <f t="shared" si="6"/>
        <v>0</v>
      </c>
    </row>
    <row r="55" spans="1:20" ht="28.5">
      <c r="A55" s="1035" t="s">
        <v>802</v>
      </c>
      <c r="B55" s="1035"/>
      <c r="C55" s="1035"/>
      <c r="D55" s="1035"/>
      <c r="E55" s="1035"/>
      <c r="F55" s="1035"/>
      <c r="G55" s="1035"/>
      <c r="H55" s="1035"/>
      <c r="I55" s="1035"/>
      <c r="J55" s="1035"/>
      <c r="K55" s="1035"/>
      <c r="L55" s="1035"/>
      <c r="M55" s="1035"/>
      <c r="N55" s="1035"/>
      <c r="O55" s="1035"/>
      <c r="P55" s="1035"/>
      <c r="Q55" s="1035"/>
      <c r="R55" s="1035"/>
      <c r="S55" s="1035"/>
      <c r="T55" s="1035"/>
    </row>
    <row r="56" spans="1:20" ht="18">
      <c r="A56" s="1036" t="s">
        <v>937</v>
      </c>
      <c r="B56" s="1036"/>
      <c r="C56" s="1036"/>
      <c r="D56" s="1036"/>
      <c r="E56" s="1036"/>
      <c r="F56" s="1036"/>
      <c r="G56" s="1036"/>
      <c r="H56" s="1036"/>
      <c r="I56" s="1036"/>
      <c r="J56" s="1036"/>
      <c r="K56" s="1036"/>
      <c r="L56" s="1036"/>
      <c r="M56" s="1036"/>
      <c r="N56" s="1036"/>
      <c r="O56" s="1036"/>
      <c r="P56" s="1036"/>
      <c r="Q56" s="1036"/>
      <c r="R56" s="1036"/>
      <c r="S56" s="1036"/>
      <c r="T56" s="1036"/>
    </row>
    <row r="57" spans="1:20" thickBot="1">
      <c r="A57" s="1036" t="s">
        <v>892</v>
      </c>
      <c r="B57" s="1036"/>
      <c r="C57" s="1036"/>
      <c r="D57" s="1036"/>
      <c r="E57" s="1036"/>
      <c r="F57" s="1036"/>
      <c r="G57" s="1036"/>
      <c r="H57" s="1036"/>
      <c r="I57" s="1036"/>
      <c r="J57" s="1036"/>
      <c r="K57" s="1036"/>
      <c r="L57" s="1036"/>
      <c r="M57" s="1036"/>
      <c r="N57" s="1036"/>
      <c r="O57" s="1036"/>
      <c r="P57" s="1036"/>
      <c r="Q57" s="1036"/>
      <c r="R57" s="1036"/>
      <c r="S57" s="1036"/>
      <c r="T57" s="1036"/>
    </row>
    <row r="58" spans="1:20" thickBot="1">
      <c r="A58" s="1037"/>
      <c r="B58" s="1038"/>
      <c r="C58" s="1038"/>
      <c r="D58" s="1038"/>
      <c r="E58" s="1039"/>
      <c r="F58" s="1037" t="s">
        <v>893</v>
      </c>
      <c r="G58" s="1038"/>
      <c r="H58" s="1038"/>
      <c r="I58" s="1038"/>
      <c r="J58" s="1038"/>
      <c r="K58" s="1038"/>
      <c r="L58" s="1038"/>
      <c r="M58" s="1039"/>
      <c r="N58" s="1037" t="s">
        <v>894</v>
      </c>
      <c r="O58" s="1038"/>
      <c r="P58" s="1038"/>
      <c r="Q58" s="1038"/>
      <c r="R58" s="1039"/>
      <c r="S58" s="1037" t="s">
        <v>895</v>
      </c>
      <c r="T58" s="1039"/>
    </row>
    <row r="59" spans="1:20" ht="54.75" thickBot="1">
      <c r="A59" s="697" t="s">
        <v>896</v>
      </c>
      <c r="B59" s="698" t="s">
        <v>897</v>
      </c>
      <c r="C59" s="698" t="s">
        <v>898</v>
      </c>
      <c r="D59" s="698" t="s">
        <v>899</v>
      </c>
      <c r="E59" s="698" t="s">
        <v>900</v>
      </c>
      <c r="F59" s="698" t="s">
        <v>920</v>
      </c>
      <c r="G59" s="698" t="s">
        <v>902</v>
      </c>
      <c r="H59" s="698" t="s">
        <v>903</v>
      </c>
      <c r="I59" s="698" t="s">
        <v>904</v>
      </c>
      <c r="J59" s="698" t="s">
        <v>939</v>
      </c>
      <c r="K59" s="698" t="s">
        <v>906</v>
      </c>
      <c r="L59" s="698" t="s">
        <v>926</v>
      </c>
      <c r="M59" s="698" t="s">
        <v>908</v>
      </c>
      <c r="N59" s="698" t="s">
        <v>921</v>
      </c>
      <c r="O59" s="698" t="s">
        <v>927</v>
      </c>
      <c r="P59" s="698" t="s">
        <v>928</v>
      </c>
      <c r="Q59" s="698" t="s">
        <v>929</v>
      </c>
      <c r="R59" s="698"/>
      <c r="S59" s="698" t="s">
        <v>913</v>
      </c>
      <c r="T59" s="699" t="s">
        <v>914</v>
      </c>
    </row>
    <row r="60" spans="1:20" ht="18">
      <c r="A60" s="805">
        <v>1</v>
      </c>
      <c r="B60" s="727"/>
      <c r="C60" s="727" t="s">
        <v>938</v>
      </c>
      <c r="D60" s="727"/>
      <c r="E60" s="806">
        <v>760076</v>
      </c>
      <c r="F60" s="807">
        <v>342034</v>
      </c>
      <c r="G60" s="807"/>
      <c r="H60" s="807">
        <v>228023</v>
      </c>
      <c r="I60" s="808"/>
      <c r="J60" s="807">
        <v>190019</v>
      </c>
      <c r="K60" s="807">
        <v>228023</v>
      </c>
      <c r="L60" s="807">
        <v>190019</v>
      </c>
      <c r="M60" s="807">
        <v>570057</v>
      </c>
      <c r="N60" s="807">
        <v>114011</v>
      </c>
      <c r="O60" s="807">
        <v>570057</v>
      </c>
      <c r="P60" s="807"/>
      <c r="Q60" s="807">
        <v>2280228</v>
      </c>
      <c r="R60" s="807"/>
      <c r="S60" s="807">
        <f>E60*10%</f>
        <v>76007.600000000006</v>
      </c>
      <c r="T60" s="809"/>
    </row>
    <row r="61" spans="1:20" ht="18">
      <c r="A61" s="817">
        <v>2</v>
      </c>
      <c r="B61" s="701"/>
      <c r="C61" s="701" t="s">
        <v>938</v>
      </c>
      <c r="D61" s="701"/>
      <c r="E61" s="800">
        <v>760076</v>
      </c>
      <c r="F61" s="801">
        <v>342034</v>
      </c>
      <c r="G61" s="801"/>
      <c r="H61" s="801">
        <v>228023</v>
      </c>
      <c r="I61" s="802"/>
      <c r="J61" s="801">
        <v>190019</v>
      </c>
      <c r="K61" s="801">
        <v>228023</v>
      </c>
      <c r="L61" s="801">
        <v>190019</v>
      </c>
      <c r="M61" s="801">
        <v>570057</v>
      </c>
      <c r="N61" s="801">
        <v>114011</v>
      </c>
      <c r="O61" s="801">
        <v>570057</v>
      </c>
      <c r="P61" s="801"/>
      <c r="Q61" s="801">
        <v>2280228</v>
      </c>
      <c r="R61" s="801"/>
      <c r="S61" s="801">
        <f t="shared" ref="S61:S68" si="7">E61*10%</f>
        <v>76007.600000000006</v>
      </c>
      <c r="T61" s="818"/>
    </row>
    <row r="62" spans="1:20" ht="18">
      <c r="A62" s="817">
        <v>3</v>
      </c>
      <c r="B62" s="701"/>
      <c r="C62" s="701" t="s">
        <v>938</v>
      </c>
      <c r="D62" s="701"/>
      <c r="E62" s="800">
        <v>760076</v>
      </c>
      <c r="F62" s="801">
        <v>342034</v>
      </c>
      <c r="G62" s="801"/>
      <c r="H62" s="801">
        <v>228023</v>
      </c>
      <c r="I62" s="802"/>
      <c r="J62" s="801">
        <v>190019</v>
      </c>
      <c r="K62" s="801">
        <v>228023</v>
      </c>
      <c r="L62" s="801">
        <v>190019</v>
      </c>
      <c r="M62" s="801">
        <v>570057</v>
      </c>
      <c r="N62" s="801">
        <v>114011</v>
      </c>
      <c r="O62" s="801">
        <v>570057</v>
      </c>
      <c r="P62" s="801"/>
      <c r="Q62" s="801">
        <v>2280228</v>
      </c>
      <c r="R62" s="801"/>
      <c r="S62" s="801">
        <f t="shared" si="7"/>
        <v>76007.600000000006</v>
      </c>
      <c r="T62" s="818"/>
    </row>
    <row r="63" spans="1:20" ht="18">
      <c r="A63" s="817">
        <v>4</v>
      </c>
      <c r="B63" s="701"/>
      <c r="C63" s="701" t="s">
        <v>938</v>
      </c>
      <c r="D63" s="701"/>
      <c r="E63" s="800">
        <v>760076</v>
      </c>
      <c r="F63" s="801">
        <v>342034</v>
      </c>
      <c r="G63" s="801"/>
      <c r="H63" s="801">
        <v>228023</v>
      </c>
      <c r="I63" s="802"/>
      <c r="J63" s="801">
        <v>190019</v>
      </c>
      <c r="K63" s="801">
        <v>228023</v>
      </c>
      <c r="L63" s="801">
        <v>190019</v>
      </c>
      <c r="M63" s="801">
        <v>570057</v>
      </c>
      <c r="N63" s="801">
        <v>114011</v>
      </c>
      <c r="O63" s="801">
        <v>570057</v>
      </c>
      <c r="P63" s="801"/>
      <c r="Q63" s="801">
        <v>2280228</v>
      </c>
      <c r="R63" s="801"/>
      <c r="S63" s="801">
        <f t="shared" si="7"/>
        <v>76007.600000000006</v>
      </c>
      <c r="T63" s="818"/>
    </row>
    <row r="64" spans="1:20" ht="18">
      <c r="A64" s="817">
        <v>5</v>
      </c>
      <c r="B64" s="701"/>
      <c r="C64" s="701" t="s">
        <v>938</v>
      </c>
      <c r="D64" s="701"/>
      <c r="E64" s="800">
        <v>760076</v>
      </c>
      <c r="F64" s="801">
        <v>342034</v>
      </c>
      <c r="G64" s="801"/>
      <c r="H64" s="801">
        <v>228023</v>
      </c>
      <c r="I64" s="802"/>
      <c r="J64" s="801">
        <v>190019</v>
      </c>
      <c r="K64" s="801">
        <v>228023</v>
      </c>
      <c r="L64" s="801">
        <v>190019</v>
      </c>
      <c r="M64" s="801">
        <v>570057</v>
      </c>
      <c r="N64" s="801">
        <v>114011</v>
      </c>
      <c r="O64" s="801">
        <v>570057</v>
      </c>
      <c r="P64" s="801"/>
      <c r="Q64" s="801">
        <v>2280228</v>
      </c>
      <c r="R64" s="801"/>
      <c r="S64" s="801">
        <f t="shared" si="7"/>
        <v>76007.600000000006</v>
      </c>
      <c r="T64" s="818"/>
    </row>
    <row r="65" spans="1:20" ht="18">
      <c r="A65" s="817">
        <v>6</v>
      </c>
      <c r="B65" s="701"/>
      <c r="C65" s="701" t="s">
        <v>938</v>
      </c>
      <c r="D65" s="701"/>
      <c r="E65" s="800">
        <v>760076</v>
      </c>
      <c r="F65" s="801">
        <v>342034</v>
      </c>
      <c r="G65" s="801"/>
      <c r="H65" s="801">
        <v>228023</v>
      </c>
      <c r="I65" s="802"/>
      <c r="J65" s="801">
        <v>190019</v>
      </c>
      <c r="K65" s="801">
        <v>228023</v>
      </c>
      <c r="L65" s="801">
        <v>190019</v>
      </c>
      <c r="M65" s="801">
        <v>570057</v>
      </c>
      <c r="N65" s="801">
        <v>114011</v>
      </c>
      <c r="O65" s="801">
        <v>570057</v>
      </c>
      <c r="P65" s="801"/>
      <c r="Q65" s="801">
        <v>2280228</v>
      </c>
      <c r="R65" s="801"/>
      <c r="S65" s="801">
        <f t="shared" si="7"/>
        <v>76007.600000000006</v>
      </c>
      <c r="T65" s="818"/>
    </row>
    <row r="66" spans="1:20" ht="18">
      <c r="A66" s="817">
        <v>7</v>
      </c>
      <c r="B66" s="701"/>
      <c r="C66" s="701" t="s">
        <v>938</v>
      </c>
      <c r="D66" s="701"/>
      <c r="E66" s="800">
        <v>760076</v>
      </c>
      <c r="F66" s="801">
        <v>342034</v>
      </c>
      <c r="G66" s="801"/>
      <c r="H66" s="801">
        <v>228023</v>
      </c>
      <c r="I66" s="802"/>
      <c r="J66" s="801">
        <v>190019</v>
      </c>
      <c r="K66" s="801">
        <v>228023</v>
      </c>
      <c r="L66" s="801">
        <v>190019</v>
      </c>
      <c r="M66" s="801">
        <v>570057</v>
      </c>
      <c r="N66" s="801">
        <v>114011</v>
      </c>
      <c r="O66" s="801">
        <v>570057</v>
      </c>
      <c r="P66" s="801"/>
      <c r="Q66" s="801">
        <v>2280228</v>
      </c>
      <c r="R66" s="801"/>
      <c r="S66" s="801">
        <f t="shared" si="7"/>
        <v>76007.600000000006</v>
      </c>
      <c r="T66" s="818"/>
    </row>
    <row r="67" spans="1:20" ht="18">
      <c r="A67" s="817">
        <v>8</v>
      </c>
      <c r="B67" s="701"/>
      <c r="C67" s="701" t="s">
        <v>938</v>
      </c>
      <c r="D67" s="701"/>
      <c r="E67" s="800">
        <v>760076</v>
      </c>
      <c r="F67" s="801">
        <v>342034</v>
      </c>
      <c r="G67" s="801"/>
      <c r="H67" s="801">
        <v>228023</v>
      </c>
      <c r="I67" s="802"/>
      <c r="J67" s="801">
        <v>190019</v>
      </c>
      <c r="K67" s="801">
        <v>228023</v>
      </c>
      <c r="L67" s="801">
        <v>190019</v>
      </c>
      <c r="M67" s="801">
        <v>570057</v>
      </c>
      <c r="N67" s="801">
        <v>114011</v>
      </c>
      <c r="O67" s="801">
        <v>570057</v>
      </c>
      <c r="P67" s="801"/>
      <c r="Q67" s="801">
        <v>2280228</v>
      </c>
      <c r="R67" s="801"/>
      <c r="S67" s="801">
        <f t="shared" si="7"/>
        <v>76007.600000000006</v>
      </c>
      <c r="T67" s="818"/>
    </row>
    <row r="68" spans="1:20" ht="18">
      <c r="A68" s="817">
        <v>9</v>
      </c>
      <c r="B68" s="701"/>
      <c r="C68" s="701" t="s">
        <v>938</v>
      </c>
      <c r="D68" s="701"/>
      <c r="E68" s="800">
        <v>760076</v>
      </c>
      <c r="F68" s="801">
        <v>342034</v>
      </c>
      <c r="G68" s="801"/>
      <c r="H68" s="801">
        <v>228023</v>
      </c>
      <c r="I68" s="802"/>
      <c r="J68" s="801">
        <v>190019</v>
      </c>
      <c r="K68" s="801">
        <v>228023</v>
      </c>
      <c r="L68" s="801">
        <v>190019</v>
      </c>
      <c r="M68" s="801">
        <v>570057</v>
      </c>
      <c r="N68" s="801">
        <v>114011</v>
      </c>
      <c r="O68" s="801">
        <v>570057</v>
      </c>
      <c r="P68" s="801"/>
      <c r="Q68" s="801">
        <v>2280228</v>
      </c>
      <c r="R68" s="801"/>
      <c r="S68" s="801">
        <f t="shared" si="7"/>
        <v>76007.600000000006</v>
      </c>
      <c r="T68" s="818"/>
    </row>
    <row r="69" spans="1:20" ht="18">
      <c r="A69" s="817">
        <v>10</v>
      </c>
      <c r="B69" s="701"/>
      <c r="C69" s="701" t="s">
        <v>940</v>
      </c>
      <c r="D69" s="701"/>
      <c r="E69" s="800">
        <v>810000</v>
      </c>
      <c r="F69" s="801">
        <v>364500</v>
      </c>
      <c r="G69" s="801"/>
      <c r="H69" s="801">
        <v>243000</v>
      </c>
      <c r="I69" s="802"/>
      <c r="J69" s="801">
        <v>202500</v>
      </c>
      <c r="K69" s="801">
        <v>243000</v>
      </c>
      <c r="L69" s="801">
        <v>202500</v>
      </c>
      <c r="M69" s="801">
        <v>607500</v>
      </c>
      <c r="N69" s="801">
        <v>121500</v>
      </c>
      <c r="O69" s="801">
        <v>607500</v>
      </c>
      <c r="P69" s="801">
        <v>178200</v>
      </c>
      <c r="Q69" s="801">
        <v>2430000</v>
      </c>
      <c r="R69" s="801"/>
      <c r="S69" s="801">
        <f t="shared" ref="S69:S76" si="8">E69*10%</f>
        <v>81000</v>
      </c>
      <c r="T69" s="818"/>
    </row>
    <row r="70" spans="1:20" thickBot="1">
      <c r="A70" s="810">
        <v>11</v>
      </c>
      <c r="B70" s="765"/>
      <c r="C70" s="765" t="s">
        <v>941</v>
      </c>
      <c r="D70" s="765"/>
      <c r="E70" s="811">
        <v>811300</v>
      </c>
      <c r="F70" s="812">
        <v>365085</v>
      </c>
      <c r="G70" s="812"/>
      <c r="H70" s="812">
        <v>243390</v>
      </c>
      <c r="I70" s="812"/>
      <c r="J70" s="812">
        <v>202825</v>
      </c>
      <c r="K70" s="812">
        <v>243390</v>
      </c>
      <c r="L70" s="812">
        <v>202825</v>
      </c>
      <c r="M70" s="812">
        <v>608475</v>
      </c>
      <c r="N70" s="812">
        <v>121695</v>
      </c>
      <c r="O70" s="812">
        <v>608475</v>
      </c>
      <c r="P70" s="812">
        <v>202825</v>
      </c>
      <c r="Q70" s="812">
        <v>2433900</v>
      </c>
      <c r="R70" s="812"/>
      <c r="S70" s="812">
        <f t="shared" si="8"/>
        <v>81130</v>
      </c>
      <c r="T70" s="813"/>
    </row>
    <row r="71" spans="1:20" hidden="1" thickBot="1">
      <c r="A71" s="830">
        <v>12</v>
      </c>
      <c r="B71" s="756"/>
      <c r="C71" s="756" t="s">
        <v>923</v>
      </c>
      <c r="D71" s="756"/>
      <c r="E71" s="831">
        <v>809300</v>
      </c>
      <c r="F71" s="832">
        <v>364185</v>
      </c>
      <c r="G71" s="832"/>
      <c r="H71" s="832">
        <v>242790</v>
      </c>
      <c r="I71" s="833"/>
      <c r="J71" s="832"/>
      <c r="K71" s="832">
        <v>242790</v>
      </c>
      <c r="L71" s="832">
        <v>202305</v>
      </c>
      <c r="M71" s="832">
        <v>606975</v>
      </c>
      <c r="N71" s="832">
        <v>121395</v>
      </c>
      <c r="O71" s="832">
        <v>606975</v>
      </c>
      <c r="P71" s="832"/>
      <c r="Q71" s="832">
        <v>2427900</v>
      </c>
      <c r="R71" s="832"/>
      <c r="S71" s="832">
        <f t="shared" si="8"/>
        <v>80930</v>
      </c>
      <c r="T71" s="834"/>
    </row>
    <row r="72" spans="1:20" hidden="1" thickBot="1">
      <c r="A72" s="817">
        <v>13</v>
      </c>
      <c r="B72" s="701"/>
      <c r="C72" s="701" t="s">
        <v>923</v>
      </c>
      <c r="D72" s="701"/>
      <c r="E72" s="800">
        <v>809300</v>
      </c>
      <c r="F72" s="801">
        <v>364185</v>
      </c>
      <c r="G72" s="801"/>
      <c r="H72" s="801">
        <v>242790</v>
      </c>
      <c r="I72" s="802"/>
      <c r="J72" s="801"/>
      <c r="K72" s="801">
        <v>242790</v>
      </c>
      <c r="L72" s="801">
        <v>202305</v>
      </c>
      <c r="M72" s="801">
        <v>606975</v>
      </c>
      <c r="N72" s="801">
        <v>121395</v>
      </c>
      <c r="O72" s="801">
        <v>606975</v>
      </c>
      <c r="P72" s="801"/>
      <c r="Q72" s="801">
        <v>2427900</v>
      </c>
      <c r="R72" s="801"/>
      <c r="S72" s="801">
        <f t="shared" si="8"/>
        <v>80930</v>
      </c>
      <c r="T72" s="818"/>
    </row>
    <row r="73" spans="1:20" hidden="1" thickBot="1">
      <c r="A73" s="817">
        <v>14</v>
      </c>
      <c r="B73" s="701"/>
      <c r="C73" s="701" t="s">
        <v>923</v>
      </c>
      <c r="D73" s="701"/>
      <c r="E73" s="800">
        <v>809300</v>
      </c>
      <c r="F73" s="801">
        <v>364185</v>
      </c>
      <c r="G73" s="801"/>
      <c r="H73" s="801">
        <v>242790</v>
      </c>
      <c r="I73" s="802"/>
      <c r="J73" s="801"/>
      <c r="K73" s="801">
        <v>242790</v>
      </c>
      <c r="L73" s="801">
        <v>202305</v>
      </c>
      <c r="M73" s="801">
        <v>606975</v>
      </c>
      <c r="N73" s="801">
        <v>121395</v>
      </c>
      <c r="O73" s="801">
        <v>606975</v>
      </c>
      <c r="P73" s="801"/>
      <c r="Q73" s="801">
        <v>2427900</v>
      </c>
      <c r="R73" s="801"/>
      <c r="S73" s="801">
        <f t="shared" si="8"/>
        <v>80930</v>
      </c>
      <c r="T73" s="818"/>
    </row>
    <row r="74" spans="1:20" hidden="1" thickBot="1">
      <c r="A74" s="817">
        <v>15</v>
      </c>
      <c r="B74" s="701"/>
      <c r="C74" s="701" t="s">
        <v>923</v>
      </c>
      <c r="D74" s="701"/>
      <c r="E74" s="800">
        <v>809300</v>
      </c>
      <c r="F74" s="801">
        <v>364185</v>
      </c>
      <c r="G74" s="801"/>
      <c r="H74" s="801">
        <v>242790</v>
      </c>
      <c r="I74" s="802"/>
      <c r="J74" s="801"/>
      <c r="K74" s="801">
        <v>242790</v>
      </c>
      <c r="L74" s="801">
        <v>202305</v>
      </c>
      <c r="M74" s="801">
        <v>606975</v>
      </c>
      <c r="N74" s="801">
        <v>121395</v>
      </c>
      <c r="O74" s="801">
        <v>606975</v>
      </c>
      <c r="P74" s="801"/>
      <c r="Q74" s="801">
        <v>2427900</v>
      </c>
      <c r="R74" s="801"/>
      <c r="S74" s="801">
        <f t="shared" si="8"/>
        <v>80930</v>
      </c>
      <c r="T74" s="818"/>
    </row>
    <row r="75" spans="1:20" hidden="1" thickBot="1">
      <c r="A75" s="817">
        <v>16</v>
      </c>
      <c r="B75" s="701"/>
      <c r="C75" s="701" t="s">
        <v>924</v>
      </c>
      <c r="D75" s="701"/>
      <c r="E75" s="800">
        <v>853056</v>
      </c>
      <c r="F75" s="801">
        <v>383875</v>
      </c>
      <c r="G75" s="801"/>
      <c r="H75" s="801">
        <v>255917</v>
      </c>
      <c r="I75" s="802"/>
      <c r="J75" s="801"/>
      <c r="K75" s="801">
        <v>255917</v>
      </c>
      <c r="L75" s="801">
        <v>213264</v>
      </c>
      <c r="M75" s="801">
        <v>639792</v>
      </c>
      <c r="N75" s="801">
        <v>127958</v>
      </c>
      <c r="O75" s="801">
        <v>639792</v>
      </c>
      <c r="P75" s="801">
        <v>213264</v>
      </c>
      <c r="Q75" s="801">
        <v>2559168</v>
      </c>
      <c r="R75" s="801"/>
      <c r="S75" s="801">
        <f t="shared" si="8"/>
        <v>85305.600000000006</v>
      </c>
      <c r="T75" s="818"/>
    </row>
    <row r="76" spans="1:20" hidden="1" thickBot="1">
      <c r="A76" s="817">
        <v>17</v>
      </c>
      <c r="B76" s="701"/>
      <c r="C76" s="701" t="s">
        <v>925</v>
      </c>
      <c r="D76" s="701"/>
      <c r="E76" s="800">
        <v>908312</v>
      </c>
      <c r="F76" s="801">
        <v>408740</v>
      </c>
      <c r="G76" s="801"/>
      <c r="H76" s="801">
        <v>272494</v>
      </c>
      <c r="I76" s="802"/>
      <c r="J76" s="801"/>
      <c r="K76" s="801">
        <v>272494</v>
      </c>
      <c r="L76" s="801">
        <v>227078</v>
      </c>
      <c r="M76" s="801">
        <v>681234</v>
      </c>
      <c r="N76" s="801"/>
      <c r="O76" s="801">
        <v>681234</v>
      </c>
      <c r="P76" s="801">
        <v>227078</v>
      </c>
      <c r="Q76" s="801">
        <v>2724936</v>
      </c>
      <c r="R76" s="801"/>
      <c r="S76" s="801">
        <f t="shared" si="8"/>
        <v>90831.200000000012</v>
      </c>
      <c r="T76" s="818"/>
    </row>
    <row r="77" spans="1:20" thickBot="1">
      <c r="A77" s="1060" t="s">
        <v>930</v>
      </c>
      <c r="B77" s="1061"/>
      <c r="C77" s="828"/>
      <c r="D77" s="828"/>
      <c r="E77" s="754">
        <f t="shared" ref="E77:T77" si="9">SUM(E60:E76)</f>
        <v>13460552</v>
      </c>
      <c r="F77" s="754">
        <f t="shared" si="9"/>
        <v>6057246</v>
      </c>
      <c r="G77" s="754">
        <f t="shared" si="9"/>
        <v>0</v>
      </c>
      <c r="H77" s="754">
        <f t="shared" si="9"/>
        <v>4038168</v>
      </c>
      <c r="I77" s="754">
        <f t="shared" si="9"/>
        <v>0</v>
      </c>
      <c r="J77" s="754">
        <f t="shared" si="9"/>
        <v>2115496</v>
      </c>
      <c r="K77" s="754">
        <f t="shared" si="9"/>
        <v>4038168</v>
      </c>
      <c r="L77" s="754">
        <f t="shared" si="9"/>
        <v>3365058</v>
      </c>
      <c r="M77" s="754">
        <f t="shared" si="9"/>
        <v>10095414</v>
      </c>
      <c r="N77" s="754">
        <f t="shared" si="9"/>
        <v>1882832</v>
      </c>
      <c r="O77" s="754">
        <f t="shared" si="9"/>
        <v>10095414</v>
      </c>
      <c r="P77" s="754">
        <f t="shared" si="9"/>
        <v>821367</v>
      </c>
      <c r="Q77" s="754">
        <f t="shared" si="9"/>
        <v>40381656</v>
      </c>
      <c r="R77" s="754">
        <f t="shared" si="9"/>
        <v>0</v>
      </c>
      <c r="S77" s="754">
        <f t="shared" si="9"/>
        <v>1346055.2</v>
      </c>
      <c r="T77" s="829">
        <f t="shared" si="9"/>
        <v>0</v>
      </c>
    </row>
    <row r="78" spans="1:20" s="696" customFormat="1" ht="24.75" customHeight="1">
      <c r="A78" s="1035" t="s">
        <v>802</v>
      </c>
      <c r="B78" s="1035"/>
      <c r="C78" s="1035"/>
      <c r="D78" s="1035"/>
      <c r="E78" s="1035"/>
      <c r="F78" s="1035"/>
      <c r="G78" s="1035"/>
      <c r="H78" s="1035"/>
      <c r="I78" s="1035"/>
      <c r="J78" s="1035"/>
      <c r="K78" s="1035"/>
      <c r="L78" s="1035"/>
      <c r="M78" s="1035"/>
      <c r="N78" s="1035"/>
      <c r="O78" s="1035"/>
      <c r="P78" s="1035"/>
      <c r="Q78" s="1035"/>
      <c r="R78" s="1035"/>
      <c r="S78" s="1035"/>
      <c r="T78" s="1035"/>
    </row>
    <row r="79" spans="1:20" s="696" customFormat="1" ht="24.75" customHeight="1">
      <c r="A79" s="1036" t="s">
        <v>891</v>
      </c>
      <c r="B79" s="1036"/>
      <c r="C79" s="1036"/>
      <c r="D79" s="1036"/>
      <c r="E79" s="1036"/>
      <c r="F79" s="1036"/>
      <c r="G79" s="1036"/>
      <c r="H79" s="1036"/>
      <c r="I79" s="1036"/>
      <c r="J79" s="1036"/>
      <c r="K79" s="1036"/>
      <c r="L79" s="1036"/>
      <c r="M79" s="1036"/>
      <c r="N79" s="1036"/>
      <c r="O79" s="1036"/>
      <c r="P79" s="1036"/>
      <c r="Q79" s="1036"/>
      <c r="R79" s="1036"/>
      <c r="S79" s="1036"/>
      <c r="T79" s="1036"/>
    </row>
    <row r="80" spans="1:20" s="696" customFormat="1" ht="24.75" customHeight="1" thickBot="1">
      <c r="A80" s="1036" t="s">
        <v>892</v>
      </c>
      <c r="B80" s="1036"/>
      <c r="C80" s="1036"/>
      <c r="D80" s="1036"/>
      <c r="E80" s="1036"/>
      <c r="F80" s="1036"/>
      <c r="G80" s="1036"/>
      <c r="H80" s="1036"/>
      <c r="I80" s="1036"/>
      <c r="J80" s="1036"/>
      <c r="K80" s="1036"/>
      <c r="L80" s="1036"/>
      <c r="M80" s="1036"/>
      <c r="N80" s="1036"/>
      <c r="O80" s="1036"/>
      <c r="P80" s="1036"/>
      <c r="Q80" s="1036"/>
      <c r="R80" s="1036"/>
      <c r="S80" s="1036"/>
      <c r="T80" s="1036"/>
    </row>
    <row r="81" spans="1:20" s="696" customFormat="1" ht="24.75" customHeight="1" thickBot="1">
      <c r="A81" s="1037" t="s">
        <v>891</v>
      </c>
      <c r="B81" s="1038"/>
      <c r="C81" s="1038"/>
      <c r="D81" s="1038"/>
      <c r="E81" s="1039"/>
      <c r="F81" s="1037" t="s">
        <v>893</v>
      </c>
      <c r="G81" s="1038"/>
      <c r="H81" s="1038"/>
      <c r="I81" s="1038"/>
      <c r="J81" s="1038"/>
      <c r="K81" s="1038"/>
      <c r="L81" s="1038"/>
      <c r="M81" s="1039"/>
      <c r="N81" s="1037" t="s">
        <v>894</v>
      </c>
      <c r="O81" s="1038"/>
      <c r="P81" s="1038"/>
      <c r="Q81" s="1038"/>
      <c r="R81" s="1039"/>
      <c r="S81" s="1037" t="s">
        <v>895</v>
      </c>
      <c r="T81" s="1039"/>
    </row>
    <row r="82" spans="1:20" s="700" customFormat="1" ht="54.75" customHeight="1" thickBot="1">
      <c r="A82" s="697" t="s">
        <v>896</v>
      </c>
      <c r="B82" s="698" t="s">
        <v>897</v>
      </c>
      <c r="C82" s="698" t="s">
        <v>898</v>
      </c>
      <c r="D82" s="698" t="s">
        <v>899</v>
      </c>
      <c r="E82" s="698" t="s">
        <v>900</v>
      </c>
      <c r="F82" s="698" t="s">
        <v>901</v>
      </c>
      <c r="G82" s="698" t="s">
        <v>902</v>
      </c>
      <c r="H82" s="698" t="s">
        <v>903</v>
      </c>
      <c r="I82" s="698" t="s">
        <v>904</v>
      </c>
      <c r="J82" s="698" t="s">
        <v>905</v>
      </c>
      <c r="K82" s="698" t="s">
        <v>906</v>
      </c>
      <c r="L82" s="698" t="s">
        <v>907</v>
      </c>
      <c r="M82" s="698" t="s">
        <v>908</v>
      </c>
      <c r="N82" s="698" t="s">
        <v>909</v>
      </c>
      <c r="O82" s="698" t="s">
        <v>910</v>
      </c>
      <c r="P82" s="698" t="s">
        <v>911</v>
      </c>
      <c r="Q82" s="698" t="s">
        <v>912</v>
      </c>
      <c r="R82" s="698"/>
      <c r="S82" s="698" t="s">
        <v>913</v>
      </c>
      <c r="T82" s="699" t="s">
        <v>914</v>
      </c>
    </row>
    <row r="83" spans="1:20" s="696" customFormat="1" ht="24.95" customHeight="1">
      <c r="A83" s="805">
        <v>1</v>
      </c>
      <c r="B83" s="727" t="s">
        <v>942</v>
      </c>
      <c r="C83" s="727">
        <v>3</v>
      </c>
      <c r="D83" s="727">
        <v>15</v>
      </c>
      <c r="E83" s="806">
        <f>VLOOKUP(C83, '[2]SALARY SCALE '!$A$2:$P$18,D83+1, FALSE)</f>
        <v>136019.88</v>
      </c>
      <c r="F83" s="807">
        <f>E83*35%</f>
        <v>47606.957999999999</v>
      </c>
      <c r="G83" s="807">
        <f>E83*20%</f>
        <v>27203.976000000002</v>
      </c>
      <c r="H83" s="807">
        <f>E83*5%</f>
        <v>6800.9940000000006</v>
      </c>
      <c r="I83" s="808">
        <f t="shared" ref="I83:I99" si="10">IF(C83&lt;=6,5400, IF(AND(C83&gt;=7,C83&lt;=10),7560,IF(AND(C83&gt;10,C83&lt;=14),8640,IF(C83&gt;14,9720,""))))</f>
        <v>5400</v>
      </c>
      <c r="J83" s="807">
        <f>IF(C83&lt;7,0.05*E83+64915.68,0.05*E83+24000)</f>
        <v>71716.673999999999</v>
      </c>
      <c r="K83" s="807" t="str">
        <f>IF(C83&gt;=15, 630, "")</f>
        <v/>
      </c>
      <c r="L83" s="807" t="str">
        <f>IF(C83&gt;=15, 11469.09, "")</f>
        <v/>
      </c>
      <c r="M83" s="807" t="str">
        <f t="shared" ref="M83:M99" si="11">IF(C83&gt;=15, 11469.09, "")</f>
        <v/>
      </c>
      <c r="N83" s="807"/>
      <c r="O83" s="807"/>
      <c r="P83" s="807"/>
      <c r="Q83" s="807"/>
      <c r="R83" s="807"/>
      <c r="S83" s="807">
        <f>E83*10%</f>
        <v>13601.988000000001</v>
      </c>
      <c r="T83" s="809">
        <v>480000</v>
      </c>
    </row>
    <row r="84" spans="1:20" s="696" customFormat="1" ht="24.95" customHeight="1">
      <c r="A84" s="817">
        <v>2</v>
      </c>
      <c r="B84" s="701" t="s">
        <v>943</v>
      </c>
      <c r="C84" s="701">
        <v>3</v>
      </c>
      <c r="D84" s="701">
        <v>15</v>
      </c>
      <c r="E84" s="800">
        <f>VLOOKUP(C84, '[2]SALARY SCALE '!$A$2:$P$18,D84+1, FALSE)</f>
        <v>136019.88</v>
      </c>
      <c r="F84" s="801">
        <f t="shared" ref="F84:F99" si="12">E84*35%</f>
        <v>47606.957999999999</v>
      </c>
      <c r="G84" s="801">
        <f t="shared" ref="G84:G99" si="13">E84*20%</f>
        <v>27203.976000000002</v>
      </c>
      <c r="H84" s="801">
        <f t="shared" ref="H84:H99" si="14">E84*5%</f>
        <v>6800.9940000000006</v>
      </c>
      <c r="I84" s="802">
        <f t="shared" si="10"/>
        <v>5400</v>
      </c>
      <c r="J84" s="801">
        <f t="shared" ref="J84:J99" si="15">IF(C84&lt;7,0.05*E84+64915.68,0.05*E84+24000)</f>
        <v>71716.673999999999</v>
      </c>
      <c r="K84" s="801" t="str">
        <f t="shared" ref="K84:K99" si="16">IF(C84&gt;=15, 630, "")</f>
        <v/>
      </c>
      <c r="L84" s="801" t="str">
        <f t="shared" ref="L84:L99" si="17">IF(C84&gt;=15, 11469.09, "")</f>
        <v/>
      </c>
      <c r="M84" s="801" t="str">
        <f t="shared" si="11"/>
        <v/>
      </c>
      <c r="N84" s="801"/>
      <c r="O84" s="801"/>
      <c r="P84" s="801"/>
      <c r="Q84" s="801"/>
      <c r="R84" s="801"/>
      <c r="S84" s="801">
        <f t="shared" ref="S84:S99" si="18">E84*10%</f>
        <v>13601.988000000001</v>
      </c>
      <c r="T84" s="818">
        <v>480000</v>
      </c>
    </row>
    <row r="85" spans="1:20" s="696" customFormat="1" ht="24.95" customHeight="1">
      <c r="A85" s="817">
        <v>3</v>
      </c>
      <c r="B85" s="701" t="s">
        <v>944</v>
      </c>
      <c r="C85" s="701">
        <v>3</v>
      </c>
      <c r="D85" s="701">
        <v>15</v>
      </c>
      <c r="E85" s="800">
        <f>VLOOKUP(C85, '[2]SALARY SCALE '!$A$2:$P$18,D85+1, FALSE)</f>
        <v>136019.88</v>
      </c>
      <c r="F85" s="801">
        <f t="shared" si="12"/>
        <v>47606.957999999999</v>
      </c>
      <c r="G85" s="801">
        <f t="shared" si="13"/>
        <v>27203.976000000002</v>
      </c>
      <c r="H85" s="801">
        <f t="shared" si="14"/>
        <v>6800.9940000000006</v>
      </c>
      <c r="I85" s="802">
        <f t="shared" si="10"/>
        <v>5400</v>
      </c>
      <c r="J85" s="801">
        <f t="shared" si="15"/>
        <v>71716.673999999999</v>
      </c>
      <c r="K85" s="801" t="str">
        <f t="shared" si="16"/>
        <v/>
      </c>
      <c r="L85" s="801" t="str">
        <f t="shared" si="17"/>
        <v/>
      </c>
      <c r="M85" s="801" t="str">
        <f t="shared" si="11"/>
        <v/>
      </c>
      <c r="N85" s="801"/>
      <c r="O85" s="801"/>
      <c r="P85" s="801"/>
      <c r="Q85" s="801"/>
      <c r="R85" s="801"/>
      <c r="S85" s="801">
        <f t="shared" si="18"/>
        <v>13601.988000000001</v>
      </c>
      <c r="T85" s="818">
        <v>480000</v>
      </c>
    </row>
    <row r="86" spans="1:20" s="696" customFormat="1" ht="24.95" customHeight="1">
      <c r="A86" s="817">
        <v>4</v>
      </c>
      <c r="B86" s="701" t="s">
        <v>945</v>
      </c>
      <c r="C86" s="701">
        <v>3</v>
      </c>
      <c r="D86" s="701">
        <v>15</v>
      </c>
      <c r="E86" s="800">
        <f>VLOOKUP(C86, '[2]SALARY SCALE '!$A$2:$P$18,D86+1, FALSE)</f>
        <v>136019.88</v>
      </c>
      <c r="F86" s="801">
        <f t="shared" si="12"/>
        <v>47606.957999999999</v>
      </c>
      <c r="G86" s="801">
        <f t="shared" si="13"/>
        <v>27203.976000000002</v>
      </c>
      <c r="H86" s="801">
        <f t="shared" si="14"/>
        <v>6800.9940000000006</v>
      </c>
      <c r="I86" s="802">
        <f t="shared" si="10"/>
        <v>5400</v>
      </c>
      <c r="J86" s="801">
        <f t="shared" si="15"/>
        <v>71716.673999999999</v>
      </c>
      <c r="K86" s="801" t="str">
        <f t="shared" si="16"/>
        <v/>
      </c>
      <c r="L86" s="801" t="str">
        <f t="shared" si="17"/>
        <v/>
      </c>
      <c r="M86" s="801" t="str">
        <f t="shared" si="11"/>
        <v/>
      </c>
      <c r="N86" s="801"/>
      <c r="O86" s="801"/>
      <c r="P86" s="801"/>
      <c r="Q86" s="801"/>
      <c r="R86" s="801"/>
      <c r="S86" s="801">
        <f t="shared" si="18"/>
        <v>13601.988000000001</v>
      </c>
      <c r="T86" s="818">
        <v>480000</v>
      </c>
    </row>
    <row r="87" spans="1:20" s="696" customFormat="1" ht="24.95" customHeight="1">
      <c r="A87" s="817">
        <v>5</v>
      </c>
      <c r="B87" s="701" t="s">
        <v>946</v>
      </c>
      <c r="C87" s="701">
        <v>3</v>
      </c>
      <c r="D87" s="701">
        <v>15</v>
      </c>
      <c r="E87" s="800">
        <f>VLOOKUP(C87, '[2]SALARY SCALE '!$A$2:$P$18,D87+1, FALSE)</f>
        <v>136019.88</v>
      </c>
      <c r="F87" s="801">
        <f t="shared" si="12"/>
        <v>47606.957999999999</v>
      </c>
      <c r="G87" s="801">
        <f t="shared" si="13"/>
        <v>27203.976000000002</v>
      </c>
      <c r="H87" s="801">
        <f t="shared" si="14"/>
        <v>6800.9940000000006</v>
      </c>
      <c r="I87" s="802">
        <f t="shared" si="10"/>
        <v>5400</v>
      </c>
      <c r="J87" s="801">
        <f t="shared" si="15"/>
        <v>71716.673999999999</v>
      </c>
      <c r="K87" s="801" t="str">
        <f t="shared" si="16"/>
        <v/>
      </c>
      <c r="L87" s="801" t="str">
        <f t="shared" si="17"/>
        <v/>
      </c>
      <c r="M87" s="801" t="str">
        <f t="shared" si="11"/>
        <v/>
      </c>
      <c r="N87" s="801"/>
      <c r="O87" s="801"/>
      <c r="P87" s="801"/>
      <c r="Q87" s="801"/>
      <c r="R87" s="801"/>
      <c r="S87" s="801">
        <f t="shared" si="18"/>
        <v>13601.988000000001</v>
      </c>
      <c r="T87" s="818">
        <v>480000</v>
      </c>
    </row>
    <row r="88" spans="1:20" s="696" customFormat="1" ht="24.95" customHeight="1">
      <c r="A88" s="817">
        <v>6</v>
      </c>
      <c r="B88" s="701" t="s">
        <v>947</v>
      </c>
      <c r="C88" s="701">
        <v>3</v>
      </c>
      <c r="D88" s="701">
        <v>15</v>
      </c>
      <c r="E88" s="800">
        <f>VLOOKUP(C88, '[2]SALARY SCALE '!$A$2:$P$18,D88+1, FALSE)</f>
        <v>136019.88</v>
      </c>
      <c r="F88" s="801">
        <f t="shared" si="12"/>
        <v>47606.957999999999</v>
      </c>
      <c r="G88" s="801">
        <f t="shared" si="13"/>
        <v>27203.976000000002</v>
      </c>
      <c r="H88" s="801">
        <f t="shared" si="14"/>
        <v>6800.9940000000006</v>
      </c>
      <c r="I88" s="802">
        <f t="shared" si="10"/>
        <v>5400</v>
      </c>
      <c r="J88" s="801">
        <f t="shared" si="15"/>
        <v>71716.673999999999</v>
      </c>
      <c r="K88" s="801" t="str">
        <f t="shared" si="16"/>
        <v/>
      </c>
      <c r="L88" s="801" t="str">
        <f t="shared" si="17"/>
        <v/>
      </c>
      <c r="M88" s="801" t="str">
        <f t="shared" si="11"/>
        <v/>
      </c>
      <c r="N88" s="801"/>
      <c r="O88" s="801"/>
      <c r="P88" s="801"/>
      <c r="Q88" s="801"/>
      <c r="R88" s="801"/>
      <c r="S88" s="801">
        <f t="shared" si="18"/>
        <v>13601.988000000001</v>
      </c>
      <c r="T88" s="818">
        <v>480000</v>
      </c>
    </row>
    <row r="89" spans="1:20" s="696" customFormat="1" ht="24.95" customHeight="1">
      <c r="A89" s="817">
        <v>7</v>
      </c>
      <c r="B89" s="701" t="s">
        <v>948</v>
      </c>
      <c r="C89" s="701">
        <v>3</v>
      </c>
      <c r="D89" s="701">
        <v>15</v>
      </c>
      <c r="E89" s="800">
        <f>VLOOKUP(C89, '[2]SALARY SCALE '!$A$2:$P$18,D89+1, FALSE)</f>
        <v>136019.88</v>
      </c>
      <c r="F89" s="801">
        <f t="shared" si="12"/>
        <v>47606.957999999999</v>
      </c>
      <c r="G89" s="801">
        <f t="shared" si="13"/>
        <v>27203.976000000002</v>
      </c>
      <c r="H89" s="801">
        <f t="shared" si="14"/>
        <v>6800.9940000000006</v>
      </c>
      <c r="I89" s="802">
        <f t="shared" si="10"/>
        <v>5400</v>
      </c>
      <c r="J89" s="801">
        <f t="shared" si="15"/>
        <v>71716.673999999999</v>
      </c>
      <c r="K89" s="801" t="str">
        <f t="shared" si="16"/>
        <v/>
      </c>
      <c r="L89" s="801" t="str">
        <f t="shared" si="17"/>
        <v/>
      </c>
      <c r="M89" s="801" t="str">
        <f t="shared" si="11"/>
        <v/>
      </c>
      <c r="N89" s="801"/>
      <c r="O89" s="801"/>
      <c r="P89" s="801"/>
      <c r="Q89" s="801"/>
      <c r="R89" s="801"/>
      <c r="S89" s="801">
        <f t="shared" si="18"/>
        <v>13601.988000000001</v>
      </c>
      <c r="T89" s="818">
        <v>480000</v>
      </c>
    </row>
    <row r="90" spans="1:20" s="696" customFormat="1" ht="24.95" customHeight="1">
      <c r="A90" s="817">
        <v>8</v>
      </c>
      <c r="B90" s="701" t="s">
        <v>949</v>
      </c>
      <c r="C90" s="701">
        <v>3</v>
      </c>
      <c r="D90" s="701">
        <v>15</v>
      </c>
      <c r="E90" s="800">
        <f>VLOOKUP(C90, '[2]SALARY SCALE '!$A$2:$P$18,D90+1, FALSE)</f>
        <v>136019.88</v>
      </c>
      <c r="F90" s="801">
        <f t="shared" si="12"/>
        <v>47606.957999999999</v>
      </c>
      <c r="G90" s="801">
        <f t="shared" si="13"/>
        <v>27203.976000000002</v>
      </c>
      <c r="H90" s="801">
        <f t="shared" si="14"/>
        <v>6800.9940000000006</v>
      </c>
      <c r="I90" s="802">
        <f t="shared" si="10"/>
        <v>5400</v>
      </c>
      <c r="J90" s="801">
        <f t="shared" si="15"/>
        <v>71716.673999999999</v>
      </c>
      <c r="K90" s="801" t="str">
        <f t="shared" si="16"/>
        <v/>
      </c>
      <c r="L90" s="801" t="str">
        <f t="shared" si="17"/>
        <v/>
      </c>
      <c r="M90" s="801" t="str">
        <f t="shared" si="11"/>
        <v/>
      </c>
      <c r="N90" s="801"/>
      <c r="O90" s="801"/>
      <c r="P90" s="801"/>
      <c r="Q90" s="801"/>
      <c r="R90" s="801"/>
      <c r="S90" s="801">
        <f t="shared" si="18"/>
        <v>13601.988000000001</v>
      </c>
      <c r="T90" s="818">
        <v>480000</v>
      </c>
    </row>
    <row r="91" spans="1:20" s="696" customFormat="1" ht="24.95" customHeight="1">
      <c r="A91" s="817">
        <v>9</v>
      </c>
      <c r="B91" s="701" t="s">
        <v>950</v>
      </c>
      <c r="C91" s="701">
        <v>3</v>
      </c>
      <c r="D91" s="701">
        <v>15</v>
      </c>
      <c r="E91" s="800">
        <f>VLOOKUP(C91, '[2]SALARY SCALE '!$A$2:$P$18,D91+1, FALSE)</f>
        <v>136019.88</v>
      </c>
      <c r="F91" s="801">
        <f t="shared" si="12"/>
        <v>47606.957999999999</v>
      </c>
      <c r="G91" s="801">
        <f t="shared" si="13"/>
        <v>27203.976000000002</v>
      </c>
      <c r="H91" s="801">
        <f t="shared" si="14"/>
        <v>6800.9940000000006</v>
      </c>
      <c r="I91" s="802">
        <f t="shared" si="10"/>
        <v>5400</v>
      </c>
      <c r="J91" s="801">
        <f t="shared" si="15"/>
        <v>71716.673999999999</v>
      </c>
      <c r="K91" s="801" t="str">
        <f t="shared" si="16"/>
        <v/>
      </c>
      <c r="L91" s="801" t="str">
        <f t="shared" si="17"/>
        <v/>
      </c>
      <c r="M91" s="801" t="str">
        <f t="shared" si="11"/>
        <v/>
      </c>
      <c r="N91" s="801"/>
      <c r="O91" s="801"/>
      <c r="P91" s="801"/>
      <c r="Q91" s="801"/>
      <c r="R91" s="801"/>
      <c r="S91" s="801">
        <f t="shared" si="18"/>
        <v>13601.988000000001</v>
      </c>
      <c r="T91" s="818">
        <v>480000</v>
      </c>
    </row>
    <row r="92" spans="1:20" s="696" customFormat="1" ht="24.95" customHeight="1">
      <c r="A92" s="817">
        <v>10</v>
      </c>
      <c r="B92" s="701" t="s">
        <v>951</v>
      </c>
      <c r="C92" s="701">
        <v>3</v>
      </c>
      <c r="D92" s="701">
        <v>15</v>
      </c>
      <c r="E92" s="800">
        <f>VLOOKUP(C92, '[2]SALARY SCALE '!$A$2:$P$18,D92+1, FALSE)</f>
        <v>136019.88</v>
      </c>
      <c r="F92" s="801">
        <f t="shared" si="12"/>
        <v>47606.957999999999</v>
      </c>
      <c r="G92" s="801">
        <f t="shared" si="13"/>
        <v>27203.976000000002</v>
      </c>
      <c r="H92" s="801">
        <f t="shared" si="14"/>
        <v>6800.9940000000006</v>
      </c>
      <c r="I92" s="802">
        <f t="shared" si="10"/>
        <v>5400</v>
      </c>
      <c r="J92" s="801">
        <f t="shared" si="15"/>
        <v>71716.673999999999</v>
      </c>
      <c r="K92" s="801" t="str">
        <f t="shared" si="16"/>
        <v/>
      </c>
      <c r="L92" s="801" t="str">
        <f t="shared" si="17"/>
        <v/>
      </c>
      <c r="M92" s="801" t="str">
        <f t="shared" si="11"/>
        <v/>
      </c>
      <c r="N92" s="801"/>
      <c r="O92" s="801"/>
      <c r="P92" s="801"/>
      <c r="Q92" s="801"/>
      <c r="R92" s="801"/>
      <c r="S92" s="801">
        <f t="shared" si="18"/>
        <v>13601.988000000001</v>
      </c>
      <c r="T92" s="818">
        <v>480000</v>
      </c>
    </row>
    <row r="93" spans="1:20" s="696" customFormat="1" ht="24.95" customHeight="1">
      <c r="A93" s="817">
        <v>11</v>
      </c>
      <c r="B93" s="701" t="s">
        <v>952</v>
      </c>
      <c r="C93" s="701">
        <v>4</v>
      </c>
      <c r="D93" s="701">
        <v>13</v>
      </c>
      <c r="E93" s="800">
        <f>VLOOKUP(C93, '[2]SALARY SCALE '!$A$2:$P$18,D93+1, FALSE)</f>
        <v>141839.63999999998</v>
      </c>
      <c r="F93" s="801">
        <f t="shared" si="12"/>
        <v>49643.873999999989</v>
      </c>
      <c r="G93" s="801">
        <f t="shared" si="13"/>
        <v>28367.928</v>
      </c>
      <c r="H93" s="801">
        <f t="shared" si="14"/>
        <v>7091.982</v>
      </c>
      <c r="I93" s="802">
        <f t="shared" si="10"/>
        <v>5400</v>
      </c>
      <c r="J93" s="801">
        <f t="shared" si="15"/>
        <v>72007.661999999997</v>
      </c>
      <c r="K93" s="801" t="str">
        <f t="shared" si="16"/>
        <v/>
      </c>
      <c r="L93" s="801" t="str">
        <f t="shared" si="17"/>
        <v/>
      </c>
      <c r="M93" s="801" t="str">
        <f t="shared" si="11"/>
        <v/>
      </c>
      <c r="N93" s="801"/>
      <c r="O93" s="801"/>
      <c r="P93" s="801"/>
      <c r="Q93" s="801"/>
      <c r="R93" s="801"/>
      <c r="S93" s="801">
        <f t="shared" si="18"/>
        <v>14183.964</v>
      </c>
      <c r="T93" s="818">
        <v>480000</v>
      </c>
    </row>
    <row r="94" spans="1:20" s="696" customFormat="1" ht="24.95" customHeight="1">
      <c r="A94" s="817">
        <v>12</v>
      </c>
      <c r="B94" s="701" t="s">
        <v>953</v>
      </c>
      <c r="C94" s="701">
        <v>4</v>
      </c>
      <c r="D94" s="701">
        <v>13</v>
      </c>
      <c r="E94" s="800">
        <f>VLOOKUP(C94, '[2]SALARY SCALE '!$A$2:$P$18,D94+1, FALSE)</f>
        <v>141839.63999999998</v>
      </c>
      <c r="F94" s="801">
        <f t="shared" si="12"/>
        <v>49643.873999999989</v>
      </c>
      <c r="G94" s="801">
        <f t="shared" si="13"/>
        <v>28367.928</v>
      </c>
      <c r="H94" s="801">
        <f t="shared" si="14"/>
        <v>7091.982</v>
      </c>
      <c r="I94" s="802">
        <f t="shared" si="10"/>
        <v>5400</v>
      </c>
      <c r="J94" s="801">
        <f t="shared" si="15"/>
        <v>72007.661999999997</v>
      </c>
      <c r="K94" s="801" t="str">
        <f t="shared" si="16"/>
        <v/>
      </c>
      <c r="L94" s="801" t="str">
        <f t="shared" si="17"/>
        <v/>
      </c>
      <c r="M94" s="801" t="str">
        <f t="shared" si="11"/>
        <v/>
      </c>
      <c r="N94" s="801"/>
      <c r="O94" s="801"/>
      <c r="P94" s="801"/>
      <c r="Q94" s="801"/>
      <c r="R94" s="801"/>
      <c r="S94" s="801">
        <f t="shared" si="18"/>
        <v>14183.964</v>
      </c>
      <c r="T94" s="818">
        <v>480000</v>
      </c>
    </row>
    <row r="95" spans="1:20" s="696" customFormat="1" ht="24.95" customHeight="1">
      <c r="A95" s="817">
        <v>13</v>
      </c>
      <c r="B95" s="701" t="s">
        <v>954</v>
      </c>
      <c r="C95" s="701">
        <v>4</v>
      </c>
      <c r="D95" s="701">
        <v>15</v>
      </c>
      <c r="E95" s="800">
        <f>VLOOKUP(C95, '[2]SALARY SCALE '!$A$2:$P$18,D95+1, FALSE)</f>
        <v>149556.84</v>
      </c>
      <c r="F95" s="801">
        <f t="shared" si="12"/>
        <v>52344.893999999993</v>
      </c>
      <c r="G95" s="801">
        <f t="shared" si="13"/>
        <v>29911.368000000002</v>
      </c>
      <c r="H95" s="801">
        <f t="shared" si="14"/>
        <v>7477.8420000000006</v>
      </c>
      <c r="I95" s="802">
        <f t="shared" si="10"/>
        <v>5400</v>
      </c>
      <c r="J95" s="801">
        <f t="shared" si="15"/>
        <v>72393.521999999997</v>
      </c>
      <c r="K95" s="801" t="str">
        <f t="shared" si="16"/>
        <v/>
      </c>
      <c r="L95" s="801" t="str">
        <f t="shared" si="17"/>
        <v/>
      </c>
      <c r="M95" s="801" t="str">
        <f t="shared" si="11"/>
        <v/>
      </c>
      <c r="N95" s="801"/>
      <c r="O95" s="801"/>
      <c r="P95" s="801"/>
      <c r="Q95" s="801"/>
      <c r="R95" s="801"/>
      <c r="S95" s="801">
        <f t="shared" si="18"/>
        <v>14955.684000000001</v>
      </c>
      <c r="T95" s="818">
        <v>480000</v>
      </c>
    </row>
    <row r="96" spans="1:20" s="696" customFormat="1" ht="24.95" customHeight="1">
      <c r="A96" s="817">
        <v>14</v>
      </c>
      <c r="B96" s="701" t="s">
        <v>955</v>
      </c>
      <c r="C96" s="701">
        <v>4</v>
      </c>
      <c r="D96" s="701">
        <v>15</v>
      </c>
      <c r="E96" s="800">
        <f>VLOOKUP(C96, '[2]SALARY SCALE '!$A$2:$P$18,D96+1, FALSE)</f>
        <v>149556.84</v>
      </c>
      <c r="F96" s="801">
        <f t="shared" si="12"/>
        <v>52344.893999999993</v>
      </c>
      <c r="G96" s="801">
        <f t="shared" si="13"/>
        <v>29911.368000000002</v>
      </c>
      <c r="H96" s="801">
        <f t="shared" si="14"/>
        <v>7477.8420000000006</v>
      </c>
      <c r="I96" s="802">
        <f t="shared" si="10"/>
        <v>5400</v>
      </c>
      <c r="J96" s="801">
        <f t="shared" si="15"/>
        <v>72393.521999999997</v>
      </c>
      <c r="K96" s="801" t="str">
        <f t="shared" si="16"/>
        <v/>
      </c>
      <c r="L96" s="801" t="str">
        <f t="shared" si="17"/>
        <v/>
      </c>
      <c r="M96" s="801" t="str">
        <f t="shared" si="11"/>
        <v/>
      </c>
      <c r="N96" s="801"/>
      <c r="O96" s="801"/>
      <c r="P96" s="801"/>
      <c r="Q96" s="801"/>
      <c r="R96" s="801"/>
      <c r="S96" s="801">
        <f t="shared" si="18"/>
        <v>14955.684000000001</v>
      </c>
      <c r="T96" s="818">
        <v>480000</v>
      </c>
    </row>
    <row r="97" spans="1:20" s="696" customFormat="1" ht="24.95" customHeight="1">
      <c r="A97" s="817">
        <v>15</v>
      </c>
      <c r="B97" s="701" t="s">
        <v>956</v>
      </c>
      <c r="C97" s="701">
        <v>4</v>
      </c>
      <c r="D97" s="701">
        <v>15</v>
      </c>
      <c r="E97" s="800">
        <f>VLOOKUP(C97, '[2]SALARY SCALE '!$A$2:$P$18,D97+1, FALSE)</f>
        <v>149556.84</v>
      </c>
      <c r="F97" s="801">
        <f t="shared" si="12"/>
        <v>52344.893999999993</v>
      </c>
      <c r="G97" s="801">
        <f t="shared" si="13"/>
        <v>29911.368000000002</v>
      </c>
      <c r="H97" s="801">
        <f t="shared" si="14"/>
        <v>7477.8420000000006</v>
      </c>
      <c r="I97" s="802">
        <f t="shared" si="10"/>
        <v>5400</v>
      </c>
      <c r="J97" s="801">
        <f t="shared" si="15"/>
        <v>72393.521999999997</v>
      </c>
      <c r="K97" s="801" t="str">
        <f t="shared" si="16"/>
        <v/>
      </c>
      <c r="L97" s="801" t="str">
        <f t="shared" si="17"/>
        <v/>
      </c>
      <c r="M97" s="801" t="str">
        <f t="shared" si="11"/>
        <v/>
      </c>
      <c r="N97" s="801"/>
      <c r="O97" s="801"/>
      <c r="P97" s="801"/>
      <c r="Q97" s="801"/>
      <c r="R97" s="801"/>
      <c r="S97" s="801">
        <f t="shared" si="18"/>
        <v>14955.684000000001</v>
      </c>
      <c r="T97" s="818">
        <v>480000</v>
      </c>
    </row>
    <row r="98" spans="1:20" s="696" customFormat="1" ht="24.95" customHeight="1">
      <c r="A98" s="817">
        <v>16</v>
      </c>
      <c r="B98" s="701" t="s">
        <v>957</v>
      </c>
      <c r="C98" s="701">
        <v>4</v>
      </c>
      <c r="D98" s="701">
        <v>15</v>
      </c>
      <c r="E98" s="800">
        <f>VLOOKUP(C98, '[2]SALARY SCALE '!$A$2:$P$18,D98+1, FALSE)</f>
        <v>149556.84</v>
      </c>
      <c r="F98" s="801">
        <f t="shared" si="12"/>
        <v>52344.893999999993</v>
      </c>
      <c r="G98" s="801">
        <f t="shared" si="13"/>
        <v>29911.368000000002</v>
      </c>
      <c r="H98" s="801">
        <f t="shared" si="14"/>
        <v>7477.8420000000006</v>
      </c>
      <c r="I98" s="802">
        <f t="shared" si="10"/>
        <v>5400</v>
      </c>
      <c r="J98" s="801">
        <f t="shared" si="15"/>
        <v>72393.521999999997</v>
      </c>
      <c r="K98" s="801" t="str">
        <f t="shared" si="16"/>
        <v/>
      </c>
      <c r="L98" s="801" t="str">
        <f t="shared" si="17"/>
        <v/>
      </c>
      <c r="M98" s="801" t="str">
        <f t="shared" si="11"/>
        <v/>
      </c>
      <c r="N98" s="801"/>
      <c r="O98" s="801"/>
      <c r="P98" s="801"/>
      <c r="Q98" s="801"/>
      <c r="R98" s="801"/>
      <c r="S98" s="801">
        <f t="shared" si="18"/>
        <v>14955.684000000001</v>
      </c>
      <c r="T98" s="818">
        <v>480000</v>
      </c>
    </row>
    <row r="99" spans="1:20" s="696" customFormat="1" ht="24.95" customHeight="1">
      <c r="A99" s="817">
        <v>17</v>
      </c>
      <c r="B99" s="701" t="s">
        <v>958</v>
      </c>
      <c r="C99" s="701">
        <v>4</v>
      </c>
      <c r="D99" s="701">
        <v>15</v>
      </c>
      <c r="E99" s="800">
        <f>VLOOKUP(C99, '[2]SALARY SCALE '!$A$2:$P$18,D99+1, FALSE)</f>
        <v>149556.84</v>
      </c>
      <c r="F99" s="801">
        <f t="shared" si="12"/>
        <v>52344.893999999993</v>
      </c>
      <c r="G99" s="801">
        <f t="shared" si="13"/>
        <v>29911.368000000002</v>
      </c>
      <c r="H99" s="801">
        <f t="shared" si="14"/>
        <v>7477.8420000000006</v>
      </c>
      <c r="I99" s="802">
        <f t="shared" si="10"/>
        <v>5400</v>
      </c>
      <c r="J99" s="801">
        <f t="shared" si="15"/>
        <v>72393.521999999997</v>
      </c>
      <c r="K99" s="801" t="str">
        <f t="shared" si="16"/>
        <v/>
      </c>
      <c r="L99" s="801" t="str">
        <f t="shared" si="17"/>
        <v/>
      </c>
      <c r="M99" s="801" t="str">
        <f t="shared" si="11"/>
        <v/>
      </c>
      <c r="N99" s="801"/>
      <c r="O99" s="801"/>
      <c r="P99" s="801"/>
      <c r="Q99" s="801"/>
      <c r="R99" s="801"/>
      <c r="S99" s="801">
        <f t="shared" si="18"/>
        <v>14955.684000000001</v>
      </c>
      <c r="T99" s="818">
        <v>480000</v>
      </c>
    </row>
    <row r="100" spans="1:20" s="696" customFormat="1" ht="24.95" customHeight="1">
      <c r="A100" s="817">
        <v>18</v>
      </c>
      <c r="B100" s="706" t="s">
        <v>959</v>
      </c>
      <c r="C100" s="701">
        <v>4</v>
      </c>
      <c r="D100" s="701">
        <v>15</v>
      </c>
      <c r="E100" s="800">
        <f>VLOOKUP(C100, '[2]SALARY SCALE '!$A$2:$P$18,D100+1, FALSE)</f>
        <v>149556.84</v>
      </c>
      <c r="F100" s="801">
        <f>E100*35%</f>
        <v>52344.893999999993</v>
      </c>
      <c r="G100" s="801">
        <f>E100*20%</f>
        <v>29911.368000000002</v>
      </c>
      <c r="H100" s="801">
        <f>E100*5%</f>
        <v>7477.8420000000006</v>
      </c>
      <c r="I100" s="802">
        <f>IF(C100&lt;=6,5400, IF(AND(C100&gt;=7,C100&lt;=10),7560,IF(AND(C100&gt;10,C100&lt;=14),8640,IF(C100&gt;14,9720,""))))</f>
        <v>5400</v>
      </c>
      <c r="J100" s="801">
        <f>IF(C100&lt;7,0.05*E100+64915.68,0.05*E100+24000)</f>
        <v>72393.521999999997</v>
      </c>
      <c r="K100" s="801" t="str">
        <f t="shared" ref="K100:K105" si="19">IF(C100&gt;=15, 630, "")</f>
        <v/>
      </c>
      <c r="L100" s="801" t="str">
        <f t="shared" ref="L100:L105" si="20">IF(C100&gt;=15, 11469.09, "")</f>
        <v/>
      </c>
      <c r="M100" s="801" t="str">
        <f t="shared" ref="M100:M105" si="21">IF(C100&gt;=15, 11469.09, "")</f>
        <v/>
      </c>
      <c r="N100" s="801"/>
      <c r="O100" s="801"/>
      <c r="P100" s="801"/>
      <c r="Q100" s="801"/>
      <c r="R100" s="801"/>
      <c r="S100" s="801">
        <f>E100*10%</f>
        <v>14955.684000000001</v>
      </c>
      <c r="T100" s="818">
        <v>480000</v>
      </c>
    </row>
    <row r="101" spans="1:20" s="696" customFormat="1" ht="24.95" customHeight="1">
      <c r="A101" s="817">
        <v>19</v>
      </c>
      <c r="B101" s="706" t="s">
        <v>960</v>
      </c>
      <c r="C101" s="701">
        <v>4</v>
      </c>
      <c r="D101" s="701">
        <v>15</v>
      </c>
      <c r="E101" s="800">
        <f>VLOOKUP(C101, '[2]SALARY SCALE '!$A$2:$P$18,D101+1, FALSE)</f>
        <v>149556.84</v>
      </c>
      <c r="F101" s="801">
        <f>E101*35%</f>
        <v>52344.893999999993</v>
      </c>
      <c r="G101" s="801">
        <f>E101*20%</f>
        <v>29911.368000000002</v>
      </c>
      <c r="H101" s="801">
        <f>E101*5%</f>
        <v>7477.8420000000006</v>
      </c>
      <c r="I101" s="802">
        <f>IF(C101&lt;=6,5400, IF(AND(C101&gt;=7,C101&lt;=10),7560,IF(AND(C101&gt;10,C101&lt;=14),8640,IF(C101&gt;14,9720,""))))</f>
        <v>5400</v>
      </c>
      <c r="J101" s="801">
        <f>IF(C101&lt;7,0.05*E101+64915.68,0.05*E101+24000)</f>
        <v>72393.521999999997</v>
      </c>
      <c r="K101" s="801" t="str">
        <f t="shared" si="19"/>
        <v/>
      </c>
      <c r="L101" s="801" t="str">
        <f t="shared" si="20"/>
        <v/>
      </c>
      <c r="M101" s="801" t="str">
        <f t="shared" si="21"/>
        <v/>
      </c>
      <c r="N101" s="801"/>
      <c r="O101" s="801"/>
      <c r="P101" s="801"/>
      <c r="Q101" s="801"/>
      <c r="R101" s="801"/>
      <c r="S101" s="801">
        <f>E101*10%</f>
        <v>14955.684000000001</v>
      </c>
      <c r="T101" s="818">
        <v>480000</v>
      </c>
    </row>
    <row r="102" spans="1:20" s="696" customFormat="1" ht="24.95" customHeight="1">
      <c r="A102" s="817">
        <v>20</v>
      </c>
      <c r="B102" s="706" t="s">
        <v>961</v>
      </c>
      <c r="C102" s="701">
        <v>4</v>
      </c>
      <c r="D102" s="701">
        <v>15</v>
      </c>
      <c r="E102" s="800">
        <f>VLOOKUP(C102, '[2]SALARY SCALE '!$A$2:$P$18,D102+1, FALSE)</f>
        <v>149556.84</v>
      </c>
      <c r="F102" s="801">
        <f>E102*35%</f>
        <v>52344.893999999993</v>
      </c>
      <c r="G102" s="801">
        <f>E102*20%</f>
        <v>29911.368000000002</v>
      </c>
      <c r="H102" s="801">
        <f>E102*5%</f>
        <v>7477.8420000000006</v>
      </c>
      <c r="I102" s="802">
        <f>IF(C102&lt;=6,5400, IF(AND(C102&gt;=7,C102&lt;=10),7560,IF(AND(C102&gt;10,C102&lt;=14),8640,IF(C102&gt;14,9720,""))))</f>
        <v>5400</v>
      </c>
      <c r="J102" s="801">
        <f>IF(C102&lt;7,0.05*E102+64915.68,0.05*E102+24000)</f>
        <v>72393.521999999997</v>
      </c>
      <c r="K102" s="801" t="str">
        <f t="shared" si="19"/>
        <v/>
      </c>
      <c r="L102" s="801" t="str">
        <f t="shared" si="20"/>
        <v/>
      </c>
      <c r="M102" s="801" t="str">
        <f t="shared" si="21"/>
        <v/>
      </c>
      <c r="N102" s="801"/>
      <c r="O102" s="801"/>
      <c r="P102" s="801"/>
      <c r="Q102" s="801"/>
      <c r="R102" s="801"/>
      <c r="S102" s="801">
        <f>E102*10%</f>
        <v>14955.684000000001</v>
      </c>
      <c r="T102" s="818">
        <v>480000</v>
      </c>
    </row>
    <row r="103" spans="1:20" s="696" customFormat="1" ht="24.95" customHeight="1">
      <c r="A103" s="817">
        <v>21</v>
      </c>
      <c r="B103" s="706" t="s">
        <v>962</v>
      </c>
      <c r="C103" s="701">
        <v>4</v>
      </c>
      <c r="D103" s="701">
        <v>15</v>
      </c>
      <c r="E103" s="800">
        <f>VLOOKUP(C103, '[2]SALARY SCALE '!$A$2:$P$18,D103+1, FALSE)</f>
        <v>149556.84</v>
      </c>
      <c r="F103" s="801">
        <f>E103*35%</f>
        <v>52344.893999999993</v>
      </c>
      <c r="G103" s="801">
        <f>E103*20%</f>
        <v>29911.368000000002</v>
      </c>
      <c r="H103" s="801">
        <f>E103*5%</f>
        <v>7477.8420000000006</v>
      </c>
      <c r="I103" s="802">
        <f>IF(C103&lt;=6,5400, IF(AND(C103&gt;=7,C103&lt;=10),7560,IF(AND(C103&gt;10,C103&lt;=14),8640,IF(C103&gt;14,9720,""))))</f>
        <v>5400</v>
      </c>
      <c r="J103" s="801">
        <f>IF(C103&lt;7,0.05*E103+64915.68,0.05*E103+24000)</f>
        <v>72393.521999999997</v>
      </c>
      <c r="K103" s="801" t="str">
        <f t="shared" si="19"/>
        <v/>
      </c>
      <c r="L103" s="801" t="str">
        <f t="shared" si="20"/>
        <v/>
      </c>
      <c r="M103" s="801" t="str">
        <f t="shared" si="21"/>
        <v/>
      </c>
      <c r="N103" s="801"/>
      <c r="O103" s="801"/>
      <c r="P103" s="801"/>
      <c r="Q103" s="801"/>
      <c r="R103" s="801"/>
      <c r="S103" s="801">
        <f>E103*10%</f>
        <v>14955.684000000001</v>
      </c>
      <c r="T103" s="818">
        <v>480000</v>
      </c>
    </row>
    <row r="104" spans="1:20" s="696" customFormat="1" ht="24.95" customHeight="1">
      <c r="A104" s="817">
        <v>22</v>
      </c>
      <c r="B104" s="706" t="s">
        <v>963</v>
      </c>
      <c r="C104" s="701">
        <v>4</v>
      </c>
      <c r="D104" s="701">
        <v>15</v>
      </c>
      <c r="E104" s="800">
        <f>VLOOKUP(C104, '[2]SALARY SCALE '!$A$2:$P$18,D104+1, FALSE)</f>
        <v>149556.84</v>
      </c>
      <c r="F104" s="801">
        <f>E104*35%</f>
        <v>52344.893999999993</v>
      </c>
      <c r="G104" s="801">
        <f>E104*20%</f>
        <v>29911.368000000002</v>
      </c>
      <c r="H104" s="801">
        <f>E104*5%</f>
        <v>7477.8420000000006</v>
      </c>
      <c r="I104" s="802">
        <f>IF(C104&lt;=6,5400, IF(AND(C104&gt;=7,C104&lt;=10),7560,IF(AND(C104&gt;10,C104&lt;=14),8640,IF(C104&gt;14,9720,""))))</f>
        <v>5400</v>
      </c>
      <c r="J104" s="801">
        <f>IF(C104&lt;7,0.05*E104+64915.68,0.05*E104+24000)</f>
        <v>72393.521999999997</v>
      </c>
      <c r="K104" s="801" t="str">
        <f t="shared" si="19"/>
        <v/>
      </c>
      <c r="L104" s="801" t="str">
        <f t="shared" si="20"/>
        <v/>
      </c>
      <c r="M104" s="801" t="str">
        <f t="shared" si="21"/>
        <v/>
      </c>
      <c r="N104" s="801"/>
      <c r="O104" s="801"/>
      <c r="P104" s="801"/>
      <c r="Q104" s="801"/>
      <c r="R104" s="801"/>
      <c r="S104" s="801">
        <f>E104*10%</f>
        <v>14955.684000000001</v>
      </c>
      <c r="T104" s="818">
        <v>480000</v>
      </c>
    </row>
    <row r="105" spans="1:20" s="696" customFormat="1" ht="24.95" customHeight="1">
      <c r="A105" s="817">
        <v>23</v>
      </c>
      <c r="B105" s="706" t="s">
        <v>964</v>
      </c>
      <c r="C105" s="706">
        <v>4</v>
      </c>
      <c r="D105" s="706">
        <v>7</v>
      </c>
      <c r="E105" s="839"/>
      <c r="F105" s="839"/>
      <c r="G105" s="839"/>
      <c r="H105" s="839"/>
      <c r="I105" s="839"/>
      <c r="J105" s="839"/>
      <c r="K105" s="839" t="str">
        <f t="shared" si="19"/>
        <v/>
      </c>
      <c r="L105" s="839" t="str">
        <f t="shared" si="20"/>
        <v/>
      </c>
      <c r="M105" s="839" t="str">
        <f t="shared" si="21"/>
        <v/>
      </c>
      <c r="N105" s="839"/>
      <c r="O105" s="839"/>
      <c r="P105" s="839"/>
      <c r="Q105" s="839"/>
      <c r="R105" s="839"/>
      <c r="S105" s="839"/>
      <c r="T105" s="843"/>
    </row>
    <row r="106" spans="1:20" s="696" customFormat="1" ht="24.95" customHeight="1">
      <c r="A106" s="817">
        <v>24</v>
      </c>
      <c r="B106" s="706" t="s">
        <v>965</v>
      </c>
      <c r="C106" s="706">
        <v>4</v>
      </c>
      <c r="D106" s="706">
        <v>7</v>
      </c>
      <c r="E106" s="839"/>
      <c r="F106" s="839"/>
      <c r="G106" s="839"/>
      <c r="H106" s="839"/>
      <c r="I106" s="839"/>
      <c r="J106" s="839"/>
      <c r="K106" s="839"/>
      <c r="L106" s="839"/>
      <c r="M106" s="839"/>
      <c r="N106" s="839"/>
      <c r="O106" s="839"/>
      <c r="P106" s="839"/>
      <c r="Q106" s="839"/>
      <c r="R106" s="839"/>
      <c r="S106" s="839"/>
      <c r="T106" s="843"/>
    </row>
    <row r="107" spans="1:20" s="696" customFormat="1" ht="24.95" customHeight="1">
      <c r="A107" s="817">
        <v>25</v>
      </c>
      <c r="B107" s="706" t="s">
        <v>966</v>
      </c>
      <c r="C107" s="706">
        <v>4</v>
      </c>
      <c r="D107" s="706">
        <v>7</v>
      </c>
      <c r="E107" s="839"/>
      <c r="F107" s="839"/>
      <c r="G107" s="839"/>
      <c r="H107" s="839"/>
      <c r="I107" s="839"/>
      <c r="J107" s="839"/>
      <c r="K107" s="839"/>
      <c r="L107" s="839"/>
      <c r="M107" s="839"/>
      <c r="N107" s="839"/>
      <c r="O107" s="839"/>
      <c r="P107" s="839"/>
      <c r="Q107" s="839"/>
      <c r="R107" s="839"/>
      <c r="S107" s="839"/>
      <c r="T107" s="843"/>
    </row>
    <row r="108" spans="1:20" s="696" customFormat="1" ht="24.95" customHeight="1">
      <c r="A108" s="817">
        <v>26</v>
      </c>
      <c r="B108" s="706" t="s">
        <v>967</v>
      </c>
      <c r="C108" s="706">
        <v>4</v>
      </c>
      <c r="D108" s="706">
        <v>7</v>
      </c>
      <c r="E108" s="839"/>
      <c r="F108" s="839"/>
      <c r="G108" s="839"/>
      <c r="H108" s="839"/>
      <c r="I108" s="839"/>
      <c r="J108" s="839"/>
      <c r="K108" s="839"/>
      <c r="L108" s="839"/>
      <c r="M108" s="839"/>
      <c r="N108" s="839"/>
      <c r="O108" s="839"/>
      <c r="P108" s="839"/>
      <c r="Q108" s="839"/>
      <c r="R108" s="839"/>
      <c r="S108" s="839"/>
      <c r="T108" s="843"/>
    </row>
    <row r="109" spans="1:20" s="696" customFormat="1" ht="24.95" customHeight="1">
      <c r="A109" s="817"/>
      <c r="B109" s="706" t="s">
        <v>968</v>
      </c>
      <c r="C109" s="706">
        <v>5</v>
      </c>
      <c r="D109" s="706">
        <v>5</v>
      </c>
      <c r="E109" s="800">
        <f>VLOOKUP(C109, '[2]SALARY SCALE '!$A$2:$P$18,D109+1, FALSE)</f>
        <v>126629.51999999999</v>
      </c>
      <c r="F109" s="801">
        <f t="shared" ref="F109:F114" si="22">E109*35%</f>
        <v>44320.331999999995</v>
      </c>
      <c r="G109" s="801">
        <f t="shared" ref="G109:G114" si="23">E109*20%</f>
        <v>25325.903999999999</v>
      </c>
      <c r="H109" s="801">
        <f t="shared" ref="H109:H114" si="24">E109*5%</f>
        <v>6331.4759999999997</v>
      </c>
      <c r="I109" s="802">
        <f t="shared" ref="I109:I114" si="25">IF(C109&lt;=6,5400, IF(AND(C109&gt;=7,C109&lt;=10),7560,IF(AND(C109&gt;10,C109&lt;=14),8640,IF(C109&gt;14,9720,""))))</f>
        <v>5400</v>
      </c>
      <c r="J109" s="801">
        <f t="shared" ref="J109:J114" si="26">IF(C109&lt;7,0.05*E109+64915.68,0.05*E109+24000)</f>
        <v>71247.156000000003</v>
      </c>
      <c r="K109" s="801" t="str">
        <f t="shared" ref="K109:K116" si="27">IF(C109&gt;=15, 630, "")</f>
        <v/>
      </c>
      <c r="L109" s="801" t="str">
        <f t="shared" ref="L109:L116" si="28">IF(C109&gt;=15, 11469.09, "")</f>
        <v/>
      </c>
      <c r="M109" s="801" t="str">
        <f t="shared" ref="M109:M116" si="29">IF(C109&gt;=15, 11469.09, "")</f>
        <v/>
      </c>
      <c r="N109" s="801"/>
      <c r="O109" s="801"/>
      <c r="P109" s="801"/>
      <c r="Q109" s="801"/>
      <c r="R109" s="801"/>
      <c r="S109" s="801">
        <f t="shared" ref="S109:S114" si="30">E109*10%</f>
        <v>12662.951999999999</v>
      </c>
      <c r="T109" s="818">
        <v>480000</v>
      </c>
    </row>
    <row r="110" spans="1:20" s="696" customFormat="1" ht="24.95" customHeight="1">
      <c r="A110" s="817"/>
      <c r="B110" s="706" t="s">
        <v>969</v>
      </c>
      <c r="C110" s="706">
        <v>5</v>
      </c>
      <c r="D110" s="706">
        <v>5</v>
      </c>
      <c r="E110" s="800">
        <f>VLOOKUP(C110, '[2]SALARY SCALE '!$A$2:$P$18,D110+1, FALSE)</f>
        <v>126629.51999999999</v>
      </c>
      <c r="F110" s="801">
        <f t="shared" si="22"/>
        <v>44320.331999999995</v>
      </c>
      <c r="G110" s="801">
        <f t="shared" si="23"/>
        <v>25325.903999999999</v>
      </c>
      <c r="H110" s="801">
        <f t="shared" si="24"/>
        <v>6331.4759999999997</v>
      </c>
      <c r="I110" s="802">
        <f t="shared" si="25"/>
        <v>5400</v>
      </c>
      <c r="J110" s="801">
        <f t="shared" si="26"/>
        <v>71247.156000000003</v>
      </c>
      <c r="K110" s="801" t="str">
        <f t="shared" si="27"/>
        <v/>
      </c>
      <c r="L110" s="801" t="str">
        <f t="shared" si="28"/>
        <v/>
      </c>
      <c r="M110" s="801" t="str">
        <f t="shared" si="29"/>
        <v/>
      </c>
      <c r="N110" s="801"/>
      <c r="O110" s="801"/>
      <c r="P110" s="801"/>
      <c r="Q110" s="801"/>
      <c r="R110" s="801"/>
      <c r="S110" s="801">
        <f t="shared" si="30"/>
        <v>12662.951999999999</v>
      </c>
      <c r="T110" s="818">
        <v>480000</v>
      </c>
    </row>
    <row r="111" spans="1:20" s="696" customFormat="1" ht="24.95" customHeight="1">
      <c r="A111" s="817"/>
      <c r="B111" s="706" t="s">
        <v>970</v>
      </c>
      <c r="C111" s="706">
        <v>5</v>
      </c>
      <c r="D111" s="706">
        <v>5</v>
      </c>
      <c r="E111" s="800">
        <f>VLOOKUP(C111, '[2]SALARY SCALE '!$A$2:$P$18,D111+1, FALSE)</f>
        <v>126629.51999999999</v>
      </c>
      <c r="F111" s="801">
        <f t="shared" si="22"/>
        <v>44320.331999999995</v>
      </c>
      <c r="G111" s="801">
        <f t="shared" si="23"/>
        <v>25325.903999999999</v>
      </c>
      <c r="H111" s="801">
        <f t="shared" si="24"/>
        <v>6331.4759999999997</v>
      </c>
      <c r="I111" s="802">
        <f t="shared" si="25"/>
        <v>5400</v>
      </c>
      <c r="J111" s="801">
        <f t="shared" si="26"/>
        <v>71247.156000000003</v>
      </c>
      <c r="K111" s="801" t="str">
        <f t="shared" si="27"/>
        <v/>
      </c>
      <c r="L111" s="801" t="str">
        <f t="shared" si="28"/>
        <v/>
      </c>
      <c r="M111" s="801" t="str">
        <f t="shared" si="29"/>
        <v/>
      </c>
      <c r="N111" s="801"/>
      <c r="O111" s="801"/>
      <c r="P111" s="801"/>
      <c r="Q111" s="801"/>
      <c r="R111" s="801"/>
      <c r="S111" s="801">
        <f t="shared" si="30"/>
        <v>12662.951999999999</v>
      </c>
      <c r="T111" s="818">
        <v>480000</v>
      </c>
    </row>
    <row r="112" spans="1:20" s="696" customFormat="1" ht="24.95" customHeight="1">
      <c r="A112" s="817"/>
      <c r="B112" s="706" t="s">
        <v>971</v>
      </c>
      <c r="C112" s="706">
        <v>5</v>
      </c>
      <c r="D112" s="706">
        <v>5</v>
      </c>
      <c r="E112" s="800">
        <f>VLOOKUP(C112, '[2]SALARY SCALE '!$A$2:$P$18,D112+1, FALSE)</f>
        <v>126629.51999999999</v>
      </c>
      <c r="F112" s="801">
        <f t="shared" si="22"/>
        <v>44320.331999999995</v>
      </c>
      <c r="G112" s="801">
        <f t="shared" si="23"/>
        <v>25325.903999999999</v>
      </c>
      <c r="H112" s="801">
        <f t="shared" si="24"/>
        <v>6331.4759999999997</v>
      </c>
      <c r="I112" s="802">
        <f t="shared" si="25"/>
        <v>5400</v>
      </c>
      <c r="J112" s="801">
        <f t="shared" si="26"/>
        <v>71247.156000000003</v>
      </c>
      <c r="K112" s="801" t="str">
        <f t="shared" si="27"/>
        <v/>
      </c>
      <c r="L112" s="801" t="str">
        <f t="shared" si="28"/>
        <v/>
      </c>
      <c r="M112" s="801" t="str">
        <f t="shared" si="29"/>
        <v/>
      </c>
      <c r="N112" s="801"/>
      <c r="O112" s="801"/>
      <c r="P112" s="801"/>
      <c r="Q112" s="801"/>
      <c r="R112" s="801"/>
      <c r="S112" s="801">
        <f t="shared" si="30"/>
        <v>12662.951999999999</v>
      </c>
      <c r="T112" s="818">
        <v>480000</v>
      </c>
    </row>
    <row r="113" spans="1:20" s="696" customFormat="1" ht="24.95" customHeight="1">
      <c r="A113" s="817">
        <v>27</v>
      </c>
      <c r="B113" s="706" t="s">
        <v>972</v>
      </c>
      <c r="C113" s="706">
        <v>5</v>
      </c>
      <c r="D113" s="706">
        <v>15</v>
      </c>
      <c r="E113" s="800">
        <f>VLOOKUP(C113, '[2]SALARY SCALE '!$A$2:$P$18,D113+1, FALSE)</f>
        <v>171463.08000000002</v>
      </c>
      <c r="F113" s="801">
        <f t="shared" si="22"/>
        <v>60012.078000000001</v>
      </c>
      <c r="G113" s="801">
        <f t="shared" si="23"/>
        <v>34292.616000000002</v>
      </c>
      <c r="H113" s="801">
        <f t="shared" si="24"/>
        <v>8573.1540000000005</v>
      </c>
      <c r="I113" s="802">
        <f t="shared" si="25"/>
        <v>5400</v>
      </c>
      <c r="J113" s="801">
        <f t="shared" si="26"/>
        <v>73488.834000000003</v>
      </c>
      <c r="K113" s="801" t="str">
        <f t="shared" si="27"/>
        <v/>
      </c>
      <c r="L113" s="801" t="str">
        <f t="shared" si="28"/>
        <v/>
      </c>
      <c r="M113" s="801" t="str">
        <f t="shared" si="29"/>
        <v/>
      </c>
      <c r="N113" s="801"/>
      <c r="O113" s="801"/>
      <c r="P113" s="801"/>
      <c r="Q113" s="801"/>
      <c r="R113" s="801"/>
      <c r="S113" s="801">
        <f t="shared" si="30"/>
        <v>17146.308000000001</v>
      </c>
      <c r="T113" s="818">
        <v>480000</v>
      </c>
    </row>
    <row r="114" spans="1:20" s="696" customFormat="1" ht="24.95" customHeight="1">
      <c r="A114" s="817">
        <v>28</v>
      </c>
      <c r="B114" s="706" t="s">
        <v>973</v>
      </c>
      <c r="C114" s="706">
        <v>5</v>
      </c>
      <c r="D114" s="706">
        <v>15</v>
      </c>
      <c r="E114" s="800">
        <f>VLOOKUP(C114, '[2]SALARY SCALE '!$A$2:$P$18,D114+1, FALSE)</f>
        <v>171463.08000000002</v>
      </c>
      <c r="F114" s="801">
        <f t="shared" si="22"/>
        <v>60012.078000000001</v>
      </c>
      <c r="G114" s="801">
        <f t="shared" si="23"/>
        <v>34292.616000000002</v>
      </c>
      <c r="H114" s="801">
        <f t="shared" si="24"/>
        <v>8573.1540000000005</v>
      </c>
      <c r="I114" s="802">
        <f t="shared" si="25"/>
        <v>5400</v>
      </c>
      <c r="J114" s="801">
        <f t="shared" si="26"/>
        <v>73488.834000000003</v>
      </c>
      <c r="K114" s="801" t="str">
        <f t="shared" si="27"/>
        <v/>
      </c>
      <c r="L114" s="801" t="str">
        <f t="shared" si="28"/>
        <v/>
      </c>
      <c r="M114" s="801" t="str">
        <f t="shared" si="29"/>
        <v/>
      </c>
      <c r="N114" s="801"/>
      <c r="O114" s="801"/>
      <c r="P114" s="801"/>
      <c r="Q114" s="801"/>
      <c r="R114" s="801"/>
      <c r="S114" s="801">
        <f t="shared" si="30"/>
        <v>17146.308000000001</v>
      </c>
      <c r="T114" s="818">
        <v>480000</v>
      </c>
    </row>
    <row r="115" spans="1:20" s="696" customFormat="1" ht="24.95" customHeight="1">
      <c r="A115" s="817">
        <v>29</v>
      </c>
      <c r="B115" s="706" t="s">
        <v>974</v>
      </c>
      <c r="C115" s="706">
        <v>5</v>
      </c>
      <c r="D115" s="706">
        <v>15</v>
      </c>
      <c r="E115" s="800"/>
      <c r="F115" s="801"/>
      <c r="G115" s="801"/>
      <c r="H115" s="801"/>
      <c r="I115" s="802"/>
      <c r="J115" s="801"/>
      <c r="K115" s="801" t="str">
        <f t="shared" si="27"/>
        <v/>
      </c>
      <c r="L115" s="801" t="str">
        <f t="shared" si="28"/>
        <v/>
      </c>
      <c r="M115" s="801" t="str">
        <f t="shared" si="29"/>
        <v/>
      </c>
      <c r="N115" s="801"/>
      <c r="O115" s="801"/>
      <c r="P115" s="801"/>
      <c r="Q115" s="801"/>
      <c r="R115" s="801"/>
      <c r="S115" s="801"/>
      <c r="T115" s="843"/>
    </row>
    <row r="116" spans="1:20" s="696" customFormat="1" ht="24.95" customHeight="1">
      <c r="A116" s="844">
        <v>30</v>
      </c>
      <c r="B116" s="722" t="s">
        <v>975</v>
      </c>
      <c r="C116" s="722">
        <v>5</v>
      </c>
      <c r="D116" s="722">
        <v>15</v>
      </c>
      <c r="E116" s="840"/>
      <c r="F116" s="802"/>
      <c r="G116" s="802"/>
      <c r="H116" s="802"/>
      <c r="I116" s="802"/>
      <c r="J116" s="802"/>
      <c r="K116" s="802" t="str">
        <f t="shared" si="27"/>
        <v/>
      </c>
      <c r="L116" s="802" t="str">
        <f t="shared" si="28"/>
        <v/>
      </c>
      <c r="M116" s="802" t="str">
        <f t="shared" si="29"/>
        <v/>
      </c>
      <c r="N116" s="802"/>
      <c r="O116" s="802"/>
      <c r="P116" s="802"/>
      <c r="Q116" s="802"/>
      <c r="R116" s="802"/>
      <c r="S116" s="802"/>
      <c r="T116" s="843"/>
    </row>
    <row r="117" spans="1:20" s="696" customFormat="1" ht="24.95" customHeight="1">
      <c r="A117" s="817"/>
      <c r="B117" s="701" t="s">
        <v>976</v>
      </c>
      <c r="C117" s="701">
        <v>6</v>
      </c>
      <c r="D117" s="701">
        <v>12</v>
      </c>
      <c r="E117" s="800">
        <f>VLOOKUP(C117, '[2]SALARY SCALE '!$A$2:$P$18,D117+1, FALSE)</f>
        <v>193370.88</v>
      </c>
      <c r="F117" s="801">
        <f t="shared" ref="F117:F126" si="31">E117*35%</f>
        <v>67679.808000000005</v>
      </c>
      <c r="G117" s="801">
        <f t="shared" ref="G117:G126" si="32">E117*20%</f>
        <v>38674.175999999999</v>
      </c>
      <c r="H117" s="801">
        <f t="shared" ref="H117:H126" si="33">E117*5%</f>
        <v>9668.5439999999999</v>
      </c>
      <c r="I117" s="802">
        <f t="shared" ref="I117:I126" si="34">IF(C117&lt;=6,5400, IF(AND(C117&gt;=7,C117&lt;=10),7560,IF(AND(C117&gt;10,C117&lt;=14),8640,IF(C117&gt;14,9720,""))))</f>
        <v>5400</v>
      </c>
      <c r="J117" s="801">
        <f t="shared" ref="J117:J126" si="35">IF(C117&lt;7,0.05*E117+64915.68,0.05*E117+24000)</f>
        <v>74584.224000000002</v>
      </c>
      <c r="K117" s="801" t="str">
        <f t="shared" ref="K117:K126" si="36">IF(C117&gt;=15, 630, "")</f>
        <v/>
      </c>
      <c r="L117" s="801" t="str">
        <f t="shared" ref="L117:L126" si="37">IF(C117&gt;=15, 11469.09, "")</f>
        <v/>
      </c>
      <c r="M117" s="801" t="str">
        <f t="shared" ref="M117:M126" si="38">IF(C117&gt;=15, 11469.09, "")</f>
        <v/>
      </c>
      <c r="N117" s="801"/>
      <c r="O117" s="801"/>
      <c r="P117" s="801"/>
      <c r="Q117" s="801"/>
      <c r="R117" s="801"/>
      <c r="S117" s="801">
        <f t="shared" ref="S117:S126" si="39">E117*10%</f>
        <v>19337.088</v>
      </c>
      <c r="T117" s="818">
        <v>480000</v>
      </c>
    </row>
    <row r="118" spans="1:20" s="696" customFormat="1" ht="24.95" customHeight="1">
      <c r="A118" s="817"/>
      <c r="B118" s="701" t="s">
        <v>977</v>
      </c>
      <c r="C118" s="701">
        <v>6</v>
      </c>
      <c r="D118" s="701">
        <v>12</v>
      </c>
      <c r="E118" s="800">
        <f>VLOOKUP(C118, '[2]SALARY SCALE '!$A$2:$P$18,D118+1, FALSE)</f>
        <v>193370.88</v>
      </c>
      <c r="F118" s="801">
        <f t="shared" si="31"/>
        <v>67679.808000000005</v>
      </c>
      <c r="G118" s="801">
        <f t="shared" si="32"/>
        <v>38674.175999999999</v>
      </c>
      <c r="H118" s="801">
        <f t="shared" si="33"/>
        <v>9668.5439999999999</v>
      </c>
      <c r="I118" s="802">
        <f t="shared" si="34"/>
        <v>5400</v>
      </c>
      <c r="J118" s="801">
        <f t="shared" si="35"/>
        <v>74584.224000000002</v>
      </c>
      <c r="K118" s="801" t="str">
        <f t="shared" si="36"/>
        <v/>
      </c>
      <c r="L118" s="801" t="str">
        <f t="shared" si="37"/>
        <v/>
      </c>
      <c r="M118" s="801" t="str">
        <f t="shared" si="38"/>
        <v/>
      </c>
      <c r="N118" s="801"/>
      <c r="O118" s="801"/>
      <c r="P118" s="801"/>
      <c r="Q118" s="801"/>
      <c r="R118" s="801"/>
      <c r="S118" s="801">
        <f t="shared" si="39"/>
        <v>19337.088</v>
      </c>
      <c r="T118" s="818">
        <v>480000</v>
      </c>
    </row>
    <row r="119" spans="1:20" s="696" customFormat="1" ht="24.95" customHeight="1">
      <c r="A119" s="817">
        <v>31</v>
      </c>
      <c r="B119" s="701" t="s">
        <v>978</v>
      </c>
      <c r="C119" s="701">
        <v>6</v>
      </c>
      <c r="D119" s="701">
        <v>7</v>
      </c>
      <c r="E119" s="800">
        <f>VLOOKUP(C119, '[2]SALARY SCALE '!$A$2:$P$18,D119+1, FALSE)</f>
        <v>166049.04</v>
      </c>
      <c r="F119" s="801">
        <f t="shared" si="31"/>
        <v>58117.163999999997</v>
      </c>
      <c r="G119" s="801">
        <f t="shared" si="32"/>
        <v>33209.808000000005</v>
      </c>
      <c r="H119" s="801">
        <f t="shared" si="33"/>
        <v>8302.4520000000011</v>
      </c>
      <c r="I119" s="802">
        <f t="shared" si="34"/>
        <v>5400</v>
      </c>
      <c r="J119" s="801">
        <f t="shared" si="35"/>
        <v>73218.131999999998</v>
      </c>
      <c r="K119" s="801" t="str">
        <f t="shared" si="36"/>
        <v/>
      </c>
      <c r="L119" s="801" t="str">
        <f t="shared" si="37"/>
        <v/>
      </c>
      <c r="M119" s="801" t="str">
        <f t="shared" si="38"/>
        <v/>
      </c>
      <c r="N119" s="801"/>
      <c r="O119" s="801"/>
      <c r="P119" s="801"/>
      <c r="Q119" s="801"/>
      <c r="R119" s="801"/>
      <c r="S119" s="801">
        <f t="shared" si="39"/>
        <v>16604.904000000002</v>
      </c>
      <c r="T119" s="818">
        <v>480000</v>
      </c>
    </row>
    <row r="120" spans="1:20" s="696" customFormat="1" ht="24.95" customHeight="1">
      <c r="A120" s="817">
        <v>32</v>
      </c>
      <c r="B120" s="701" t="s">
        <v>979</v>
      </c>
      <c r="C120" s="701">
        <v>6</v>
      </c>
      <c r="D120" s="701">
        <v>7</v>
      </c>
      <c r="E120" s="800">
        <f>VLOOKUP(C120, '[2]SALARY SCALE '!$A$2:$P$18,D120+1, FALSE)</f>
        <v>166049.04</v>
      </c>
      <c r="F120" s="801">
        <f t="shared" si="31"/>
        <v>58117.163999999997</v>
      </c>
      <c r="G120" s="801">
        <f t="shared" si="32"/>
        <v>33209.808000000005</v>
      </c>
      <c r="H120" s="801">
        <f t="shared" si="33"/>
        <v>8302.4520000000011</v>
      </c>
      <c r="I120" s="802">
        <f t="shared" si="34"/>
        <v>5400</v>
      </c>
      <c r="J120" s="801">
        <f t="shared" si="35"/>
        <v>73218.131999999998</v>
      </c>
      <c r="K120" s="801" t="str">
        <f t="shared" si="36"/>
        <v/>
      </c>
      <c r="L120" s="801" t="str">
        <f t="shared" si="37"/>
        <v/>
      </c>
      <c r="M120" s="801" t="str">
        <f t="shared" si="38"/>
        <v/>
      </c>
      <c r="N120" s="801"/>
      <c r="O120" s="801"/>
      <c r="P120" s="801"/>
      <c r="Q120" s="801"/>
      <c r="R120" s="801"/>
      <c r="S120" s="801">
        <f t="shared" si="39"/>
        <v>16604.904000000002</v>
      </c>
      <c r="T120" s="818">
        <v>480000</v>
      </c>
    </row>
    <row r="121" spans="1:20" s="696" customFormat="1" ht="24.95" customHeight="1">
      <c r="A121" s="817">
        <v>33</v>
      </c>
      <c r="B121" s="701" t="s">
        <v>980</v>
      </c>
      <c r="C121" s="701">
        <v>6</v>
      </c>
      <c r="D121" s="701">
        <v>11</v>
      </c>
      <c r="E121" s="800">
        <f>VLOOKUP(C121, '[2]SALARY SCALE '!$A$2:$P$18,D121+1, FALSE)</f>
        <v>187906.44</v>
      </c>
      <c r="F121" s="801">
        <f t="shared" si="31"/>
        <v>65767.254000000001</v>
      </c>
      <c r="G121" s="801">
        <f t="shared" si="32"/>
        <v>37581.288</v>
      </c>
      <c r="H121" s="801">
        <f t="shared" si="33"/>
        <v>9395.3220000000001</v>
      </c>
      <c r="I121" s="802">
        <f t="shared" si="34"/>
        <v>5400</v>
      </c>
      <c r="J121" s="801">
        <f t="shared" si="35"/>
        <v>74311.002000000008</v>
      </c>
      <c r="K121" s="801" t="str">
        <f t="shared" si="36"/>
        <v/>
      </c>
      <c r="L121" s="801" t="str">
        <f t="shared" si="37"/>
        <v/>
      </c>
      <c r="M121" s="801" t="str">
        <f t="shared" si="38"/>
        <v/>
      </c>
      <c r="N121" s="801"/>
      <c r="O121" s="801"/>
      <c r="P121" s="801"/>
      <c r="Q121" s="801"/>
      <c r="R121" s="801"/>
      <c r="S121" s="801">
        <f t="shared" si="39"/>
        <v>18790.644</v>
      </c>
      <c r="T121" s="818">
        <v>480000</v>
      </c>
    </row>
    <row r="122" spans="1:20" s="696" customFormat="1" ht="24.95" customHeight="1">
      <c r="A122" s="817">
        <v>34</v>
      </c>
      <c r="B122" s="701" t="s">
        <v>981</v>
      </c>
      <c r="C122" s="701">
        <v>6</v>
      </c>
      <c r="D122" s="701">
        <v>12</v>
      </c>
      <c r="E122" s="800">
        <f>VLOOKUP(C122, '[2]SALARY SCALE '!$A$2:$P$18,D122+1, FALSE)</f>
        <v>193370.88</v>
      </c>
      <c r="F122" s="801">
        <f t="shared" si="31"/>
        <v>67679.808000000005</v>
      </c>
      <c r="G122" s="801">
        <f t="shared" si="32"/>
        <v>38674.175999999999</v>
      </c>
      <c r="H122" s="801">
        <f t="shared" si="33"/>
        <v>9668.5439999999999</v>
      </c>
      <c r="I122" s="802">
        <f t="shared" si="34"/>
        <v>5400</v>
      </c>
      <c r="J122" s="801">
        <f t="shared" si="35"/>
        <v>74584.224000000002</v>
      </c>
      <c r="K122" s="801" t="str">
        <f t="shared" si="36"/>
        <v/>
      </c>
      <c r="L122" s="801" t="str">
        <f t="shared" si="37"/>
        <v/>
      </c>
      <c r="M122" s="801" t="str">
        <f t="shared" si="38"/>
        <v/>
      </c>
      <c r="N122" s="801"/>
      <c r="O122" s="801"/>
      <c r="P122" s="801"/>
      <c r="Q122" s="801"/>
      <c r="R122" s="801"/>
      <c r="S122" s="801">
        <f t="shared" si="39"/>
        <v>19337.088</v>
      </c>
      <c r="T122" s="818">
        <v>480000</v>
      </c>
    </row>
    <row r="123" spans="1:20" s="696" customFormat="1" ht="24.95" customHeight="1">
      <c r="A123" s="817">
        <v>35</v>
      </c>
      <c r="B123" s="701" t="s">
        <v>982</v>
      </c>
      <c r="C123" s="701">
        <v>6</v>
      </c>
      <c r="D123" s="701">
        <v>13</v>
      </c>
      <c r="E123" s="800">
        <f>VLOOKUP(C123, '[2]SALARY SCALE '!$A$2:$P$18,D123+1, FALSE)</f>
        <v>198834</v>
      </c>
      <c r="F123" s="801">
        <f t="shared" si="31"/>
        <v>69591.899999999994</v>
      </c>
      <c r="G123" s="801">
        <f t="shared" si="32"/>
        <v>39766.800000000003</v>
      </c>
      <c r="H123" s="801">
        <f t="shared" si="33"/>
        <v>9941.7000000000007</v>
      </c>
      <c r="I123" s="802">
        <f t="shared" si="34"/>
        <v>5400</v>
      </c>
      <c r="J123" s="801">
        <f t="shared" si="35"/>
        <v>74857.38</v>
      </c>
      <c r="K123" s="801" t="str">
        <f t="shared" si="36"/>
        <v/>
      </c>
      <c r="L123" s="801" t="str">
        <f t="shared" si="37"/>
        <v/>
      </c>
      <c r="M123" s="801" t="str">
        <f t="shared" si="38"/>
        <v/>
      </c>
      <c r="N123" s="801"/>
      <c r="O123" s="801"/>
      <c r="P123" s="801"/>
      <c r="Q123" s="801"/>
      <c r="R123" s="801"/>
      <c r="S123" s="801">
        <f t="shared" si="39"/>
        <v>19883.400000000001</v>
      </c>
      <c r="T123" s="818">
        <v>480000</v>
      </c>
    </row>
    <row r="124" spans="1:20" s="696" customFormat="1" ht="24.95" customHeight="1">
      <c r="A124" s="817">
        <v>36</v>
      </c>
      <c r="B124" s="701" t="s">
        <v>955</v>
      </c>
      <c r="C124" s="701">
        <v>6</v>
      </c>
      <c r="D124" s="701">
        <v>13</v>
      </c>
      <c r="E124" s="800">
        <f>VLOOKUP(C124, '[2]SALARY SCALE '!$A$2:$P$18,D124+1, FALSE)</f>
        <v>198834</v>
      </c>
      <c r="F124" s="801">
        <f t="shared" si="31"/>
        <v>69591.899999999994</v>
      </c>
      <c r="G124" s="801">
        <f t="shared" si="32"/>
        <v>39766.800000000003</v>
      </c>
      <c r="H124" s="801">
        <f t="shared" si="33"/>
        <v>9941.7000000000007</v>
      </c>
      <c r="I124" s="802">
        <f t="shared" si="34"/>
        <v>5400</v>
      </c>
      <c r="J124" s="801">
        <f t="shared" si="35"/>
        <v>74857.38</v>
      </c>
      <c r="K124" s="801" t="str">
        <f t="shared" si="36"/>
        <v/>
      </c>
      <c r="L124" s="801" t="str">
        <f t="shared" si="37"/>
        <v/>
      </c>
      <c r="M124" s="801" t="str">
        <f t="shared" si="38"/>
        <v/>
      </c>
      <c r="N124" s="801"/>
      <c r="O124" s="801"/>
      <c r="P124" s="801"/>
      <c r="Q124" s="801"/>
      <c r="R124" s="801"/>
      <c r="S124" s="801">
        <f t="shared" si="39"/>
        <v>19883.400000000001</v>
      </c>
      <c r="T124" s="818">
        <v>480000</v>
      </c>
    </row>
    <row r="125" spans="1:20" s="696" customFormat="1" ht="24.95" customHeight="1">
      <c r="A125" s="817">
        <v>37</v>
      </c>
      <c r="B125" s="701" t="s">
        <v>983</v>
      </c>
      <c r="C125" s="701">
        <v>6</v>
      </c>
      <c r="D125" s="701">
        <v>13</v>
      </c>
      <c r="E125" s="800">
        <f>VLOOKUP(C125, '[2]SALARY SCALE '!$A$2:$P$18,D125+1, FALSE)</f>
        <v>198834</v>
      </c>
      <c r="F125" s="801">
        <f t="shared" si="31"/>
        <v>69591.899999999994</v>
      </c>
      <c r="G125" s="801">
        <f t="shared" si="32"/>
        <v>39766.800000000003</v>
      </c>
      <c r="H125" s="801">
        <f t="shared" si="33"/>
        <v>9941.7000000000007</v>
      </c>
      <c r="I125" s="802">
        <f t="shared" si="34"/>
        <v>5400</v>
      </c>
      <c r="J125" s="801">
        <f t="shared" si="35"/>
        <v>74857.38</v>
      </c>
      <c r="K125" s="801" t="str">
        <f t="shared" si="36"/>
        <v/>
      </c>
      <c r="L125" s="801" t="str">
        <f t="shared" si="37"/>
        <v/>
      </c>
      <c r="M125" s="801" t="str">
        <f t="shared" si="38"/>
        <v/>
      </c>
      <c r="N125" s="801"/>
      <c r="O125" s="801"/>
      <c r="P125" s="801"/>
      <c r="Q125" s="801"/>
      <c r="R125" s="801"/>
      <c r="S125" s="801">
        <f t="shared" si="39"/>
        <v>19883.400000000001</v>
      </c>
      <c r="T125" s="818">
        <v>480000</v>
      </c>
    </row>
    <row r="126" spans="1:20" s="696" customFormat="1" ht="24.95" customHeight="1">
      <c r="A126" s="817">
        <v>38</v>
      </c>
      <c r="B126" s="706" t="s">
        <v>984</v>
      </c>
      <c r="C126" s="706">
        <v>6</v>
      </c>
      <c r="D126" s="706">
        <v>14</v>
      </c>
      <c r="E126" s="800">
        <f>VLOOKUP(C126, '[2]SALARY SCALE '!$A$2:$P$18,D126+1, FALSE)</f>
        <v>204299.64</v>
      </c>
      <c r="F126" s="801">
        <f t="shared" si="31"/>
        <v>71504.873999999996</v>
      </c>
      <c r="G126" s="801">
        <f t="shared" si="32"/>
        <v>40859.928000000007</v>
      </c>
      <c r="H126" s="801">
        <f t="shared" si="33"/>
        <v>10214.982000000002</v>
      </c>
      <c r="I126" s="802">
        <f t="shared" si="34"/>
        <v>5400</v>
      </c>
      <c r="J126" s="801">
        <f t="shared" si="35"/>
        <v>75130.661999999997</v>
      </c>
      <c r="K126" s="801" t="str">
        <f t="shared" si="36"/>
        <v/>
      </c>
      <c r="L126" s="801" t="str">
        <f t="shared" si="37"/>
        <v/>
      </c>
      <c r="M126" s="801" t="str">
        <f t="shared" si="38"/>
        <v/>
      </c>
      <c r="N126" s="801"/>
      <c r="O126" s="801"/>
      <c r="P126" s="801"/>
      <c r="Q126" s="801"/>
      <c r="R126" s="801"/>
      <c r="S126" s="801">
        <f t="shared" si="39"/>
        <v>20429.964000000004</v>
      </c>
      <c r="T126" s="818">
        <v>480000</v>
      </c>
    </row>
    <row r="127" spans="1:20" s="696" customFormat="1" ht="24.95" customHeight="1">
      <c r="A127" s="817">
        <v>39</v>
      </c>
      <c r="B127" s="706" t="s">
        <v>985</v>
      </c>
      <c r="C127" s="706">
        <v>6</v>
      </c>
      <c r="D127" s="706">
        <v>14</v>
      </c>
      <c r="E127" s="800">
        <f>VLOOKUP(C127, '[2]SALARY SCALE '!$A$2:$P$18,D127+1, FALSE)</f>
        <v>204299.64</v>
      </c>
      <c r="F127" s="801">
        <f>E127*35%</f>
        <v>71504.873999999996</v>
      </c>
      <c r="G127" s="801">
        <f>E127*20%</f>
        <v>40859.928000000007</v>
      </c>
      <c r="H127" s="801">
        <f>E127*5%</f>
        <v>10214.982000000002</v>
      </c>
      <c r="I127" s="802">
        <f>IF(C127&lt;=6,5400, IF(AND(C127&gt;=7,C127&lt;=10),7560,IF(AND(C127&gt;10,C127&lt;=14),8640,IF(C127&gt;14,9720,""))))</f>
        <v>5400</v>
      </c>
      <c r="J127" s="801">
        <f>IF(C127&lt;7,0.05*E127+64915.68,0.05*E127+24000)</f>
        <v>75130.661999999997</v>
      </c>
      <c r="K127" s="801" t="str">
        <f>IF(C127&gt;=15, 630, "")</f>
        <v/>
      </c>
      <c r="L127" s="801" t="str">
        <f>IF(C127&gt;=15, 11469.09, "")</f>
        <v/>
      </c>
      <c r="M127" s="801" t="str">
        <f>IF(C127&gt;=15, 11469.09, "")</f>
        <v/>
      </c>
      <c r="N127" s="801"/>
      <c r="O127" s="801"/>
      <c r="P127" s="801"/>
      <c r="Q127" s="801"/>
      <c r="R127" s="801"/>
      <c r="S127" s="801">
        <f>E127*10%</f>
        <v>20429.964000000004</v>
      </c>
      <c r="T127" s="818">
        <v>480000</v>
      </c>
    </row>
    <row r="128" spans="1:20" s="696" customFormat="1" ht="24.95" customHeight="1">
      <c r="A128" s="817">
        <v>40</v>
      </c>
      <c r="B128" s="706" t="s">
        <v>986</v>
      </c>
      <c r="C128" s="706">
        <v>6</v>
      </c>
      <c r="D128" s="706">
        <v>15</v>
      </c>
      <c r="E128" s="800"/>
      <c r="F128" s="801"/>
      <c r="G128" s="801"/>
      <c r="H128" s="801"/>
      <c r="I128" s="802"/>
      <c r="J128" s="801"/>
      <c r="K128" s="801"/>
      <c r="L128" s="801"/>
      <c r="M128" s="801"/>
      <c r="N128" s="801"/>
      <c r="O128" s="801"/>
      <c r="P128" s="801"/>
      <c r="Q128" s="801"/>
      <c r="R128" s="801"/>
      <c r="S128" s="801"/>
      <c r="T128" s="843"/>
    </row>
    <row r="129" spans="1:20" s="696" customFormat="1" ht="24.95" customHeight="1">
      <c r="A129" s="817">
        <v>41</v>
      </c>
      <c r="B129" s="706" t="s">
        <v>987</v>
      </c>
      <c r="C129" s="706">
        <v>6</v>
      </c>
      <c r="D129" s="706">
        <v>15</v>
      </c>
      <c r="E129" s="800"/>
      <c r="F129" s="801"/>
      <c r="G129" s="801"/>
      <c r="H129" s="801"/>
      <c r="I129" s="802"/>
      <c r="J129" s="801"/>
      <c r="K129" s="801"/>
      <c r="L129" s="801"/>
      <c r="M129" s="801"/>
      <c r="N129" s="801"/>
      <c r="O129" s="801"/>
      <c r="P129" s="801"/>
      <c r="Q129" s="801"/>
      <c r="R129" s="801"/>
      <c r="S129" s="801"/>
      <c r="T129" s="843"/>
    </row>
    <row r="130" spans="1:20" s="696" customFormat="1" ht="24.95" customHeight="1">
      <c r="A130" s="817">
        <v>42</v>
      </c>
      <c r="B130" s="706" t="s">
        <v>988</v>
      </c>
      <c r="C130" s="706">
        <v>6</v>
      </c>
      <c r="D130" s="706">
        <v>15</v>
      </c>
      <c r="E130" s="800">
        <f>VLOOKUP(C130, '[2]SALARY SCALE '!$A$2:$P$18,D130+1, FALSE)</f>
        <v>209763.96000000002</v>
      </c>
      <c r="F130" s="801">
        <f>E130*35%</f>
        <v>73417.385999999999</v>
      </c>
      <c r="G130" s="801">
        <f>E130*20%</f>
        <v>41952.792000000009</v>
      </c>
      <c r="H130" s="801">
        <f>E130*5%</f>
        <v>10488.198000000002</v>
      </c>
      <c r="I130" s="802">
        <f>IF(C130&lt;=6,5400, IF(AND(C130&gt;=7,C130&lt;=10),7560,IF(AND(C130&gt;10,C130&lt;=14),8640,IF(C130&gt;14,9720,""))))</f>
        <v>5400</v>
      </c>
      <c r="J130" s="801">
        <f>IF(C130&lt;7,0.05*E130+64915.68,0.05*E130+24000)</f>
        <v>75403.877999999997</v>
      </c>
      <c r="K130" s="801" t="str">
        <f>IF(C130&gt;=15, 630, "")</f>
        <v/>
      </c>
      <c r="L130" s="801" t="str">
        <f>IF(C130&gt;=15, 11469.09, "")</f>
        <v/>
      </c>
      <c r="M130" s="801" t="str">
        <f>IF(C130&gt;=15, 11469.09, "")</f>
        <v/>
      </c>
      <c r="N130" s="801"/>
      <c r="O130" s="801"/>
      <c r="P130" s="801"/>
      <c r="Q130" s="801"/>
      <c r="R130" s="801"/>
      <c r="S130" s="801">
        <f>E130*10%</f>
        <v>20976.396000000004</v>
      </c>
      <c r="T130" s="818">
        <v>480000</v>
      </c>
    </row>
    <row r="131" spans="1:20" s="696" customFormat="1" ht="24.95" customHeight="1" thickBot="1">
      <c r="A131" s="817">
        <v>43</v>
      </c>
      <c r="B131" s="706" t="s">
        <v>989</v>
      </c>
      <c r="C131" s="706">
        <v>6</v>
      </c>
      <c r="D131" s="706">
        <v>15</v>
      </c>
      <c r="E131" s="800"/>
      <c r="F131" s="801"/>
      <c r="G131" s="801"/>
      <c r="H131" s="801"/>
      <c r="I131" s="802"/>
      <c r="J131" s="801"/>
      <c r="K131" s="801"/>
      <c r="L131" s="801"/>
      <c r="M131" s="801"/>
      <c r="N131" s="801"/>
      <c r="O131" s="801"/>
      <c r="P131" s="801"/>
      <c r="Q131" s="801"/>
      <c r="R131" s="801"/>
      <c r="S131" s="801"/>
      <c r="T131" s="843"/>
    </row>
    <row r="132" spans="1:20" s="696" customFormat="1" ht="24.95" customHeight="1" thickBot="1">
      <c r="A132" s="1054" t="s">
        <v>915</v>
      </c>
      <c r="B132" s="1055"/>
      <c r="C132" s="828"/>
      <c r="D132" s="828"/>
      <c r="E132" s="754">
        <f t="shared" ref="E132:T132" si="40">SUM(E83:E131)</f>
        <v>6303873.1199999992</v>
      </c>
      <c r="F132" s="754">
        <f t="shared" si="40"/>
        <v>2206355.5919999992</v>
      </c>
      <c r="G132" s="754">
        <f t="shared" si="40"/>
        <v>1260774.6240000003</v>
      </c>
      <c r="H132" s="754">
        <f t="shared" si="40"/>
        <v>315193.65600000008</v>
      </c>
      <c r="I132" s="754">
        <f t="shared" si="40"/>
        <v>216000</v>
      </c>
      <c r="J132" s="754">
        <f t="shared" si="40"/>
        <v>2911820.8559999987</v>
      </c>
      <c r="K132" s="754">
        <f t="shared" si="40"/>
        <v>0</v>
      </c>
      <c r="L132" s="754">
        <f t="shared" si="40"/>
        <v>0</v>
      </c>
      <c r="M132" s="754">
        <f t="shared" si="40"/>
        <v>0</v>
      </c>
      <c r="N132" s="754">
        <f t="shared" si="40"/>
        <v>0</v>
      </c>
      <c r="O132" s="754">
        <f t="shared" si="40"/>
        <v>0</v>
      </c>
      <c r="P132" s="754">
        <f t="shared" si="40"/>
        <v>0</v>
      </c>
      <c r="Q132" s="754">
        <f t="shared" si="40"/>
        <v>0</v>
      </c>
      <c r="R132" s="754">
        <f t="shared" si="40"/>
        <v>0</v>
      </c>
      <c r="S132" s="754">
        <f t="shared" si="40"/>
        <v>630387.31200000015</v>
      </c>
      <c r="T132" s="829">
        <f t="shared" si="40"/>
        <v>19200000</v>
      </c>
    </row>
    <row r="133" spans="1:20" s="696" customFormat="1" ht="24.95" customHeight="1">
      <c r="A133" s="845">
        <v>44</v>
      </c>
      <c r="B133" s="753" t="s">
        <v>931</v>
      </c>
      <c r="C133" s="722">
        <v>7</v>
      </c>
      <c r="D133" s="722">
        <v>2</v>
      </c>
      <c r="E133" s="800">
        <f>VLOOKUP(C133, '[2]SALARY SCALE '!$A$2:$P$18,D133+1, FALSE)</f>
        <v>212707.08000000002</v>
      </c>
      <c r="F133" s="801">
        <f>E133*35%</f>
        <v>74447.478000000003</v>
      </c>
      <c r="G133" s="801">
        <f>E133*20%</f>
        <v>42541.416000000005</v>
      </c>
      <c r="H133" s="801">
        <f>E133*5%</f>
        <v>10635.354000000001</v>
      </c>
      <c r="I133" s="802">
        <f>IF(C133&lt;=6,5400, IF(AND(C133&gt;=7,C133&lt;=10),7560,IF(AND(C133&gt;10,C133&lt;=14),8640,IF(C133&gt;14,9720,""))))</f>
        <v>7560</v>
      </c>
      <c r="J133" s="801">
        <f>IF(C133&lt;7,0.05*E133+64915.68,0.05*E133+24000)</f>
        <v>34635.353999999999</v>
      </c>
      <c r="K133" s="801" t="str">
        <f>IF(C133&gt;=15, 630, "")</f>
        <v/>
      </c>
      <c r="L133" s="801" t="str">
        <f>IF(C133&gt;=15, 11469.09, "")</f>
        <v/>
      </c>
      <c r="M133" s="801" t="str">
        <f>IF(C133&gt;=15, 11469.09, "")</f>
        <v/>
      </c>
      <c r="N133" s="801"/>
      <c r="O133" s="801"/>
      <c r="P133" s="801"/>
      <c r="Q133" s="801"/>
      <c r="R133" s="801"/>
      <c r="S133" s="801">
        <f>E133*10%</f>
        <v>21270.708000000002</v>
      </c>
      <c r="T133" s="854">
        <v>480000</v>
      </c>
    </row>
    <row r="134" spans="1:20" s="696" customFormat="1" ht="24.95" customHeight="1">
      <c r="A134" s="845">
        <v>45</v>
      </c>
      <c r="B134" s="753" t="s">
        <v>931</v>
      </c>
      <c r="C134" s="722">
        <v>7</v>
      </c>
      <c r="D134" s="722">
        <v>2</v>
      </c>
      <c r="E134" s="800">
        <f>VLOOKUP(C134, '[2]SALARY SCALE '!$A$2:$P$18,D134+1, FALSE)</f>
        <v>212707.08000000002</v>
      </c>
      <c r="F134" s="801">
        <f>E134*35%</f>
        <v>74447.478000000003</v>
      </c>
      <c r="G134" s="801">
        <f>E134*20%</f>
        <v>42541.416000000005</v>
      </c>
      <c r="H134" s="801">
        <f>E134*5%</f>
        <v>10635.354000000001</v>
      </c>
      <c r="I134" s="802">
        <f>IF(C134&lt;=6,5400, IF(AND(C134&gt;=7,C134&lt;=10),7560,IF(AND(C134&gt;10,C134&lt;=14),8640,IF(C134&gt;14,9720,""))))</f>
        <v>7560</v>
      </c>
      <c r="J134" s="801">
        <f>IF(C134&lt;7,0.05*E134+64915.68,0.05*E134+24000)</f>
        <v>34635.353999999999</v>
      </c>
      <c r="K134" s="801" t="str">
        <f>IF(C134&gt;=15, 630, "")</f>
        <v/>
      </c>
      <c r="L134" s="801" t="str">
        <f>IF(C134&gt;=15, 11469.09, "")</f>
        <v/>
      </c>
      <c r="M134" s="801" t="str">
        <f>IF(C134&gt;=15, 11469.09, "")</f>
        <v/>
      </c>
      <c r="N134" s="801"/>
      <c r="O134" s="801"/>
      <c r="P134" s="801"/>
      <c r="Q134" s="801"/>
      <c r="R134" s="801"/>
      <c r="S134" s="801">
        <f>E134*10%</f>
        <v>21270.708000000002</v>
      </c>
      <c r="T134" s="854">
        <v>480000</v>
      </c>
    </row>
    <row r="135" spans="1:20" s="696" customFormat="1" ht="24.95" customHeight="1">
      <c r="A135" s="845">
        <v>46</v>
      </c>
      <c r="B135" s="753" t="s">
        <v>931</v>
      </c>
      <c r="C135" s="722">
        <v>7</v>
      </c>
      <c r="D135" s="722">
        <v>2</v>
      </c>
      <c r="E135" s="800">
        <f>VLOOKUP(C135, '[2]SALARY SCALE '!$A$2:$P$18,D135+1, FALSE)</f>
        <v>212707.08000000002</v>
      </c>
      <c r="F135" s="801">
        <f>E135*35%</f>
        <v>74447.478000000003</v>
      </c>
      <c r="G135" s="801">
        <f>E135*20%</f>
        <v>42541.416000000005</v>
      </c>
      <c r="H135" s="801">
        <f>E135*5%</f>
        <v>10635.354000000001</v>
      </c>
      <c r="I135" s="802">
        <f>IF(C135&lt;=6,5400, IF(AND(C135&gt;=7,C135&lt;=10),7560,IF(AND(C135&gt;10,C135&lt;=14),8640,IF(C135&gt;14,9720,""))))</f>
        <v>7560</v>
      </c>
      <c r="J135" s="801">
        <f>IF(C135&lt;7,0.05*E135+64915.68,0.05*E135+24000)</f>
        <v>34635.353999999999</v>
      </c>
      <c r="K135" s="801" t="str">
        <f>IF(C135&gt;=15, 630, "")</f>
        <v/>
      </c>
      <c r="L135" s="801" t="str">
        <f>IF(C135&gt;=15, 11469.09, "")</f>
        <v/>
      </c>
      <c r="M135" s="801" t="str">
        <f>IF(C135&gt;=15, 11469.09, "")</f>
        <v/>
      </c>
      <c r="N135" s="801"/>
      <c r="O135" s="801"/>
      <c r="P135" s="801"/>
      <c r="Q135" s="801"/>
      <c r="R135" s="801"/>
      <c r="S135" s="801">
        <f>E135*10%</f>
        <v>21270.708000000002</v>
      </c>
      <c r="T135" s="854">
        <v>480000</v>
      </c>
    </row>
    <row r="136" spans="1:20" s="696" customFormat="1" ht="24.95" customHeight="1">
      <c r="A136" s="845">
        <v>47</v>
      </c>
      <c r="B136" s="753" t="s">
        <v>931</v>
      </c>
      <c r="C136" s="722">
        <v>7</v>
      </c>
      <c r="D136" s="722">
        <v>2</v>
      </c>
      <c r="E136" s="800">
        <f>VLOOKUP(C136, '[2]SALARY SCALE '!$A$2:$P$18,D136+1, FALSE)</f>
        <v>212707.08000000002</v>
      </c>
      <c r="F136" s="801">
        <f>E136*35%</f>
        <v>74447.478000000003</v>
      </c>
      <c r="G136" s="801">
        <f>E136*20%</f>
        <v>42541.416000000005</v>
      </c>
      <c r="H136" s="801">
        <f>E136*5%</f>
        <v>10635.354000000001</v>
      </c>
      <c r="I136" s="802">
        <f>IF(C136&lt;=6,5400, IF(AND(C136&gt;=7,C136&lt;=10),7560,IF(AND(C136&gt;10,C136&lt;=14),8640,IF(C136&gt;14,9720,""))))</f>
        <v>7560</v>
      </c>
      <c r="J136" s="801">
        <f>IF(C136&lt;7,0.05*E136+64915.68,0.05*E136+24000)</f>
        <v>34635.353999999999</v>
      </c>
      <c r="K136" s="801" t="str">
        <f>IF(C136&gt;=15, 630, "")</f>
        <v/>
      </c>
      <c r="L136" s="801" t="str">
        <f>IF(C136&gt;=15, 11469.09, "")</f>
        <v/>
      </c>
      <c r="M136" s="801" t="str">
        <f>IF(C136&gt;=15, 11469.09, "")</f>
        <v/>
      </c>
      <c r="N136" s="801"/>
      <c r="O136" s="801"/>
      <c r="P136" s="801"/>
      <c r="Q136" s="801"/>
      <c r="R136" s="801"/>
      <c r="S136" s="801">
        <f>E136*10%</f>
        <v>21270.708000000002</v>
      </c>
      <c r="T136" s="854">
        <v>480000</v>
      </c>
    </row>
    <row r="137" spans="1:20" s="696" customFormat="1" ht="24.95" customHeight="1">
      <c r="A137" s="845">
        <v>48</v>
      </c>
      <c r="B137" s="753" t="s">
        <v>931</v>
      </c>
      <c r="C137" s="722">
        <v>7</v>
      </c>
      <c r="D137" s="722">
        <v>2</v>
      </c>
      <c r="E137" s="800">
        <f>VLOOKUP(C137, '[2]SALARY SCALE '!$A$2:$P$18,D137+1, FALSE)</f>
        <v>212707.08000000002</v>
      </c>
      <c r="F137" s="801">
        <f>E137*35%</f>
        <v>74447.478000000003</v>
      </c>
      <c r="G137" s="801">
        <f>E137*20%</f>
        <v>42541.416000000005</v>
      </c>
      <c r="H137" s="801">
        <f>E137*5%</f>
        <v>10635.354000000001</v>
      </c>
      <c r="I137" s="802">
        <f>IF(C137&lt;=6,5400, IF(AND(C137&gt;=7,C137&lt;=10),7560,IF(AND(C137&gt;10,C137&lt;=14),8640,IF(C137&gt;14,9720,""))))</f>
        <v>7560</v>
      </c>
      <c r="J137" s="801">
        <f>IF(C137&lt;7,0.05*E137+64915.68,0.05*E137+24000)</f>
        <v>34635.353999999999</v>
      </c>
      <c r="K137" s="801" t="str">
        <f>IF(C137&gt;=15, 630, "")</f>
        <v/>
      </c>
      <c r="L137" s="801" t="str">
        <f>IF(C137&gt;=15, 11469.09, "")</f>
        <v/>
      </c>
      <c r="M137" s="801" t="str">
        <f>IF(C137&gt;=15, 11469.09, "")</f>
        <v/>
      </c>
      <c r="N137" s="801"/>
      <c r="O137" s="801"/>
      <c r="P137" s="801"/>
      <c r="Q137" s="801"/>
      <c r="R137" s="801"/>
      <c r="S137" s="801">
        <f>E137*10%</f>
        <v>21270.708000000002</v>
      </c>
      <c r="T137" s="854">
        <v>480000</v>
      </c>
    </row>
    <row r="138" spans="1:20" s="696" customFormat="1" ht="24.95" customHeight="1">
      <c r="A138" s="846"/>
      <c r="B138" s="706" t="s">
        <v>990</v>
      </c>
      <c r="C138" s="706">
        <v>7</v>
      </c>
      <c r="D138" s="706">
        <v>12</v>
      </c>
      <c r="E138" s="800">
        <f>VLOOKUP(C138, '[2]SALARY SCALE '!$A$2:$P$18,D138+1, FALSE)</f>
        <v>290032.44</v>
      </c>
      <c r="F138" s="801">
        <f t="shared" ref="F138:F185" si="41">E138*35%</f>
        <v>101511.35399999999</v>
      </c>
      <c r="G138" s="801">
        <f t="shared" ref="G138:G185" si="42">E138*20%</f>
        <v>58006.488000000005</v>
      </c>
      <c r="H138" s="801">
        <f t="shared" ref="H138:H185" si="43">E138*5%</f>
        <v>14501.622000000001</v>
      </c>
      <c r="I138" s="802">
        <f t="shared" ref="I138:I185" si="44">IF(C138&lt;=6,5400, IF(AND(C138&gt;=7,C138&lt;=10),7560,IF(AND(C138&gt;10,C138&lt;=14),8640,IF(C138&gt;14,9720,""))))</f>
        <v>7560</v>
      </c>
      <c r="J138" s="801">
        <f t="shared" ref="J138:J185" si="45">IF(C138&lt;7,0.05*E138+64915.68,0.05*E138+24000)</f>
        <v>38501.622000000003</v>
      </c>
      <c r="K138" s="801" t="str">
        <f t="shared" ref="K138:K185" si="46">IF(C138&gt;=15, 630, "")</f>
        <v/>
      </c>
      <c r="L138" s="801" t="str">
        <f t="shared" ref="L138:L185" si="47">IF(C138&gt;=15, 11469.09, "")</f>
        <v/>
      </c>
      <c r="M138" s="801" t="str">
        <f t="shared" ref="M138:M185" si="48">IF(C138&gt;=15, 11469.09, "")</f>
        <v/>
      </c>
      <c r="N138" s="801"/>
      <c r="O138" s="801"/>
      <c r="P138" s="801"/>
      <c r="Q138" s="801"/>
      <c r="R138" s="801"/>
      <c r="S138" s="801">
        <f t="shared" ref="S138:S185" si="49">E138*10%</f>
        <v>29003.244000000002</v>
      </c>
      <c r="T138" s="854">
        <v>480000</v>
      </c>
    </row>
    <row r="139" spans="1:20" s="696" customFormat="1" ht="24.95" customHeight="1">
      <c r="A139" s="847"/>
      <c r="B139" s="711" t="s">
        <v>992</v>
      </c>
      <c r="C139" s="711">
        <v>7</v>
      </c>
      <c r="D139" s="711">
        <v>12</v>
      </c>
      <c r="E139" s="800">
        <f>VLOOKUP(C139, '[2]SALARY SCALE '!$A$2:$P$18,D139+1, FALSE)</f>
        <v>290032.44</v>
      </c>
      <c r="F139" s="801">
        <f t="shared" si="41"/>
        <v>101511.35399999999</v>
      </c>
      <c r="G139" s="801">
        <f t="shared" si="42"/>
        <v>58006.488000000005</v>
      </c>
      <c r="H139" s="801">
        <f t="shared" si="43"/>
        <v>14501.622000000001</v>
      </c>
      <c r="I139" s="802">
        <f t="shared" si="44"/>
        <v>7560</v>
      </c>
      <c r="J139" s="801">
        <f t="shared" si="45"/>
        <v>38501.622000000003</v>
      </c>
      <c r="K139" s="801" t="str">
        <f t="shared" si="46"/>
        <v/>
      </c>
      <c r="L139" s="801" t="str">
        <f t="shared" si="47"/>
        <v/>
      </c>
      <c r="M139" s="801" t="str">
        <f t="shared" si="48"/>
        <v/>
      </c>
      <c r="N139" s="801"/>
      <c r="O139" s="801"/>
      <c r="P139" s="801"/>
      <c r="Q139" s="801"/>
      <c r="R139" s="801"/>
      <c r="S139" s="801">
        <f t="shared" si="49"/>
        <v>29003.244000000002</v>
      </c>
      <c r="T139" s="854">
        <v>480000</v>
      </c>
    </row>
    <row r="140" spans="1:20" s="696" customFormat="1" ht="24.95" customHeight="1">
      <c r="A140" s="847"/>
      <c r="B140" s="711" t="s">
        <v>991</v>
      </c>
      <c r="C140" s="711">
        <v>7</v>
      </c>
      <c r="D140" s="711">
        <v>12</v>
      </c>
      <c r="E140" s="800">
        <f>VLOOKUP(C140, '[2]SALARY SCALE '!$A$2:$P$18,D140+1, FALSE)</f>
        <v>290032.44</v>
      </c>
      <c r="F140" s="801">
        <f t="shared" si="41"/>
        <v>101511.35399999999</v>
      </c>
      <c r="G140" s="801">
        <f t="shared" si="42"/>
        <v>58006.488000000005</v>
      </c>
      <c r="H140" s="801">
        <f t="shared" si="43"/>
        <v>14501.622000000001</v>
      </c>
      <c r="I140" s="802">
        <f t="shared" si="44"/>
        <v>7560</v>
      </c>
      <c r="J140" s="801">
        <f t="shared" si="45"/>
        <v>38501.622000000003</v>
      </c>
      <c r="K140" s="801" t="str">
        <f t="shared" si="46"/>
        <v/>
      </c>
      <c r="L140" s="801" t="str">
        <f t="shared" si="47"/>
        <v/>
      </c>
      <c r="M140" s="801" t="str">
        <f t="shared" si="48"/>
        <v/>
      </c>
      <c r="N140" s="801"/>
      <c r="O140" s="801"/>
      <c r="P140" s="801"/>
      <c r="Q140" s="801"/>
      <c r="R140" s="801"/>
      <c r="S140" s="801">
        <f t="shared" si="49"/>
        <v>29003.244000000002</v>
      </c>
      <c r="T140" s="854">
        <v>480000</v>
      </c>
    </row>
    <row r="141" spans="1:20" s="696" customFormat="1" ht="24.95" customHeight="1">
      <c r="A141" s="847">
        <v>49</v>
      </c>
      <c r="B141" s="711" t="s">
        <v>995</v>
      </c>
      <c r="C141" s="711">
        <v>7</v>
      </c>
      <c r="D141" s="711">
        <v>12</v>
      </c>
      <c r="E141" s="800">
        <f>VLOOKUP(C141, '[2]SALARY SCALE '!$A$2:$P$18,D141+1, FALSE)</f>
        <v>290032.44</v>
      </c>
      <c r="F141" s="801">
        <f t="shared" si="41"/>
        <v>101511.35399999999</v>
      </c>
      <c r="G141" s="801">
        <f t="shared" si="42"/>
        <v>58006.488000000005</v>
      </c>
      <c r="H141" s="801">
        <f t="shared" si="43"/>
        <v>14501.622000000001</v>
      </c>
      <c r="I141" s="802">
        <f t="shared" si="44"/>
        <v>7560</v>
      </c>
      <c r="J141" s="801">
        <f t="shared" si="45"/>
        <v>38501.622000000003</v>
      </c>
      <c r="K141" s="801" t="str">
        <f t="shared" si="46"/>
        <v/>
      </c>
      <c r="L141" s="801" t="str">
        <f t="shared" si="47"/>
        <v/>
      </c>
      <c r="M141" s="801" t="str">
        <f t="shared" si="48"/>
        <v/>
      </c>
      <c r="N141" s="801"/>
      <c r="O141" s="801"/>
      <c r="P141" s="801"/>
      <c r="Q141" s="801"/>
      <c r="R141" s="801"/>
      <c r="S141" s="801">
        <f t="shared" si="49"/>
        <v>29003.244000000002</v>
      </c>
      <c r="T141" s="854">
        <v>480000</v>
      </c>
    </row>
    <row r="142" spans="1:20" s="696" customFormat="1" ht="24.95" customHeight="1">
      <c r="A142" s="847">
        <v>50</v>
      </c>
      <c r="B142" s="711" t="s">
        <v>996</v>
      </c>
      <c r="C142" s="711">
        <v>7</v>
      </c>
      <c r="D142" s="711">
        <v>13</v>
      </c>
      <c r="E142" s="800">
        <f>VLOOKUP(C142, '[2]SALARY SCALE '!$A$2:$P$18,D142+1, FALSE)</f>
        <v>297765.12</v>
      </c>
      <c r="F142" s="801">
        <f t="shared" si="41"/>
        <v>104217.79199999999</v>
      </c>
      <c r="G142" s="801">
        <f t="shared" si="42"/>
        <v>59553.024000000005</v>
      </c>
      <c r="H142" s="801">
        <f t="shared" si="43"/>
        <v>14888.256000000001</v>
      </c>
      <c r="I142" s="802">
        <f t="shared" si="44"/>
        <v>7560</v>
      </c>
      <c r="J142" s="801">
        <f t="shared" si="45"/>
        <v>38888.256000000001</v>
      </c>
      <c r="K142" s="801" t="str">
        <f t="shared" si="46"/>
        <v/>
      </c>
      <c r="L142" s="801" t="str">
        <f t="shared" si="47"/>
        <v/>
      </c>
      <c r="M142" s="801" t="str">
        <f t="shared" si="48"/>
        <v/>
      </c>
      <c r="N142" s="801"/>
      <c r="O142" s="801"/>
      <c r="P142" s="801"/>
      <c r="Q142" s="801"/>
      <c r="R142" s="801"/>
      <c r="S142" s="801">
        <f t="shared" si="49"/>
        <v>29776.512000000002</v>
      </c>
      <c r="T142" s="854">
        <v>480000</v>
      </c>
    </row>
    <row r="143" spans="1:20" s="696" customFormat="1" ht="24.95" customHeight="1">
      <c r="A143" s="847">
        <v>51</v>
      </c>
      <c r="B143" s="711" t="s">
        <v>997</v>
      </c>
      <c r="C143" s="711">
        <v>7</v>
      </c>
      <c r="D143" s="711">
        <v>15</v>
      </c>
      <c r="E143" s="800">
        <f>VLOOKUP(C143, '[2]SALARY SCALE '!$A$2:$P$18,D143+1, FALSE)</f>
        <v>313230.24</v>
      </c>
      <c r="F143" s="801">
        <f t="shared" si="41"/>
        <v>109630.58399999999</v>
      </c>
      <c r="G143" s="801">
        <f t="shared" si="42"/>
        <v>62646.048000000003</v>
      </c>
      <c r="H143" s="801">
        <f t="shared" si="43"/>
        <v>15661.512000000001</v>
      </c>
      <c r="I143" s="802">
        <f t="shared" si="44"/>
        <v>7560</v>
      </c>
      <c r="J143" s="801">
        <f t="shared" si="45"/>
        <v>39661.512000000002</v>
      </c>
      <c r="K143" s="801" t="str">
        <f t="shared" si="46"/>
        <v/>
      </c>
      <c r="L143" s="801" t="str">
        <f t="shared" si="47"/>
        <v/>
      </c>
      <c r="M143" s="801" t="str">
        <f t="shared" si="48"/>
        <v/>
      </c>
      <c r="N143" s="801"/>
      <c r="O143" s="801"/>
      <c r="P143" s="801"/>
      <c r="Q143" s="801"/>
      <c r="R143" s="801"/>
      <c r="S143" s="801">
        <f t="shared" si="49"/>
        <v>31323.024000000001</v>
      </c>
      <c r="T143" s="854">
        <v>480000</v>
      </c>
    </row>
    <row r="144" spans="1:20" s="696" customFormat="1" ht="24.95" customHeight="1">
      <c r="A144" s="847">
        <v>52</v>
      </c>
      <c r="B144" s="711" t="s">
        <v>998</v>
      </c>
      <c r="C144" s="711">
        <v>7</v>
      </c>
      <c r="D144" s="711">
        <v>15</v>
      </c>
      <c r="E144" s="800">
        <f>VLOOKUP(C144, '[2]SALARY SCALE '!$A$2:$P$18,D144+1, FALSE)</f>
        <v>313230.24</v>
      </c>
      <c r="F144" s="801">
        <f t="shared" si="41"/>
        <v>109630.58399999999</v>
      </c>
      <c r="G144" s="801">
        <f t="shared" si="42"/>
        <v>62646.048000000003</v>
      </c>
      <c r="H144" s="801">
        <f t="shared" si="43"/>
        <v>15661.512000000001</v>
      </c>
      <c r="I144" s="802">
        <f t="shared" si="44"/>
        <v>7560</v>
      </c>
      <c r="J144" s="801">
        <f t="shared" si="45"/>
        <v>39661.512000000002</v>
      </c>
      <c r="K144" s="801" t="str">
        <f t="shared" si="46"/>
        <v/>
      </c>
      <c r="L144" s="801" t="str">
        <f t="shared" si="47"/>
        <v/>
      </c>
      <c r="M144" s="801" t="str">
        <f t="shared" si="48"/>
        <v/>
      </c>
      <c r="N144" s="801"/>
      <c r="O144" s="801"/>
      <c r="P144" s="801"/>
      <c r="Q144" s="801"/>
      <c r="R144" s="801"/>
      <c r="S144" s="801">
        <f t="shared" si="49"/>
        <v>31323.024000000001</v>
      </c>
      <c r="T144" s="854">
        <v>480000</v>
      </c>
    </row>
    <row r="145" spans="1:20" s="696" customFormat="1" ht="24.95" customHeight="1">
      <c r="A145" s="847">
        <v>53</v>
      </c>
      <c r="B145" s="711" t="s">
        <v>999</v>
      </c>
      <c r="C145" s="711">
        <v>7</v>
      </c>
      <c r="D145" s="711">
        <v>15</v>
      </c>
      <c r="E145" s="800">
        <f>VLOOKUP(C145, '[2]SALARY SCALE '!$A$2:$P$18,D145+1, FALSE)</f>
        <v>313230.24</v>
      </c>
      <c r="F145" s="801">
        <f t="shared" si="41"/>
        <v>109630.58399999999</v>
      </c>
      <c r="G145" s="801">
        <f t="shared" si="42"/>
        <v>62646.048000000003</v>
      </c>
      <c r="H145" s="801">
        <f t="shared" si="43"/>
        <v>15661.512000000001</v>
      </c>
      <c r="I145" s="802">
        <f t="shared" si="44"/>
        <v>7560</v>
      </c>
      <c r="J145" s="801">
        <f t="shared" si="45"/>
        <v>39661.512000000002</v>
      </c>
      <c r="K145" s="801" t="str">
        <f t="shared" si="46"/>
        <v/>
      </c>
      <c r="L145" s="801" t="str">
        <f t="shared" si="47"/>
        <v/>
      </c>
      <c r="M145" s="801" t="str">
        <f t="shared" si="48"/>
        <v/>
      </c>
      <c r="N145" s="801"/>
      <c r="O145" s="801"/>
      <c r="P145" s="801"/>
      <c r="Q145" s="801"/>
      <c r="R145" s="801"/>
      <c r="S145" s="801">
        <f t="shared" si="49"/>
        <v>31323.024000000001</v>
      </c>
      <c r="T145" s="854">
        <v>480000</v>
      </c>
    </row>
    <row r="146" spans="1:20" s="696" customFormat="1" ht="24.95" customHeight="1">
      <c r="A146" s="847">
        <v>54</v>
      </c>
      <c r="B146" s="711" t="s">
        <v>1000</v>
      </c>
      <c r="C146" s="711">
        <v>7</v>
      </c>
      <c r="D146" s="711">
        <v>15</v>
      </c>
      <c r="E146" s="800">
        <f>VLOOKUP(C146, '[2]SALARY SCALE '!$A$2:$P$18,D146+1, FALSE)</f>
        <v>313230.24</v>
      </c>
      <c r="F146" s="801">
        <f t="shared" si="41"/>
        <v>109630.58399999999</v>
      </c>
      <c r="G146" s="801">
        <f t="shared" si="42"/>
        <v>62646.048000000003</v>
      </c>
      <c r="H146" s="801">
        <f t="shared" si="43"/>
        <v>15661.512000000001</v>
      </c>
      <c r="I146" s="802">
        <f t="shared" si="44"/>
        <v>7560</v>
      </c>
      <c r="J146" s="801">
        <f t="shared" si="45"/>
        <v>39661.512000000002</v>
      </c>
      <c r="K146" s="801" t="str">
        <f t="shared" si="46"/>
        <v/>
      </c>
      <c r="L146" s="801" t="str">
        <f t="shared" si="47"/>
        <v/>
      </c>
      <c r="M146" s="801" t="str">
        <f t="shared" si="48"/>
        <v/>
      </c>
      <c r="N146" s="801"/>
      <c r="O146" s="801"/>
      <c r="P146" s="801"/>
      <c r="Q146" s="801"/>
      <c r="R146" s="801"/>
      <c r="S146" s="801">
        <f t="shared" si="49"/>
        <v>31323.024000000001</v>
      </c>
      <c r="T146" s="854">
        <v>480000</v>
      </c>
    </row>
    <row r="147" spans="1:20" s="696" customFormat="1" ht="24.95" customHeight="1">
      <c r="A147" s="847">
        <v>55</v>
      </c>
      <c r="B147" s="711" t="s">
        <v>1001</v>
      </c>
      <c r="C147" s="711">
        <v>7</v>
      </c>
      <c r="D147" s="711">
        <v>15</v>
      </c>
      <c r="E147" s="800"/>
      <c r="F147" s="801"/>
      <c r="G147" s="801"/>
      <c r="H147" s="801"/>
      <c r="I147" s="802"/>
      <c r="J147" s="801"/>
      <c r="K147" s="801"/>
      <c r="L147" s="801"/>
      <c r="M147" s="801"/>
      <c r="N147" s="801"/>
      <c r="O147" s="801"/>
      <c r="P147" s="801"/>
      <c r="Q147" s="801"/>
      <c r="R147" s="801"/>
      <c r="S147" s="801"/>
      <c r="T147" s="848"/>
    </row>
    <row r="148" spans="1:20" s="696" customFormat="1" ht="24.95" customHeight="1">
      <c r="A148" s="847">
        <v>56</v>
      </c>
      <c r="B148" s="711" t="s">
        <v>1002</v>
      </c>
      <c r="C148" s="711">
        <v>7</v>
      </c>
      <c r="D148" s="711">
        <v>15</v>
      </c>
      <c r="E148" s="800">
        <f>VLOOKUP(C148, '[2]SALARY SCALE '!$A$2:$P$18,D148+1, FALSE)</f>
        <v>313230.24</v>
      </c>
      <c r="F148" s="801">
        <f t="shared" si="41"/>
        <v>109630.58399999999</v>
      </c>
      <c r="G148" s="801">
        <f t="shared" si="42"/>
        <v>62646.048000000003</v>
      </c>
      <c r="H148" s="801">
        <f t="shared" si="43"/>
        <v>15661.512000000001</v>
      </c>
      <c r="I148" s="802">
        <f t="shared" si="44"/>
        <v>7560</v>
      </c>
      <c r="J148" s="801">
        <f t="shared" si="45"/>
        <v>39661.512000000002</v>
      </c>
      <c r="K148" s="801" t="str">
        <f t="shared" si="46"/>
        <v/>
      </c>
      <c r="L148" s="801" t="str">
        <f t="shared" si="47"/>
        <v/>
      </c>
      <c r="M148" s="801" t="str">
        <f t="shared" si="48"/>
        <v/>
      </c>
      <c r="N148" s="801"/>
      <c r="O148" s="801"/>
      <c r="P148" s="801"/>
      <c r="Q148" s="801"/>
      <c r="R148" s="801"/>
      <c r="S148" s="801">
        <f t="shared" si="49"/>
        <v>31323.024000000001</v>
      </c>
      <c r="T148" s="854">
        <v>480000</v>
      </c>
    </row>
    <row r="149" spans="1:20" s="696" customFormat="1" ht="24.95" customHeight="1">
      <c r="A149" s="847">
        <v>57</v>
      </c>
      <c r="B149" s="711" t="s">
        <v>1003</v>
      </c>
      <c r="C149" s="711">
        <v>7</v>
      </c>
      <c r="D149" s="711">
        <v>15</v>
      </c>
      <c r="E149" s="800">
        <f>VLOOKUP(C149, '[2]SALARY SCALE '!$A$2:$P$18,D149+1, FALSE)</f>
        <v>313230.24</v>
      </c>
      <c r="F149" s="801">
        <f t="shared" si="41"/>
        <v>109630.58399999999</v>
      </c>
      <c r="G149" s="801">
        <f t="shared" si="42"/>
        <v>62646.048000000003</v>
      </c>
      <c r="H149" s="801">
        <f t="shared" si="43"/>
        <v>15661.512000000001</v>
      </c>
      <c r="I149" s="802">
        <f t="shared" si="44"/>
        <v>7560</v>
      </c>
      <c r="J149" s="801">
        <f t="shared" si="45"/>
        <v>39661.512000000002</v>
      </c>
      <c r="K149" s="801" t="str">
        <f t="shared" si="46"/>
        <v/>
      </c>
      <c r="L149" s="801" t="str">
        <f t="shared" si="47"/>
        <v/>
      </c>
      <c r="M149" s="801" t="str">
        <f t="shared" si="48"/>
        <v/>
      </c>
      <c r="N149" s="801"/>
      <c r="O149" s="801"/>
      <c r="P149" s="801"/>
      <c r="Q149" s="801"/>
      <c r="R149" s="801"/>
      <c r="S149" s="801">
        <f t="shared" si="49"/>
        <v>31323.024000000001</v>
      </c>
      <c r="T149" s="854">
        <v>480000</v>
      </c>
    </row>
    <row r="150" spans="1:20" s="696" customFormat="1" ht="24.95" customHeight="1">
      <c r="A150" s="847">
        <v>58</v>
      </c>
      <c r="B150" s="711" t="s">
        <v>1004</v>
      </c>
      <c r="C150" s="711">
        <v>7</v>
      </c>
      <c r="D150" s="711">
        <v>15</v>
      </c>
      <c r="E150" s="800"/>
      <c r="F150" s="801"/>
      <c r="G150" s="801"/>
      <c r="H150" s="801"/>
      <c r="I150" s="802"/>
      <c r="J150" s="801"/>
      <c r="K150" s="801"/>
      <c r="L150" s="801"/>
      <c r="M150" s="801"/>
      <c r="N150" s="801"/>
      <c r="O150" s="801"/>
      <c r="P150" s="801"/>
      <c r="Q150" s="801"/>
      <c r="R150" s="801"/>
      <c r="S150" s="801"/>
      <c r="T150" s="848"/>
    </row>
    <row r="151" spans="1:20" s="696" customFormat="1" ht="24.95" customHeight="1">
      <c r="A151" s="847">
        <v>59</v>
      </c>
      <c r="B151" s="711" t="s">
        <v>1005</v>
      </c>
      <c r="C151" s="711">
        <v>7</v>
      </c>
      <c r="D151" s="711">
        <v>15</v>
      </c>
      <c r="E151" s="800"/>
      <c r="F151" s="801"/>
      <c r="G151" s="801"/>
      <c r="H151" s="801"/>
      <c r="I151" s="802"/>
      <c r="J151" s="801"/>
      <c r="K151" s="801"/>
      <c r="L151" s="801"/>
      <c r="M151" s="801"/>
      <c r="N151" s="801"/>
      <c r="O151" s="801"/>
      <c r="P151" s="801"/>
      <c r="Q151" s="801"/>
      <c r="R151" s="801"/>
      <c r="S151" s="801"/>
      <c r="T151" s="848"/>
    </row>
    <row r="152" spans="1:20" s="696" customFormat="1" ht="24.95" customHeight="1">
      <c r="A152" s="847">
        <v>60</v>
      </c>
      <c r="B152" s="711" t="s">
        <v>1006</v>
      </c>
      <c r="C152" s="711">
        <v>7</v>
      </c>
      <c r="D152" s="711">
        <v>15</v>
      </c>
      <c r="E152" s="800">
        <f>VLOOKUP(C152, '[2]SALARY SCALE '!$A$2:$P$18,D152+1, FALSE)</f>
        <v>313230.24</v>
      </c>
      <c r="F152" s="801">
        <f t="shared" si="41"/>
        <v>109630.58399999999</v>
      </c>
      <c r="G152" s="801">
        <f t="shared" si="42"/>
        <v>62646.048000000003</v>
      </c>
      <c r="H152" s="801">
        <f t="shared" si="43"/>
        <v>15661.512000000001</v>
      </c>
      <c r="I152" s="802">
        <f t="shared" si="44"/>
        <v>7560</v>
      </c>
      <c r="J152" s="801">
        <f t="shared" si="45"/>
        <v>39661.512000000002</v>
      </c>
      <c r="K152" s="801" t="str">
        <f t="shared" si="46"/>
        <v/>
      </c>
      <c r="L152" s="801" t="str">
        <f t="shared" si="47"/>
        <v/>
      </c>
      <c r="M152" s="801" t="str">
        <f t="shared" si="48"/>
        <v/>
      </c>
      <c r="N152" s="801"/>
      <c r="O152" s="801"/>
      <c r="P152" s="801"/>
      <c r="Q152" s="801"/>
      <c r="R152" s="801"/>
      <c r="S152" s="801">
        <f t="shared" si="49"/>
        <v>31323.024000000001</v>
      </c>
      <c r="T152" s="854">
        <v>480000</v>
      </c>
    </row>
    <row r="153" spans="1:20" s="696" customFormat="1" ht="24.95" customHeight="1">
      <c r="A153" s="847">
        <v>61</v>
      </c>
      <c r="B153" s="711" t="s">
        <v>1007</v>
      </c>
      <c r="C153" s="711">
        <v>7</v>
      </c>
      <c r="D153" s="711">
        <v>15</v>
      </c>
      <c r="E153" s="800">
        <f>VLOOKUP(C153, '[2]SALARY SCALE '!$A$2:$P$18,D153+1, FALSE)</f>
        <v>313230.24</v>
      </c>
      <c r="F153" s="801">
        <f t="shared" si="41"/>
        <v>109630.58399999999</v>
      </c>
      <c r="G153" s="801">
        <f t="shared" si="42"/>
        <v>62646.048000000003</v>
      </c>
      <c r="H153" s="801">
        <f t="shared" si="43"/>
        <v>15661.512000000001</v>
      </c>
      <c r="I153" s="802">
        <f t="shared" si="44"/>
        <v>7560</v>
      </c>
      <c r="J153" s="801">
        <f t="shared" si="45"/>
        <v>39661.512000000002</v>
      </c>
      <c r="K153" s="801" t="str">
        <f t="shared" si="46"/>
        <v/>
      </c>
      <c r="L153" s="801" t="str">
        <f t="shared" si="47"/>
        <v/>
      </c>
      <c r="M153" s="801" t="str">
        <f t="shared" si="48"/>
        <v/>
      </c>
      <c r="N153" s="801"/>
      <c r="O153" s="801"/>
      <c r="P153" s="801"/>
      <c r="Q153" s="801"/>
      <c r="R153" s="801"/>
      <c r="S153" s="801">
        <f t="shared" si="49"/>
        <v>31323.024000000001</v>
      </c>
      <c r="T153" s="854">
        <v>480000</v>
      </c>
    </row>
    <row r="154" spans="1:20" s="696" customFormat="1" ht="24.95" customHeight="1">
      <c r="A154" s="847"/>
      <c r="B154" s="711" t="s">
        <v>1009</v>
      </c>
      <c r="C154" s="711">
        <v>8</v>
      </c>
      <c r="D154" s="711">
        <v>12</v>
      </c>
      <c r="E154" s="800">
        <f>VLOOKUP(C154, '[2]SALARY SCALE '!$A$2:$P$18,D154+1, FALSE)</f>
        <v>367326.72000000003</v>
      </c>
      <c r="F154" s="801">
        <f t="shared" si="41"/>
        <v>128564.352</v>
      </c>
      <c r="G154" s="801">
        <f t="shared" si="42"/>
        <v>73465.344000000012</v>
      </c>
      <c r="H154" s="801">
        <f t="shared" si="43"/>
        <v>18366.336000000003</v>
      </c>
      <c r="I154" s="802">
        <f t="shared" si="44"/>
        <v>7560</v>
      </c>
      <c r="J154" s="801">
        <f t="shared" si="45"/>
        <v>42366.336000000003</v>
      </c>
      <c r="K154" s="801" t="str">
        <f t="shared" si="46"/>
        <v/>
      </c>
      <c r="L154" s="801" t="str">
        <f t="shared" si="47"/>
        <v/>
      </c>
      <c r="M154" s="801" t="str">
        <f t="shared" si="48"/>
        <v/>
      </c>
      <c r="N154" s="801"/>
      <c r="O154" s="801"/>
      <c r="P154" s="801"/>
      <c r="Q154" s="801"/>
      <c r="R154" s="801"/>
      <c r="S154" s="801">
        <f t="shared" si="49"/>
        <v>36732.672000000006</v>
      </c>
      <c r="T154" s="854">
        <v>480000</v>
      </c>
    </row>
    <row r="155" spans="1:20" s="696" customFormat="1" ht="24.95" customHeight="1">
      <c r="A155" s="847"/>
      <c r="B155" s="711" t="s">
        <v>1010</v>
      </c>
      <c r="C155" s="711">
        <v>8</v>
      </c>
      <c r="D155" s="711">
        <v>12</v>
      </c>
      <c r="E155" s="800">
        <f>VLOOKUP(C155, '[2]SALARY SCALE '!$A$2:$P$18,D155+1, FALSE)</f>
        <v>367326.72000000003</v>
      </c>
      <c r="F155" s="801">
        <f t="shared" si="41"/>
        <v>128564.352</v>
      </c>
      <c r="G155" s="801">
        <f t="shared" si="42"/>
        <v>73465.344000000012</v>
      </c>
      <c r="H155" s="801">
        <f t="shared" si="43"/>
        <v>18366.336000000003</v>
      </c>
      <c r="I155" s="802">
        <f t="shared" si="44"/>
        <v>7560</v>
      </c>
      <c r="J155" s="801">
        <f t="shared" si="45"/>
        <v>42366.336000000003</v>
      </c>
      <c r="K155" s="801" t="str">
        <f t="shared" si="46"/>
        <v/>
      </c>
      <c r="L155" s="801" t="str">
        <f t="shared" si="47"/>
        <v/>
      </c>
      <c r="M155" s="801" t="str">
        <f t="shared" si="48"/>
        <v/>
      </c>
      <c r="N155" s="801"/>
      <c r="O155" s="801"/>
      <c r="P155" s="801"/>
      <c r="Q155" s="801"/>
      <c r="R155" s="801"/>
      <c r="S155" s="801">
        <f t="shared" si="49"/>
        <v>36732.672000000006</v>
      </c>
      <c r="T155" s="854">
        <v>480000</v>
      </c>
    </row>
    <row r="156" spans="1:20" s="696" customFormat="1" ht="24.95" customHeight="1">
      <c r="A156" s="847"/>
      <c r="B156" s="711" t="s">
        <v>1011</v>
      </c>
      <c r="C156" s="711">
        <v>8</v>
      </c>
      <c r="D156" s="711">
        <v>12</v>
      </c>
      <c r="E156" s="800">
        <f>VLOOKUP(C156, '[2]SALARY SCALE '!$A$2:$P$18,D156+1, FALSE)</f>
        <v>367326.72000000003</v>
      </c>
      <c r="F156" s="801">
        <f t="shared" si="41"/>
        <v>128564.352</v>
      </c>
      <c r="G156" s="801">
        <f t="shared" si="42"/>
        <v>73465.344000000012</v>
      </c>
      <c r="H156" s="801">
        <f t="shared" si="43"/>
        <v>18366.336000000003</v>
      </c>
      <c r="I156" s="802">
        <f t="shared" si="44"/>
        <v>7560</v>
      </c>
      <c r="J156" s="801">
        <f t="shared" si="45"/>
        <v>42366.336000000003</v>
      </c>
      <c r="K156" s="801" t="str">
        <f t="shared" si="46"/>
        <v/>
      </c>
      <c r="L156" s="801" t="str">
        <f t="shared" si="47"/>
        <v/>
      </c>
      <c r="M156" s="801" t="str">
        <f t="shared" si="48"/>
        <v/>
      </c>
      <c r="N156" s="801"/>
      <c r="O156" s="801"/>
      <c r="P156" s="801"/>
      <c r="Q156" s="801"/>
      <c r="R156" s="801"/>
      <c r="S156" s="801">
        <f t="shared" si="49"/>
        <v>36732.672000000006</v>
      </c>
      <c r="T156" s="854">
        <v>480000</v>
      </c>
    </row>
    <row r="157" spans="1:20" s="696" customFormat="1" ht="24.95" customHeight="1">
      <c r="A157" s="847">
        <v>62</v>
      </c>
      <c r="B157" s="711" t="s">
        <v>1012</v>
      </c>
      <c r="C157" s="711">
        <v>8</v>
      </c>
      <c r="D157" s="711">
        <v>13</v>
      </c>
      <c r="E157" s="800">
        <f>VLOOKUP(C157, '[2]SALARY SCALE '!$A$2:$P$18,D157+1, FALSE)</f>
        <v>376529.88</v>
      </c>
      <c r="F157" s="801">
        <f t="shared" si="41"/>
        <v>131785.45799999998</v>
      </c>
      <c r="G157" s="801">
        <f t="shared" si="42"/>
        <v>75305.97600000001</v>
      </c>
      <c r="H157" s="801">
        <f t="shared" si="43"/>
        <v>18826.494000000002</v>
      </c>
      <c r="I157" s="802">
        <f t="shared" si="44"/>
        <v>7560</v>
      </c>
      <c r="J157" s="801">
        <f t="shared" si="45"/>
        <v>42826.494000000006</v>
      </c>
      <c r="K157" s="801" t="str">
        <f t="shared" si="46"/>
        <v/>
      </c>
      <c r="L157" s="801" t="str">
        <f t="shared" si="47"/>
        <v/>
      </c>
      <c r="M157" s="801" t="str">
        <f t="shared" si="48"/>
        <v/>
      </c>
      <c r="N157" s="801"/>
      <c r="O157" s="801"/>
      <c r="P157" s="801"/>
      <c r="Q157" s="801"/>
      <c r="R157" s="801"/>
      <c r="S157" s="801">
        <f t="shared" si="49"/>
        <v>37652.988000000005</v>
      </c>
      <c r="T157" s="854">
        <v>480000</v>
      </c>
    </row>
    <row r="158" spans="1:20" s="696" customFormat="1" ht="24.95" customHeight="1">
      <c r="A158" s="847">
        <v>63</v>
      </c>
      <c r="B158" s="711" t="s">
        <v>1013</v>
      </c>
      <c r="C158" s="711">
        <v>8</v>
      </c>
      <c r="D158" s="711">
        <v>13</v>
      </c>
      <c r="E158" s="800">
        <f>VLOOKUP(C158, '[2]SALARY SCALE '!$A$2:$P$18,D158+1, FALSE)</f>
        <v>376529.88</v>
      </c>
      <c r="F158" s="801">
        <f t="shared" si="41"/>
        <v>131785.45799999998</v>
      </c>
      <c r="G158" s="801">
        <f t="shared" si="42"/>
        <v>75305.97600000001</v>
      </c>
      <c r="H158" s="801">
        <f t="shared" si="43"/>
        <v>18826.494000000002</v>
      </c>
      <c r="I158" s="802">
        <f t="shared" si="44"/>
        <v>7560</v>
      </c>
      <c r="J158" s="801">
        <f t="shared" si="45"/>
        <v>42826.494000000006</v>
      </c>
      <c r="K158" s="801" t="str">
        <f t="shared" si="46"/>
        <v/>
      </c>
      <c r="L158" s="801" t="str">
        <f t="shared" si="47"/>
        <v/>
      </c>
      <c r="M158" s="801" t="str">
        <f t="shared" si="48"/>
        <v/>
      </c>
      <c r="N158" s="801"/>
      <c r="O158" s="801"/>
      <c r="P158" s="801"/>
      <c r="Q158" s="801"/>
      <c r="R158" s="801"/>
      <c r="S158" s="801">
        <f t="shared" si="49"/>
        <v>37652.988000000005</v>
      </c>
      <c r="T158" s="854">
        <v>480000</v>
      </c>
    </row>
    <row r="159" spans="1:20" s="696" customFormat="1" ht="24.95" customHeight="1">
      <c r="A159" s="847">
        <v>64</v>
      </c>
      <c r="B159" s="711" t="s">
        <v>1014</v>
      </c>
      <c r="C159" s="711">
        <v>8</v>
      </c>
      <c r="D159" s="711">
        <v>13</v>
      </c>
      <c r="E159" s="800">
        <f>VLOOKUP(C159, '[2]SALARY SCALE '!$A$2:$P$18,D159+1, FALSE)</f>
        <v>376529.88</v>
      </c>
      <c r="F159" s="801">
        <f t="shared" si="41"/>
        <v>131785.45799999998</v>
      </c>
      <c r="G159" s="801">
        <f t="shared" si="42"/>
        <v>75305.97600000001</v>
      </c>
      <c r="H159" s="801">
        <f t="shared" si="43"/>
        <v>18826.494000000002</v>
      </c>
      <c r="I159" s="802">
        <f t="shared" si="44"/>
        <v>7560</v>
      </c>
      <c r="J159" s="801">
        <f t="shared" si="45"/>
        <v>42826.494000000006</v>
      </c>
      <c r="K159" s="801" t="str">
        <f t="shared" si="46"/>
        <v/>
      </c>
      <c r="L159" s="801" t="str">
        <f t="shared" si="47"/>
        <v/>
      </c>
      <c r="M159" s="801" t="str">
        <f t="shared" si="48"/>
        <v/>
      </c>
      <c r="N159" s="801"/>
      <c r="O159" s="801"/>
      <c r="P159" s="801"/>
      <c r="Q159" s="801"/>
      <c r="R159" s="801"/>
      <c r="S159" s="801">
        <f t="shared" si="49"/>
        <v>37652.988000000005</v>
      </c>
      <c r="T159" s="854">
        <v>480000</v>
      </c>
    </row>
    <row r="160" spans="1:20" s="696" customFormat="1" ht="24.95" customHeight="1">
      <c r="A160" s="847">
        <v>65</v>
      </c>
      <c r="B160" s="711" t="s">
        <v>1014</v>
      </c>
      <c r="C160" s="711"/>
      <c r="D160" s="711"/>
      <c r="E160" s="800"/>
      <c r="F160" s="801"/>
      <c r="G160" s="801"/>
      <c r="H160" s="801"/>
      <c r="I160" s="802"/>
      <c r="J160" s="801"/>
      <c r="K160" s="801"/>
      <c r="L160" s="801"/>
      <c r="M160" s="801"/>
      <c r="N160" s="801"/>
      <c r="O160" s="801"/>
      <c r="P160" s="801"/>
      <c r="Q160" s="801"/>
      <c r="R160" s="801"/>
      <c r="S160" s="801"/>
      <c r="T160" s="848"/>
    </row>
    <row r="161" spans="1:20" s="696" customFormat="1" ht="24.95" customHeight="1">
      <c r="A161" s="847"/>
      <c r="B161" s="711" t="s">
        <v>1015</v>
      </c>
      <c r="C161" s="711">
        <v>9</v>
      </c>
      <c r="D161" s="711">
        <v>10</v>
      </c>
      <c r="E161" s="800">
        <f>VLOOKUP(C161, '[2]SALARY SCALE '!$A$2:$P$18,D161+1, FALSE)</f>
        <v>411912.83999999997</v>
      </c>
      <c r="F161" s="801">
        <f t="shared" si="41"/>
        <v>144169.49399999998</v>
      </c>
      <c r="G161" s="801">
        <f t="shared" si="42"/>
        <v>82382.567999999999</v>
      </c>
      <c r="H161" s="801">
        <f t="shared" si="43"/>
        <v>20595.642</v>
      </c>
      <c r="I161" s="802">
        <f t="shared" si="44"/>
        <v>7560</v>
      </c>
      <c r="J161" s="801">
        <f t="shared" si="45"/>
        <v>44595.642</v>
      </c>
      <c r="K161" s="801" t="str">
        <f t="shared" si="46"/>
        <v/>
      </c>
      <c r="L161" s="801" t="str">
        <f t="shared" si="47"/>
        <v/>
      </c>
      <c r="M161" s="801" t="str">
        <f t="shared" si="48"/>
        <v/>
      </c>
      <c r="N161" s="801"/>
      <c r="O161" s="801"/>
      <c r="P161" s="801"/>
      <c r="Q161" s="801"/>
      <c r="R161" s="801"/>
      <c r="S161" s="801">
        <f t="shared" si="49"/>
        <v>41191.284</v>
      </c>
      <c r="T161" s="854">
        <v>480000</v>
      </c>
    </row>
    <row r="162" spans="1:20" s="696" customFormat="1" ht="24.95" customHeight="1">
      <c r="A162" s="847">
        <v>66</v>
      </c>
      <c r="B162" s="711" t="s">
        <v>1016</v>
      </c>
      <c r="C162" s="711">
        <v>9</v>
      </c>
      <c r="D162" s="711">
        <v>10</v>
      </c>
      <c r="E162" s="800">
        <f>VLOOKUP(C162, '[2]SALARY SCALE '!$A$2:$P$18,D162+1, FALSE)</f>
        <v>411912.83999999997</v>
      </c>
      <c r="F162" s="801">
        <f t="shared" si="41"/>
        <v>144169.49399999998</v>
      </c>
      <c r="G162" s="801">
        <f t="shared" si="42"/>
        <v>82382.567999999999</v>
      </c>
      <c r="H162" s="801">
        <f t="shared" si="43"/>
        <v>20595.642</v>
      </c>
      <c r="I162" s="802">
        <f t="shared" si="44"/>
        <v>7560</v>
      </c>
      <c r="J162" s="801">
        <f t="shared" si="45"/>
        <v>44595.642</v>
      </c>
      <c r="K162" s="801" t="str">
        <f t="shared" si="46"/>
        <v/>
      </c>
      <c r="L162" s="801" t="str">
        <f t="shared" si="47"/>
        <v/>
      </c>
      <c r="M162" s="801" t="str">
        <f t="shared" si="48"/>
        <v/>
      </c>
      <c r="N162" s="801"/>
      <c r="O162" s="801"/>
      <c r="P162" s="801"/>
      <c r="Q162" s="801"/>
      <c r="R162" s="801"/>
      <c r="S162" s="801">
        <f t="shared" si="49"/>
        <v>41191.284</v>
      </c>
      <c r="T162" s="854">
        <v>480000</v>
      </c>
    </row>
    <row r="163" spans="1:20" s="696" customFormat="1" ht="24.95" customHeight="1">
      <c r="A163" s="847">
        <v>67</v>
      </c>
      <c r="B163" s="711" t="s">
        <v>1017</v>
      </c>
      <c r="C163" s="711">
        <v>9</v>
      </c>
      <c r="D163" s="711">
        <v>10</v>
      </c>
      <c r="E163" s="800">
        <f>VLOOKUP(C163, '[2]SALARY SCALE '!$A$2:$P$18,D163+1, FALSE)</f>
        <v>411912.83999999997</v>
      </c>
      <c r="F163" s="801">
        <f t="shared" si="41"/>
        <v>144169.49399999998</v>
      </c>
      <c r="G163" s="801">
        <f t="shared" si="42"/>
        <v>82382.567999999999</v>
      </c>
      <c r="H163" s="801">
        <f t="shared" si="43"/>
        <v>20595.642</v>
      </c>
      <c r="I163" s="802">
        <f t="shared" si="44"/>
        <v>7560</v>
      </c>
      <c r="J163" s="801">
        <f t="shared" si="45"/>
        <v>44595.642</v>
      </c>
      <c r="K163" s="801" t="str">
        <f t="shared" si="46"/>
        <v/>
      </c>
      <c r="L163" s="801" t="str">
        <f t="shared" si="47"/>
        <v/>
      </c>
      <c r="M163" s="801" t="str">
        <f t="shared" si="48"/>
        <v/>
      </c>
      <c r="N163" s="801"/>
      <c r="O163" s="801"/>
      <c r="P163" s="801"/>
      <c r="Q163" s="801"/>
      <c r="R163" s="801"/>
      <c r="S163" s="801">
        <f t="shared" si="49"/>
        <v>41191.284</v>
      </c>
      <c r="T163" s="854">
        <v>480000</v>
      </c>
    </row>
    <row r="164" spans="1:20" s="696" customFormat="1" ht="24.95" customHeight="1">
      <c r="A164" s="847">
        <v>68</v>
      </c>
      <c r="B164" s="711" t="s">
        <v>1018</v>
      </c>
      <c r="C164" s="711">
        <v>9</v>
      </c>
      <c r="D164" s="711">
        <v>10</v>
      </c>
      <c r="E164" s="800">
        <f>VLOOKUP(C164, '[2]SALARY SCALE '!$A$2:$P$18,D164+1, FALSE)</f>
        <v>411912.83999999997</v>
      </c>
      <c r="F164" s="801">
        <f t="shared" si="41"/>
        <v>144169.49399999998</v>
      </c>
      <c r="G164" s="801">
        <f t="shared" si="42"/>
        <v>82382.567999999999</v>
      </c>
      <c r="H164" s="801">
        <f t="shared" si="43"/>
        <v>20595.642</v>
      </c>
      <c r="I164" s="802">
        <f t="shared" si="44"/>
        <v>7560</v>
      </c>
      <c r="J164" s="801">
        <f t="shared" si="45"/>
        <v>44595.642</v>
      </c>
      <c r="K164" s="801" t="str">
        <f t="shared" si="46"/>
        <v/>
      </c>
      <c r="L164" s="801" t="str">
        <f t="shared" si="47"/>
        <v/>
      </c>
      <c r="M164" s="801" t="str">
        <f t="shared" si="48"/>
        <v/>
      </c>
      <c r="N164" s="801"/>
      <c r="O164" s="801"/>
      <c r="P164" s="801"/>
      <c r="Q164" s="801"/>
      <c r="R164" s="801"/>
      <c r="S164" s="801">
        <f t="shared" si="49"/>
        <v>41191.284</v>
      </c>
      <c r="T164" s="854">
        <v>480000</v>
      </c>
    </row>
    <row r="165" spans="1:20" s="696" customFormat="1" ht="24.95" customHeight="1">
      <c r="A165" s="847">
        <v>69</v>
      </c>
      <c r="B165" s="711" t="s">
        <v>1019</v>
      </c>
      <c r="C165" s="711">
        <v>9</v>
      </c>
      <c r="D165" s="711">
        <v>12</v>
      </c>
      <c r="E165" s="800">
        <f>VLOOKUP(C165, '[2]SALARY SCALE '!$A$2:$P$18,D165+1, FALSE)</f>
        <v>433828.55999999994</v>
      </c>
      <c r="F165" s="801">
        <f t="shared" si="41"/>
        <v>151839.99599999996</v>
      </c>
      <c r="G165" s="801">
        <f t="shared" si="42"/>
        <v>86765.712</v>
      </c>
      <c r="H165" s="801">
        <f t="shared" si="43"/>
        <v>21691.428</v>
      </c>
      <c r="I165" s="802">
        <f t="shared" si="44"/>
        <v>7560</v>
      </c>
      <c r="J165" s="801">
        <f t="shared" si="45"/>
        <v>45691.428</v>
      </c>
      <c r="K165" s="801" t="str">
        <f t="shared" si="46"/>
        <v/>
      </c>
      <c r="L165" s="801" t="str">
        <f t="shared" si="47"/>
        <v/>
      </c>
      <c r="M165" s="801" t="str">
        <f t="shared" si="48"/>
        <v/>
      </c>
      <c r="N165" s="801"/>
      <c r="O165" s="801"/>
      <c r="P165" s="801"/>
      <c r="Q165" s="801"/>
      <c r="R165" s="801"/>
      <c r="S165" s="801">
        <f t="shared" si="49"/>
        <v>43382.856</v>
      </c>
      <c r="T165" s="854">
        <v>480000</v>
      </c>
    </row>
    <row r="166" spans="1:20" s="696" customFormat="1" ht="24.95" customHeight="1">
      <c r="A166" s="847">
        <v>70</v>
      </c>
      <c r="B166" s="711" t="s">
        <v>1020</v>
      </c>
      <c r="C166" s="711">
        <v>9</v>
      </c>
      <c r="D166" s="711">
        <v>11</v>
      </c>
      <c r="E166" s="800">
        <f>VLOOKUP(C166, '[2]SALARY SCALE '!$A$2:$P$18,D166+1, FALSE)</f>
        <v>422870.52</v>
      </c>
      <c r="F166" s="801">
        <f t="shared" si="41"/>
        <v>148004.682</v>
      </c>
      <c r="G166" s="801">
        <f t="shared" si="42"/>
        <v>84574.104000000007</v>
      </c>
      <c r="H166" s="801">
        <f t="shared" si="43"/>
        <v>21143.526000000002</v>
      </c>
      <c r="I166" s="802">
        <f t="shared" si="44"/>
        <v>7560</v>
      </c>
      <c r="J166" s="801">
        <f t="shared" si="45"/>
        <v>45143.525999999998</v>
      </c>
      <c r="K166" s="801" t="str">
        <f t="shared" si="46"/>
        <v/>
      </c>
      <c r="L166" s="801" t="str">
        <f t="shared" si="47"/>
        <v/>
      </c>
      <c r="M166" s="801" t="str">
        <f t="shared" si="48"/>
        <v/>
      </c>
      <c r="N166" s="801"/>
      <c r="O166" s="801"/>
      <c r="P166" s="801"/>
      <c r="Q166" s="801"/>
      <c r="R166" s="801"/>
      <c r="S166" s="801">
        <f t="shared" si="49"/>
        <v>42287.052000000003</v>
      </c>
      <c r="T166" s="854">
        <v>480000</v>
      </c>
    </row>
    <row r="167" spans="1:20" s="696" customFormat="1" ht="24.95" customHeight="1">
      <c r="A167" s="847">
        <v>71</v>
      </c>
      <c r="B167" s="711" t="s">
        <v>1021</v>
      </c>
      <c r="C167" s="711">
        <v>9</v>
      </c>
      <c r="D167" s="711">
        <v>12</v>
      </c>
      <c r="E167" s="800"/>
      <c r="F167" s="801"/>
      <c r="G167" s="801"/>
      <c r="H167" s="801"/>
      <c r="I167" s="802"/>
      <c r="J167" s="801"/>
      <c r="K167" s="801"/>
      <c r="L167" s="801"/>
      <c r="M167" s="801"/>
      <c r="N167" s="801"/>
      <c r="O167" s="801"/>
      <c r="P167" s="801"/>
      <c r="Q167" s="801"/>
      <c r="R167" s="801"/>
      <c r="S167" s="801"/>
      <c r="T167" s="848"/>
    </row>
    <row r="168" spans="1:20" s="696" customFormat="1" ht="24.95" customHeight="1">
      <c r="A168" s="847">
        <v>72</v>
      </c>
      <c r="B168" s="711" t="s">
        <v>1022</v>
      </c>
      <c r="C168" s="711">
        <v>9</v>
      </c>
      <c r="D168" s="711">
        <v>13</v>
      </c>
      <c r="E168" s="800"/>
      <c r="F168" s="801"/>
      <c r="G168" s="801"/>
      <c r="H168" s="801"/>
      <c r="I168" s="802"/>
      <c r="J168" s="801"/>
      <c r="K168" s="801"/>
      <c r="L168" s="801"/>
      <c r="M168" s="801"/>
      <c r="N168" s="801"/>
      <c r="O168" s="801"/>
      <c r="P168" s="801"/>
      <c r="Q168" s="801"/>
      <c r="R168" s="801"/>
      <c r="S168" s="801"/>
      <c r="T168" s="848"/>
    </row>
    <row r="169" spans="1:20" s="696" customFormat="1" ht="24.95" customHeight="1">
      <c r="A169" s="847"/>
      <c r="B169" s="711" t="s">
        <v>993</v>
      </c>
      <c r="C169" s="711">
        <v>10</v>
      </c>
      <c r="D169" s="711">
        <v>10</v>
      </c>
      <c r="E169" s="800">
        <f>VLOOKUP(C169, '[2]SALARY SCALE '!$A$2:$P$18,D169+1, FALSE)</f>
        <v>476932.55999999994</v>
      </c>
      <c r="F169" s="801">
        <f t="shared" si="41"/>
        <v>166926.39599999998</v>
      </c>
      <c r="G169" s="801">
        <f t="shared" si="42"/>
        <v>95386.511999999988</v>
      </c>
      <c r="H169" s="801">
        <f t="shared" si="43"/>
        <v>23846.627999999997</v>
      </c>
      <c r="I169" s="802">
        <f t="shared" si="44"/>
        <v>7560</v>
      </c>
      <c r="J169" s="801">
        <f t="shared" si="45"/>
        <v>47846.627999999997</v>
      </c>
      <c r="K169" s="801" t="str">
        <f t="shared" si="46"/>
        <v/>
      </c>
      <c r="L169" s="801" t="str">
        <f t="shared" si="47"/>
        <v/>
      </c>
      <c r="M169" s="801" t="str">
        <f t="shared" si="48"/>
        <v/>
      </c>
      <c r="N169" s="801"/>
      <c r="O169" s="801"/>
      <c r="P169" s="801"/>
      <c r="Q169" s="801"/>
      <c r="R169" s="801"/>
      <c r="S169" s="801">
        <f t="shared" si="49"/>
        <v>47693.255999999994</v>
      </c>
      <c r="T169" s="854">
        <v>480000</v>
      </c>
    </row>
    <row r="170" spans="1:20" s="696" customFormat="1" ht="24.95" customHeight="1">
      <c r="A170" s="847"/>
      <c r="B170" s="711" t="s">
        <v>1023</v>
      </c>
      <c r="C170" s="711">
        <v>10</v>
      </c>
      <c r="D170" s="711">
        <v>10</v>
      </c>
      <c r="E170" s="800">
        <f>VLOOKUP(C170, '[2]SALARY SCALE '!$A$2:$P$18,D170+1, FALSE)</f>
        <v>476932.55999999994</v>
      </c>
      <c r="F170" s="801">
        <f t="shared" si="41"/>
        <v>166926.39599999998</v>
      </c>
      <c r="G170" s="801">
        <f t="shared" si="42"/>
        <v>95386.511999999988</v>
      </c>
      <c r="H170" s="801">
        <f t="shared" si="43"/>
        <v>23846.627999999997</v>
      </c>
      <c r="I170" s="802">
        <f t="shared" si="44"/>
        <v>7560</v>
      </c>
      <c r="J170" s="801">
        <f t="shared" si="45"/>
        <v>47846.627999999997</v>
      </c>
      <c r="K170" s="801" t="str">
        <f t="shared" si="46"/>
        <v/>
      </c>
      <c r="L170" s="801" t="str">
        <f t="shared" si="47"/>
        <v/>
      </c>
      <c r="M170" s="801" t="str">
        <f t="shared" si="48"/>
        <v/>
      </c>
      <c r="N170" s="801"/>
      <c r="O170" s="801"/>
      <c r="P170" s="801"/>
      <c r="Q170" s="801"/>
      <c r="R170" s="801"/>
      <c r="S170" s="801">
        <f t="shared" si="49"/>
        <v>47693.255999999994</v>
      </c>
      <c r="T170" s="854">
        <v>480000</v>
      </c>
    </row>
    <row r="171" spans="1:20" s="696" customFormat="1" ht="24.95" customHeight="1">
      <c r="A171" s="847">
        <v>73</v>
      </c>
      <c r="B171" s="711" t="s">
        <v>1024</v>
      </c>
      <c r="C171" s="711">
        <v>12</v>
      </c>
      <c r="D171" s="711">
        <v>8</v>
      </c>
      <c r="E171" s="800">
        <v>555917</v>
      </c>
      <c r="F171" s="801">
        <f t="shared" si="41"/>
        <v>194570.94999999998</v>
      </c>
      <c r="G171" s="801">
        <f t="shared" si="42"/>
        <v>111183.40000000001</v>
      </c>
      <c r="H171" s="801">
        <f t="shared" si="43"/>
        <v>27795.850000000002</v>
      </c>
      <c r="I171" s="802">
        <f t="shared" si="44"/>
        <v>8640</v>
      </c>
      <c r="J171" s="801">
        <f t="shared" si="45"/>
        <v>51795.850000000006</v>
      </c>
      <c r="K171" s="801" t="str">
        <f t="shared" si="46"/>
        <v/>
      </c>
      <c r="L171" s="801" t="str">
        <f t="shared" si="47"/>
        <v/>
      </c>
      <c r="M171" s="801" t="str">
        <f t="shared" si="48"/>
        <v/>
      </c>
      <c r="N171" s="801"/>
      <c r="O171" s="801"/>
      <c r="P171" s="801"/>
      <c r="Q171" s="801"/>
      <c r="R171" s="801"/>
      <c r="S171" s="801">
        <f t="shared" si="49"/>
        <v>55591.700000000004</v>
      </c>
      <c r="T171" s="854">
        <v>480000</v>
      </c>
    </row>
    <row r="172" spans="1:20" s="696" customFormat="1" ht="24.95" customHeight="1" thickBot="1">
      <c r="A172" s="849">
        <v>74</v>
      </c>
      <c r="B172" s="716" t="s">
        <v>1025</v>
      </c>
      <c r="C172" s="716">
        <v>12</v>
      </c>
      <c r="D172" s="716">
        <v>12</v>
      </c>
      <c r="E172" s="840"/>
      <c r="F172" s="802"/>
      <c r="G172" s="802"/>
      <c r="H172" s="802"/>
      <c r="I172" s="802"/>
      <c r="J172" s="802"/>
      <c r="K172" s="802"/>
      <c r="L172" s="802"/>
      <c r="M172" s="802"/>
      <c r="N172" s="802"/>
      <c r="O172" s="802"/>
      <c r="P172" s="802"/>
      <c r="Q172" s="802"/>
      <c r="R172" s="802"/>
      <c r="S172" s="802"/>
      <c r="T172" s="850"/>
    </row>
    <row r="173" spans="1:20" s="696" customFormat="1" ht="24.95" customHeight="1" thickBot="1">
      <c r="A173" s="1037" t="s">
        <v>916</v>
      </c>
      <c r="B173" s="1038"/>
      <c r="C173" s="1038"/>
      <c r="D173" s="1040"/>
      <c r="E173" s="841">
        <f>SUM(E133:E172)</f>
        <v>11272974.560000002</v>
      </c>
      <c r="F173" s="841">
        <f t="shared" ref="F173:T173" si="50">SUM(F133:F172)</f>
        <v>3945541.0960000008</v>
      </c>
      <c r="G173" s="841">
        <f t="shared" si="50"/>
        <v>2254594.912</v>
      </c>
      <c r="H173" s="841">
        <f t="shared" si="50"/>
        <v>563648.728</v>
      </c>
      <c r="I173" s="841">
        <f t="shared" si="50"/>
        <v>250560</v>
      </c>
      <c r="J173" s="841">
        <f t="shared" si="50"/>
        <v>1355648.7280000001</v>
      </c>
      <c r="K173" s="841">
        <f t="shared" si="50"/>
        <v>0</v>
      </c>
      <c r="L173" s="841">
        <f t="shared" si="50"/>
        <v>0</v>
      </c>
      <c r="M173" s="841">
        <f t="shared" si="50"/>
        <v>0</v>
      </c>
      <c r="N173" s="841">
        <f t="shared" si="50"/>
        <v>0</v>
      </c>
      <c r="O173" s="841">
        <f t="shared" si="50"/>
        <v>0</v>
      </c>
      <c r="P173" s="841">
        <f t="shared" si="50"/>
        <v>0</v>
      </c>
      <c r="Q173" s="841">
        <f t="shared" si="50"/>
        <v>0</v>
      </c>
      <c r="R173" s="841">
        <f t="shared" si="50"/>
        <v>0</v>
      </c>
      <c r="S173" s="841">
        <f t="shared" si="50"/>
        <v>1127297.456</v>
      </c>
      <c r="T173" s="842">
        <f t="shared" si="50"/>
        <v>15840000</v>
      </c>
    </row>
    <row r="174" spans="1:20" s="696" customFormat="1" ht="24.95" customHeight="1">
      <c r="A174" s="851">
        <v>79</v>
      </c>
      <c r="B174" s="706" t="s">
        <v>1026</v>
      </c>
      <c r="C174" s="706">
        <v>13</v>
      </c>
      <c r="D174" s="706">
        <v>10</v>
      </c>
      <c r="E174" s="831">
        <v>652831</v>
      </c>
      <c r="F174" s="832">
        <f t="shared" si="41"/>
        <v>228490.84999999998</v>
      </c>
      <c r="G174" s="832">
        <f t="shared" si="42"/>
        <v>130566.20000000001</v>
      </c>
      <c r="H174" s="832">
        <f t="shared" si="43"/>
        <v>32641.550000000003</v>
      </c>
      <c r="I174" s="833">
        <f t="shared" si="44"/>
        <v>8640</v>
      </c>
      <c r="J174" s="832">
        <f t="shared" si="45"/>
        <v>56641.55</v>
      </c>
      <c r="K174" s="832" t="str">
        <f t="shared" si="46"/>
        <v/>
      </c>
      <c r="L174" s="832" t="str">
        <f t="shared" si="47"/>
        <v/>
      </c>
      <c r="M174" s="832" t="str">
        <f t="shared" si="48"/>
        <v/>
      </c>
      <c r="N174" s="832"/>
      <c r="O174" s="832"/>
      <c r="P174" s="832"/>
      <c r="Q174" s="832"/>
      <c r="R174" s="832"/>
      <c r="S174" s="832">
        <f t="shared" si="49"/>
        <v>65283.100000000006</v>
      </c>
      <c r="T174" s="855">
        <v>480000</v>
      </c>
    </row>
    <row r="175" spans="1:20" s="696" customFormat="1" ht="24.95" customHeight="1">
      <c r="A175" s="847">
        <v>80</v>
      </c>
      <c r="B175" s="711" t="s">
        <v>1027</v>
      </c>
      <c r="C175" s="711">
        <v>13</v>
      </c>
      <c r="D175" s="711">
        <v>10</v>
      </c>
      <c r="E175" s="800">
        <v>652831</v>
      </c>
      <c r="F175" s="801">
        <f t="shared" si="41"/>
        <v>228490.84999999998</v>
      </c>
      <c r="G175" s="801">
        <f t="shared" si="42"/>
        <v>130566.20000000001</v>
      </c>
      <c r="H175" s="801">
        <f t="shared" si="43"/>
        <v>32641.550000000003</v>
      </c>
      <c r="I175" s="802">
        <f t="shared" si="44"/>
        <v>8640</v>
      </c>
      <c r="J175" s="801">
        <f t="shared" si="45"/>
        <v>56641.55</v>
      </c>
      <c r="K175" s="801" t="str">
        <f t="shared" si="46"/>
        <v/>
      </c>
      <c r="L175" s="801" t="str">
        <f t="shared" si="47"/>
        <v/>
      </c>
      <c r="M175" s="801" t="str">
        <f t="shared" si="48"/>
        <v/>
      </c>
      <c r="N175" s="801"/>
      <c r="O175" s="801"/>
      <c r="P175" s="801"/>
      <c r="Q175" s="801"/>
      <c r="R175" s="801"/>
      <c r="S175" s="801">
        <f t="shared" si="49"/>
        <v>65283.100000000006</v>
      </c>
      <c r="T175" s="856">
        <v>480000</v>
      </c>
    </row>
    <row r="176" spans="1:20" s="696" customFormat="1" ht="24.95" customHeight="1">
      <c r="A176" s="847">
        <v>81</v>
      </c>
      <c r="B176" s="711" t="s">
        <v>1028</v>
      </c>
      <c r="C176" s="711">
        <v>13</v>
      </c>
      <c r="D176" s="711">
        <v>11</v>
      </c>
      <c r="E176" s="800"/>
      <c r="F176" s="801"/>
      <c r="G176" s="801"/>
      <c r="H176" s="801"/>
      <c r="I176" s="802"/>
      <c r="J176" s="801"/>
      <c r="K176" s="801"/>
      <c r="L176" s="801"/>
      <c r="M176" s="801"/>
      <c r="N176" s="801"/>
      <c r="O176" s="801"/>
      <c r="P176" s="801"/>
      <c r="Q176" s="801"/>
      <c r="R176" s="801"/>
      <c r="S176" s="801"/>
      <c r="T176" s="848"/>
    </row>
    <row r="177" spans="1:20" s="696" customFormat="1" ht="24.95" customHeight="1">
      <c r="A177" s="847">
        <v>82</v>
      </c>
      <c r="B177" s="711" t="s">
        <v>1029</v>
      </c>
      <c r="C177" s="711">
        <v>13</v>
      </c>
      <c r="D177" s="711">
        <v>11</v>
      </c>
      <c r="E177" s="800"/>
      <c r="F177" s="801"/>
      <c r="G177" s="801"/>
      <c r="H177" s="801"/>
      <c r="I177" s="802"/>
      <c r="J177" s="801"/>
      <c r="K177" s="801"/>
      <c r="L177" s="801"/>
      <c r="M177" s="801"/>
      <c r="N177" s="801"/>
      <c r="O177" s="801"/>
      <c r="P177" s="801"/>
      <c r="Q177" s="801"/>
      <c r="R177" s="801"/>
      <c r="S177" s="801"/>
      <c r="T177" s="848"/>
    </row>
    <row r="178" spans="1:20" s="696" customFormat="1" ht="24.95" customHeight="1">
      <c r="A178" s="847">
        <v>83</v>
      </c>
      <c r="B178" s="711" t="s">
        <v>994</v>
      </c>
      <c r="C178" s="711">
        <v>14</v>
      </c>
      <c r="D178" s="711">
        <v>9</v>
      </c>
      <c r="E178" s="800">
        <v>695307</v>
      </c>
      <c r="F178" s="801">
        <f t="shared" si="41"/>
        <v>243357.44999999998</v>
      </c>
      <c r="G178" s="801">
        <f t="shared" si="42"/>
        <v>139061.4</v>
      </c>
      <c r="H178" s="801">
        <f t="shared" si="43"/>
        <v>34765.35</v>
      </c>
      <c r="I178" s="802">
        <f t="shared" si="44"/>
        <v>8640</v>
      </c>
      <c r="J178" s="801">
        <f t="shared" si="45"/>
        <v>58765.35</v>
      </c>
      <c r="K178" s="801" t="str">
        <f t="shared" si="46"/>
        <v/>
      </c>
      <c r="L178" s="801" t="str">
        <f t="shared" si="47"/>
        <v/>
      </c>
      <c r="M178" s="801" t="str">
        <f t="shared" si="48"/>
        <v/>
      </c>
      <c r="N178" s="801"/>
      <c r="O178" s="801"/>
      <c r="P178" s="801"/>
      <c r="Q178" s="801"/>
      <c r="R178" s="801"/>
      <c r="S178" s="801">
        <f t="shared" si="49"/>
        <v>69530.7</v>
      </c>
      <c r="T178" s="856">
        <v>480000</v>
      </c>
    </row>
    <row r="179" spans="1:20" s="696" customFormat="1" ht="24.95" customHeight="1">
      <c r="A179" s="847">
        <v>84</v>
      </c>
      <c r="B179" s="711" t="s">
        <v>1030</v>
      </c>
      <c r="C179" s="711">
        <v>14</v>
      </c>
      <c r="D179" s="711">
        <v>9</v>
      </c>
      <c r="E179" s="800">
        <v>695307</v>
      </c>
      <c r="F179" s="801">
        <f t="shared" si="41"/>
        <v>243357.44999999998</v>
      </c>
      <c r="G179" s="801">
        <f t="shared" si="42"/>
        <v>139061.4</v>
      </c>
      <c r="H179" s="801">
        <f t="shared" si="43"/>
        <v>34765.35</v>
      </c>
      <c r="I179" s="802">
        <f t="shared" si="44"/>
        <v>8640</v>
      </c>
      <c r="J179" s="801">
        <f t="shared" si="45"/>
        <v>58765.35</v>
      </c>
      <c r="K179" s="801" t="str">
        <f t="shared" si="46"/>
        <v/>
      </c>
      <c r="L179" s="801" t="str">
        <f t="shared" si="47"/>
        <v/>
      </c>
      <c r="M179" s="801" t="str">
        <f t="shared" si="48"/>
        <v/>
      </c>
      <c r="N179" s="801"/>
      <c r="O179" s="801"/>
      <c r="P179" s="801"/>
      <c r="Q179" s="801"/>
      <c r="R179" s="801"/>
      <c r="S179" s="801">
        <f t="shared" si="49"/>
        <v>69530.7</v>
      </c>
      <c r="T179" s="856">
        <v>480000</v>
      </c>
    </row>
    <row r="180" spans="1:20" s="696" customFormat="1" ht="24.95" customHeight="1">
      <c r="A180" s="847">
        <v>85</v>
      </c>
      <c r="B180" s="711" t="s">
        <v>1031</v>
      </c>
      <c r="C180" s="711">
        <v>14</v>
      </c>
      <c r="D180" s="711">
        <v>11</v>
      </c>
      <c r="E180" s="800">
        <v>737854</v>
      </c>
      <c r="F180" s="801">
        <f t="shared" si="41"/>
        <v>258248.9</v>
      </c>
      <c r="G180" s="801">
        <f t="shared" si="42"/>
        <v>147570.80000000002</v>
      </c>
      <c r="H180" s="801">
        <f t="shared" si="43"/>
        <v>36892.700000000004</v>
      </c>
      <c r="I180" s="802">
        <f t="shared" si="44"/>
        <v>8640</v>
      </c>
      <c r="J180" s="801">
        <f t="shared" si="45"/>
        <v>60892.700000000004</v>
      </c>
      <c r="K180" s="801" t="str">
        <f t="shared" si="46"/>
        <v/>
      </c>
      <c r="L180" s="801" t="str">
        <f t="shared" si="47"/>
        <v/>
      </c>
      <c r="M180" s="801" t="str">
        <f t="shared" si="48"/>
        <v/>
      </c>
      <c r="N180" s="801"/>
      <c r="O180" s="801"/>
      <c r="P180" s="801"/>
      <c r="Q180" s="801"/>
      <c r="R180" s="801"/>
      <c r="S180" s="801">
        <f t="shared" si="49"/>
        <v>73785.400000000009</v>
      </c>
      <c r="T180" s="856">
        <v>480000</v>
      </c>
    </row>
    <row r="181" spans="1:20" s="696" customFormat="1" ht="24.95" customHeight="1">
      <c r="A181" s="847">
        <v>86</v>
      </c>
      <c r="B181" s="711" t="s">
        <v>1032</v>
      </c>
      <c r="C181" s="711">
        <v>14</v>
      </c>
      <c r="D181" s="711">
        <v>11</v>
      </c>
      <c r="E181" s="800">
        <v>737854</v>
      </c>
      <c r="F181" s="801">
        <f t="shared" si="41"/>
        <v>258248.9</v>
      </c>
      <c r="G181" s="801">
        <f t="shared" si="42"/>
        <v>147570.80000000002</v>
      </c>
      <c r="H181" s="801">
        <f t="shared" si="43"/>
        <v>36892.700000000004</v>
      </c>
      <c r="I181" s="802">
        <f t="shared" si="44"/>
        <v>8640</v>
      </c>
      <c r="J181" s="801">
        <f t="shared" si="45"/>
        <v>60892.700000000004</v>
      </c>
      <c r="K181" s="801" t="str">
        <f t="shared" si="46"/>
        <v/>
      </c>
      <c r="L181" s="801" t="str">
        <f t="shared" si="47"/>
        <v/>
      </c>
      <c r="M181" s="801" t="str">
        <f t="shared" si="48"/>
        <v/>
      </c>
      <c r="N181" s="801"/>
      <c r="O181" s="801"/>
      <c r="P181" s="801"/>
      <c r="Q181" s="801"/>
      <c r="R181" s="801"/>
      <c r="S181" s="801">
        <f t="shared" si="49"/>
        <v>73785.400000000009</v>
      </c>
      <c r="T181" s="856">
        <v>480000</v>
      </c>
    </row>
    <row r="182" spans="1:20" s="696" customFormat="1" ht="24.95" customHeight="1">
      <c r="A182" s="847">
        <v>87</v>
      </c>
      <c r="B182" s="711" t="s">
        <v>1033</v>
      </c>
      <c r="C182" s="711">
        <v>14</v>
      </c>
      <c r="D182" s="711">
        <v>11</v>
      </c>
      <c r="E182" s="800">
        <v>737854</v>
      </c>
      <c r="F182" s="801">
        <f t="shared" si="41"/>
        <v>258248.9</v>
      </c>
      <c r="G182" s="801">
        <f t="shared" si="42"/>
        <v>147570.80000000002</v>
      </c>
      <c r="H182" s="801">
        <f t="shared" si="43"/>
        <v>36892.700000000004</v>
      </c>
      <c r="I182" s="802">
        <f t="shared" si="44"/>
        <v>8640</v>
      </c>
      <c r="J182" s="801">
        <f t="shared" si="45"/>
        <v>60892.700000000004</v>
      </c>
      <c r="K182" s="801" t="str">
        <f t="shared" si="46"/>
        <v/>
      </c>
      <c r="L182" s="801" t="str">
        <f t="shared" si="47"/>
        <v/>
      </c>
      <c r="M182" s="801" t="str">
        <f t="shared" si="48"/>
        <v/>
      </c>
      <c r="N182" s="801"/>
      <c r="O182" s="801"/>
      <c r="P182" s="801"/>
      <c r="Q182" s="801"/>
      <c r="R182" s="801"/>
      <c r="S182" s="801">
        <f t="shared" si="49"/>
        <v>73785.400000000009</v>
      </c>
      <c r="T182" s="856">
        <v>480000</v>
      </c>
    </row>
    <row r="183" spans="1:20" s="696" customFormat="1" ht="24.95" customHeight="1">
      <c r="A183" s="847">
        <v>88</v>
      </c>
      <c r="B183" s="711" t="s">
        <v>1034</v>
      </c>
      <c r="C183" s="711">
        <v>14</v>
      </c>
      <c r="D183" s="711">
        <v>11</v>
      </c>
      <c r="E183" s="800">
        <v>737854</v>
      </c>
      <c r="F183" s="801">
        <f t="shared" si="41"/>
        <v>258248.9</v>
      </c>
      <c r="G183" s="801">
        <f t="shared" si="42"/>
        <v>147570.80000000002</v>
      </c>
      <c r="H183" s="801">
        <f t="shared" si="43"/>
        <v>36892.700000000004</v>
      </c>
      <c r="I183" s="802">
        <f t="shared" si="44"/>
        <v>8640</v>
      </c>
      <c r="J183" s="801">
        <f t="shared" si="45"/>
        <v>60892.700000000004</v>
      </c>
      <c r="K183" s="801" t="str">
        <f t="shared" si="46"/>
        <v/>
      </c>
      <c r="L183" s="801" t="str">
        <f t="shared" si="47"/>
        <v/>
      </c>
      <c r="M183" s="801" t="str">
        <f t="shared" si="48"/>
        <v/>
      </c>
      <c r="N183" s="801"/>
      <c r="O183" s="801"/>
      <c r="P183" s="801"/>
      <c r="Q183" s="801"/>
      <c r="R183" s="801"/>
      <c r="S183" s="801">
        <f t="shared" si="49"/>
        <v>73785.400000000009</v>
      </c>
      <c r="T183" s="856">
        <v>480000</v>
      </c>
    </row>
    <row r="184" spans="1:20" s="696" customFormat="1" ht="24.95" customHeight="1">
      <c r="A184" s="847">
        <v>89</v>
      </c>
      <c r="B184" s="711" t="s">
        <v>1036</v>
      </c>
      <c r="C184" s="711">
        <v>14</v>
      </c>
      <c r="D184" s="711">
        <v>11</v>
      </c>
      <c r="E184" s="800">
        <v>737854</v>
      </c>
      <c r="F184" s="801">
        <f t="shared" si="41"/>
        <v>258248.9</v>
      </c>
      <c r="G184" s="801">
        <f t="shared" si="42"/>
        <v>147570.80000000002</v>
      </c>
      <c r="H184" s="801">
        <f t="shared" si="43"/>
        <v>36892.700000000004</v>
      </c>
      <c r="I184" s="802">
        <f t="shared" si="44"/>
        <v>8640</v>
      </c>
      <c r="J184" s="801">
        <f t="shared" si="45"/>
        <v>60892.700000000004</v>
      </c>
      <c r="K184" s="801" t="str">
        <f t="shared" si="46"/>
        <v/>
      </c>
      <c r="L184" s="801" t="str">
        <f t="shared" si="47"/>
        <v/>
      </c>
      <c r="M184" s="801" t="str">
        <f t="shared" si="48"/>
        <v/>
      </c>
      <c r="N184" s="801"/>
      <c r="O184" s="801"/>
      <c r="P184" s="801"/>
      <c r="Q184" s="801"/>
      <c r="R184" s="801"/>
      <c r="S184" s="801">
        <f t="shared" si="49"/>
        <v>73785.400000000009</v>
      </c>
      <c r="T184" s="856">
        <v>480000</v>
      </c>
    </row>
    <row r="185" spans="1:20" s="696" customFormat="1" ht="24.95" customHeight="1" thickBot="1">
      <c r="A185" s="852">
        <v>90</v>
      </c>
      <c r="B185" s="853" t="s">
        <v>1035</v>
      </c>
      <c r="C185" s="853">
        <v>15</v>
      </c>
      <c r="D185" s="853">
        <v>9</v>
      </c>
      <c r="E185" s="811">
        <v>871787</v>
      </c>
      <c r="F185" s="812">
        <f t="shared" si="41"/>
        <v>305125.44999999995</v>
      </c>
      <c r="G185" s="812">
        <f t="shared" si="42"/>
        <v>174357.40000000002</v>
      </c>
      <c r="H185" s="812">
        <f t="shared" si="43"/>
        <v>43589.350000000006</v>
      </c>
      <c r="I185" s="812">
        <f t="shared" si="44"/>
        <v>9720</v>
      </c>
      <c r="J185" s="812">
        <f t="shared" si="45"/>
        <v>67589.350000000006</v>
      </c>
      <c r="K185" s="812">
        <f t="shared" si="46"/>
        <v>630</v>
      </c>
      <c r="L185" s="812">
        <f t="shared" si="47"/>
        <v>11469.09</v>
      </c>
      <c r="M185" s="812">
        <f t="shared" si="48"/>
        <v>11469.09</v>
      </c>
      <c r="N185" s="812"/>
      <c r="O185" s="812"/>
      <c r="P185" s="812"/>
      <c r="Q185" s="812"/>
      <c r="R185" s="812"/>
      <c r="S185" s="812">
        <f t="shared" si="49"/>
        <v>87178.700000000012</v>
      </c>
      <c r="T185" s="856">
        <v>480000</v>
      </c>
    </row>
    <row r="186" spans="1:20" s="696" customFormat="1" ht="24.95" customHeight="1" thickBot="1">
      <c r="A186" s="1037" t="s">
        <v>917</v>
      </c>
      <c r="B186" s="1041"/>
      <c r="C186" s="828"/>
      <c r="D186" s="828"/>
      <c r="E186" s="754">
        <f>SUM(E174:E185)</f>
        <v>7257333</v>
      </c>
      <c r="F186" s="754">
        <f t="shared" ref="F186:T186" si="51">SUM(F174:F185)</f>
        <v>2540066.5499999998</v>
      </c>
      <c r="G186" s="754">
        <f t="shared" si="51"/>
        <v>1451466.6</v>
      </c>
      <c r="H186" s="754">
        <f t="shared" si="51"/>
        <v>362866.65</v>
      </c>
      <c r="I186" s="754">
        <f t="shared" si="51"/>
        <v>87480</v>
      </c>
      <c r="J186" s="754">
        <f t="shared" si="51"/>
        <v>602866.65</v>
      </c>
      <c r="K186" s="754">
        <f t="shared" si="51"/>
        <v>630</v>
      </c>
      <c r="L186" s="754">
        <f t="shared" si="51"/>
        <v>11469.09</v>
      </c>
      <c r="M186" s="754">
        <f t="shared" si="51"/>
        <v>11469.09</v>
      </c>
      <c r="N186" s="754">
        <f t="shared" si="51"/>
        <v>0</v>
      </c>
      <c r="O186" s="754">
        <f t="shared" si="51"/>
        <v>0</v>
      </c>
      <c r="P186" s="754">
        <f t="shared" si="51"/>
        <v>0</v>
      </c>
      <c r="Q186" s="754">
        <f t="shared" si="51"/>
        <v>0</v>
      </c>
      <c r="R186" s="754">
        <f t="shared" si="51"/>
        <v>0</v>
      </c>
      <c r="S186" s="754">
        <f t="shared" si="51"/>
        <v>725733.3</v>
      </c>
      <c r="T186" s="829">
        <f t="shared" si="51"/>
        <v>4800000</v>
      </c>
    </row>
    <row r="187" spans="1:20" s="696" customFormat="1" ht="24.75" customHeight="1">
      <c r="A187" s="1035" t="s">
        <v>802</v>
      </c>
      <c r="B187" s="1035"/>
      <c r="C187" s="1035"/>
      <c r="D187" s="1035"/>
      <c r="E187" s="1035"/>
      <c r="F187" s="1035"/>
      <c r="G187" s="1035"/>
      <c r="H187" s="1035"/>
      <c r="I187" s="1035"/>
      <c r="J187" s="1035"/>
      <c r="K187" s="1035"/>
      <c r="L187" s="1035"/>
      <c r="M187" s="1035"/>
      <c r="N187" s="1035"/>
      <c r="O187" s="1035"/>
      <c r="P187" s="1035"/>
      <c r="Q187" s="1035"/>
      <c r="R187" s="1035"/>
      <c r="S187" s="1035"/>
      <c r="T187" s="1035"/>
    </row>
    <row r="188" spans="1:20" s="696" customFormat="1" ht="24.75" customHeight="1">
      <c r="A188" s="1036" t="s">
        <v>918</v>
      </c>
      <c r="B188" s="1036"/>
      <c r="C188" s="1036"/>
      <c r="D188" s="1036"/>
      <c r="E188" s="1036"/>
      <c r="F188" s="1036"/>
      <c r="G188" s="1036"/>
      <c r="H188" s="1036"/>
      <c r="I188" s="1036"/>
      <c r="J188" s="1036"/>
      <c r="K188" s="1036"/>
      <c r="L188" s="1036"/>
      <c r="M188" s="1036"/>
      <c r="N188" s="1036"/>
      <c r="O188" s="1036"/>
      <c r="P188" s="1036"/>
      <c r="Q188" s="1036"/>
      <c r="R188" s="1036"/>
      <c r="S188" s="1036"/>
      <c r="T188" s="1036"/>
    </row>
    <row r="189" spans="1:20" s="696" customFormat="1" ht="24.75" customHeight="1" thickBot="1">
      <c r="A189" s="1036" t="s">
        <v>892</v>
      </c>
      <c r="B189" s="1036"/>
      <c r="C189" s="1036"/>
      <c r="D189" s="1036"/>
      <c r="E189" s="1036"/>
      <c r="F189" s="1036"/>
      <c r="G189" s="1036"/>
      <c r="H189" s="1036"/>
      <c r="I189" s="1036"/>
      <c r="J189" s="1036"/>
      <c r="K189" s="1036"/>
      <c r="L189" s="1036"/>
      <c r="M189" s="1036"/>
      <c r="N189" s="1036"/>
      <c r="O189" s="1036"/>
      <c r="P189" s="1036"/>
      <c r="Q189" s="1036"/>
      <c r="R189" s="1036"/>
      <c r="S189" s="1036"/>
      <c r="T189" s="1036"/>
    </row>
    <row r="190" spans="1:20" s="696" customFormat="1" ht="24.75" customHeight="1" thickBot="1">
      <c r="A190" s="1037" t="s">
        <v>919</v>
      </c>
      <c r="B190" s="1038"/>
      <c r="C190" s="1038"/>
      <c r="D190" s="1038"/>
      <c r="E190" s="1039"/>
      <c r="F190" s="1037" t="s">
        <v>893</v>
      </c>
      <c r="G190" s="1038"/>
      <c r="H190" s="1038"/>
      <c r="I190" s="1038"/>
      <c r="J190" s="1038"/>
      <c r="K190" s="1038"/>
      <c r="L190" s="1038"/>
      <c r="M190" s="1039"/>
      <c r="N190" s="1037" t="s">
        <v>894</v>
      </c>
      <c r="O190" s="1038"/>
      <c r="P190" s="1038"/>
      <c r="Q190" s="1038"/>
      <c r="R190" s="1039"/>
      <c r="S190" s="1037" t="s">
        <v>895</v>
      </c>
      <c r="T190" s="1039"/>
    </row>
    <row r="191" spans="1:20" s="696" customFormat="1" ht="57.75" customHeight="1" thickBot="1">
      <c r="A191" s="697" t="s">
        <v>896</v>
      </c>
      <c r="B191" s="698" t="s">
        <v>897</v>
      </c>
      <c r="C191" s="698" t="s">
        <v>898</v>
      </c>
      <c r="D191" s="698" t="s">
        <v>899</v>
      </c>
      <c r="E191" s="698" t="s">
        <v>900</v>
      </c>
      <c r="F191" s="698" t="s">
        <v>901</v>
      </c>
      <c r="G191" s="698" t="s">
        <v>902</v>
      </c>
      <c r="H191" s="698" t="s">
        <v>903</v>
      </c>
      <c r="I191" s="698" t="s">
        <v>904</v>
      </c>
      <c r="J191" s="698" t="s">
        <v>905</v>
      </c>
      <c r="K191" s="698" t="s">
        <v>906</v>
      </c>
      <c r="L191" s="698" t="s">
        <v>907</v>
      </c>
      <c r="M191" s="698" t="s">
        <v>908</v>
      </c>
      <c r="N191" s="698" t="s">
        <v>909</v>
      </c>
      <c r="O191" s="698" t="s">
        <v>910</v>
      </c>
      <c r="P191" s="698" t="s">
        <v>911</v>
      </c>
      <c r="Q191" s="698" t="s">
        <v>912</v>
      </c>
      <c r="R191" s="698"/>
      <c r="S191" s="698" t="s">
        <v>913</v>
      </c>
      <c r="T191" s="699" t="s">
        <v>914</v>
      </c>
    </row>
    <row r="192" spans="1:20" s="696" customFormat="1" ht="24.75" customHeight="1">
      <c r="A192" s="726">
        <v>1</v>
      </c>
      <c r="B192" s="727" t="s">
        <v>1037</v>
      </c>
      <c r="C192" s="727">
        <v>4</v>
      </c>
      <c r="D192" s="727">
        <v>15</v>
      </c>
      <c r="E192" s="806">
        <f>VLOOKUP(C192, '[2]SALARY SCALE '!$A$2:$P$18,D192+1, FALSE)</f>
        <v>149556.84</v>
      </c>
      <c r="F192" s="807">
        <f t="shared" ref="F192:F248" si="52">E192*35%</f>
        <v>52344.893999999993</v>
      </c>
      <c r="G192" s="807">
        <f t="shared" ref="G192:G220" si="53">E192*20%</f>
        <v>29911.368000000002</v>
      </c>
      <c r="H192" s="807">
        <f t="shared" ref="H192:H220" si="54">E192*5%</f>
        <v>7477.8420000000006</v>
      </c>
      <c r="I192" s="807">
        <f>IF(C192&lt;=6,5400, IF(AND(C192&gt;=7,C192&lt;=10),7560,IF(AND(C192&gt;10,C192&lt;=14),8640,IF(C192&gt;14,9720,""))))</f>
        <v>5400</v>
      </c>
      <c r="J192" s="807">
        <f t="shared" ref="J192:J220" si="55">IF(C192&lt;7,0.05*E192+64915.68,0.05*E192+24000)</f>
        <v>72393.521999999997</v>
      </c>
      <c r="K192" s="807" t="str">
        <f t="shared" ref="K192:K220" si="56">IF(C192&gt;=15, 630, "")</f>
        <v/>
      </c>
      <c r="L192" s="807" t="str">
        <f t="shared" ref="L192:L220" si="57">IF(C192&gt;=15, 11469.09, "")</f>
        <v/>
      </c>
      <c r="M192" s="807" t="str">
        <f t="shared" ref="M192:M220" si="58">IF(C192&gt;=15, 11469.09, "")</f>
        <v/>
      </c>
      <c r="N192" s="807"/>
      <c r="O192" s="807"/>
      <c r="P192" s="807"/>
      <c r="Q192" s="807"/>
      <c r="R192" s="807"/>
      <c r="S192" s="807">
        <f t="shared" ref="S192:S220" si="59">E192*10%</f>
        <v>14955.684000000001</v>
      </c>
      <c r="T192" s="809">
        <v>480000</v>
      </c>
    </row>
    <row r="193" spans="1:20" s="696" customFormat="1" ht="24.75" customHeight="1">
      <c r="A193" s="729">
        <v>2</v>
      </c>
      <c r="B193" s="701" t="s">
        <v>1038</v>
      </c>
      <c r="C193" s="701">
        <v>6</v>
      </c>
      <c r="D193" s="701">
        <v>15</v>
      </c>
      <c r="E193" s="800">
        <f>VLOOKUP(C193, '[2]SALARY SCALE '!$A$2:$P$18,D193+1, FALSE)</f>
        <v>209763.96000000002</v>
      </c>
      <c r="F193" s="801">
        <f t="shared" si="52"/>
        <v>73417.385999999999</v>
      </c>
      <c r="G193" s="801">
        <f t="shared" si="53"/>
        <v>41952.792000000009</v>
      </c>
      <c r="H193" s="801">
        <f t="shared" si="54"/>
        <v>10488.198000000002</v>
      </c>
      <c r="I193" s="801">
        <f t="shared" ref="I193:I220" si="60">IF(C193&lt;=6,5400, IF(AND(C193&gt;=7,C193&lt;=10),7560,IF(AND(C193&gt;10,C193&lt;=14),8640,IF(C193&gt;14,9720,""))))</f>
        <v>5400</v>
      </c>
      <c r="J193" s="801">
        <f t="shared" si="55"/>
        <v>75403.877999999997</v>
      </c>
      <c r="K193" s="801" t="str">
        <f t="shared" si="56"/>
        <v/>
      </c>
      <c r="L193" s="801" t="str">
        <f t="shared" si="57"/>
        <v/>
      </c>
      <c r="M193" s="801" t="str">
        <f t="shared" si="58"/>
        <v/>
      </c>
      <c r="N193" s="801"/>
      <c r="O193" s="801"/>
      <c r="P193" s="801"/>
      <c r="Q193" s="801"/>
      <c r="R193" s="801"/>
      <c r="S193" s="801">
        <f t="shared" si="59"/>
        <v>20976.396000000004</v>
      </c>
      <c r="T193" s="818">
        <v>480000</v>
      </c>
    </row>
    <row r="194" spans="1:20" s="696" customFormat="1" ht="24.75" customHeight="1" thickBot="1">
      <c r="A194" s="764">
        <v>3</v>
      </c>
      <c r="B194" s="765" t="s">
        <v>1039</v>
      </c>
      <c r="C194" s="765">
        <v>6</v>
      </c>
      <c r="D194" s="765">
        <v>15</v>
      </c>
      <c r="E194" s="811"/>
      <c r="F194" s="812"/>
      <c r="G194" s="812"/>
      <c r="H194" s="812"/>
      <c r="I194" s="812"/>
      <c r="J194" s="812"/>
      <c r="K194" s="812"/>
      <c r="L194" s="812"/>
      <c r="M194" s="812"/>
      <c r="N194" s="812"/>
      <c r="O194" s="812"/>
      <c r="P194" s="812"/>
      <c r="Q194" s="812"/>
      <c r="R194" s="812"/>
      <c r="S194" s="812"/>
      <c r="T194" s="857"/>
    </row>
    <row r="195" spans="1:20" s="696" customFormat="1" ht="24.75" customHeight="1" thickBot="1">
      <c r="A195" s="1044" t="s">
        <v>915</v>
      </c>
      <c r="B195" s="1045"/>
      <c r="C195" s="1045"/>
      <c r="D195" s="1046"/>
      <c r="E195" s="815">
        <f>SUM(E192:E194)</f>
        <v>359320.80000000005</v>
      </c>
      <c r="F195" s="815">
        <f t="shared" ref="F195:T195" si="61">SUM(F192:F194)</f>
        <v>125762.28</v>
      </c>
      <c r="G195" s="815">
        <f t="shared" si="61"/>
        <v>71864.160000000003</v>
      </c>
      <c r="H195" s="815">
        <f t="shared" si="61"/>
        <v>17966.04</v>
      </c>
      <c r="I195" s="815">
        <f t="shared" si="61"/>
        <v>10800</v>
      </c>
      <c r="J195" s="815">
        <f t="shared" si="61"/>
        <v>147797.4</v>
      </c>
      <c r="K195" s="815">
        <f t="shared" si="61"/>
        <v>0</v>
      </c>
      <c r="L195" s="815">
        <f t="shared" si="61"/>
        <v>0</v>
      </c>
      <c r="M195" s="815">
        <f t="shared" si="61"/>
        <v>0</v>
      </c>
      <c r="N195" s="815">
        <f t="shared" si="61"/>
        <v>0</v>
      </c>
      <c r="O195" s="815">
        <f t="shared" si="61"/>
        <v>0</v>
      </c>
      <c r="P195" s="815">
        <f t="shared" si="61"/>
        <v>0</v>
      </c>
      <c r="Q195" s="815">
        <f t="shared" si="61"/>
        <v>0</v>
      </c>
      <c r="R195" s="815">
        <f t="shared" si="61"/>
        <v>0</v>
      </c>
      <c r="S195" s="815">
        <f t="shared" si="61"/>
        <v>35932.080000000002</v>
      </c>
      <c r="T195" s="815">
        <f t="shared" si="61"/>
        <v>960000</v>
      </c>
    </row>
    <row r="196" spans="1:20" s="696" customFormat="1" ht="24.75" customHeight="1">
      <c r="A196" s="755"/>
      <c r="B196" s="756" t="s">
        <v>1040</v>
      </c>
      <c r="C196" s="756">
        <v>7</v>
      </c>
      <c r="D196" s="756">
        <v>13</v>
      </c>
      <c r="E196" s="858">
        <f>VLOOKUP(C196, '[2]SALARY SCALE '!$A$2:$P$18,D196+1, FALSE)</f>
        <v>297765.12</v>
      </c>
      <c r="F196" s="833">
        <f t="shared" si="52"/>
        <v>104217.79199999999</v>
      </c>
      <c r="G196" s="833">
        <f t="shared" si="53"/>
        <v>59553.024000000005</v>
      </c>
      <c r="H196" s="833">
        <f t="shared" si="54"/>
        <v>14888.256000000001</v>
      </c>
      <c r="I196" s="833">
        <f t="shared" si="60"/>
        <v>7560</v>
      </c>
      <c r="J196" s="833">
        <f t="shared" si="55"/>
        <v>38888.256000000001</v>
      </c>
      <c r="K196" s="833" t="str">
        <f t="shared" si="56"/>
        <v/>
      </c>
      <c r="L196" s="833" t="str">
        <f t="shared" si="57"/>
        <v/>
      </c>
      <c r="M196" s="833" t="str">
        <f t="shared" si="58"/>
        <v/>
      </c>
      <c r="N196" s="833"/>
      <c r="O196" s="833"/>
      <c r="P196" s="833"/>
      <c r="Q196" s="833"/>
      <c r="R196" s="833"/>
      <c r="S196" s="833">
        <f t="shared" si="59"/>
        <v>29776.512000000002</v>
      </c>
      <c r="T196" s="859">
        <v>480000</v>
      </c>
    </row>
    <row r="197" spans="1:20" s="696" customFormat="1" ht="24.75" customHeight="1" thickBot="1">
      <c r="A197" s="730">
        <v>4</v>
      </c>
      <c r="B197" s="731" t="s">
        <v>1041</v>
      </c>
      <c r="C197" s="731">
        <v>12</v>
      </c>
      <c r="D197" s="731">
        <v>6</v>
      </c>
      <c r="E197" s="840">
        <v>499848</v>
      </c>
      <c r="F197" s="802">
        <f t="shared" si="52"/>
        <v>174946.8</v>
      </c>
      <c r="G197" s="802">
        <f t="shared" si="53"/>
        <v>99969.600000000006</v>
      </c>
      <c r="H197" s="802">
        <f t="shared" si="54"/>
        <v>24992.400000000001</v>
      </c>
      <c r="I197" s="802">
        <f t="shared" si="60"/>
        <v>8640</v>
      </c>
      <c r="J197" s="802">
        <f t="shared" si="55"/>
        <v>48992.4</v>
      </c>
      <c r="K197" s="802" t="str">
        <f t="shared" si="56"/>
        <v/>
      </c>
      <c r="L197" s="802" t="str">
        <f t="shared" si="57"/>
        <v/>
      </c>
      <c r="M197" s="802" t="str">
        <f t="shared" si="58"/>
        <v/>
      </c>
      <c r="N197" s="802"/>
      <c r="O197" s="802"/>
      <c r="P197" s="802"/>
      <c r="Q197" s="802"/>
      <c r="R197" s="802"/>
      <c r="S197" s="802">
        <f t="shared" si="59"/>
        <v>49984.800000000003</v>
      </c>
      <c r="T197" s="859">
        <v>480000</v>
      </c>
    </row>
    <row r="198" spans="1:20" s="758" customFormat="1" ht="24.75" customHeight="1" thickBot="1">
      <c r="A198" s="1037" t="s">
        <v>916</v>
      </c>
      <c r="B198" s="1038"/>
      <c r="C198" s="1038"/>
      <c r="D198" s="1040"/>
      <c r="E198" s="841">
        <f>SUM(E196:E197)</f>
        <v>797613.12</v>
      </c>
      <c r="F198" s="841">
        <f t="shared" ref="F198:T198" si="62">SUM(F196:F197)</f>
        <v>279164.59199999995</v>
      </c>
      <c r="G198" s="841">
        <f t="shared" si="62"/>
        <v>159522.62400000001</v>
      </c>
      <c r="H198" s="841">
        <f t="shared" si="62"/>
        <v>39880.656000000003</v>
      </c>
      <c r="I198" s="841">
        <f t="shared" si="62"/>
        <v>16200</v>
      </c>
      <c r="J198" s="841">
        <f t="shared" si="62"/>
        <v>87880.656000000003</v>
      </c>
      <c r="K198" s="841">
        <f t="shared" si="62"/>
        <v>0</v>
      </c>
      <c r="L198" s="841">
        <f t="shared" si="62"/>
        <v>0</v>
      </c>
      <c r="M198" s="841">
        <f t="shared" si="62"/>
        <v>0</v>
      </c>
      <c r="N198" s="841">
        <f t="shared" si="62"/>
        <v>0</v>
      </c>
      <c r="O198" s="841">
        <f t="shared" si="62"/>
        <v>0</v>
      </c>
      <c r="P198" s="841">
        <f t="shared" si="62"/>
        <v>0</v>
      </c>
      <c r="Q198" s="841">
        <f t="shared" si="62"/>
        <v>0</v>
      </c>
      <c r="R198" s="841">
        <f t="shared" si="62"/>
        <v>0</v>
      </c>
      <c r="S198" s="841">
        <f t="shared" si="62"/>
        <v>79761.312000000005</v>
      </c>
      <c r="T198" s="842">
        <f t="shared" si="62"/>
        <v>960000</v>
      </c>
    </row>
    <row r="199" spans="1:20" s="696" customFormat="1" ht="24.75" customHeight="1">
      <c r="A199" s="755">
        <v>5</v>
      </c>
      <c r="B199" s="756" t="s">
        <v>1042</v>
      </c>
      <c r="C199" s="756">
        <v>13</v>
      </c>
      <c r="D199" s="756">
        <v>11</v>
      </c>
      <c r="E199" s="858">
        <v>672391</v>
      </c>
      <c r="F199" s="833">
        <f t="shared" si="52"/>
        <v>235336.84999999998</v>
      </c>
      <c r="G199" s="833">
        <f t="shared" si="53"/>
        <v>134478.20000000001</v>
      </c>
      <c r="H199" s="833">
        <f t="shared" si="54"/>
        <v>33619.550000000003</v>
      </c>
      <c r="I199" s="833">
        <f t="shared" si="60"/>
        <v>8640</v>
      </c>
      <c r="J199" s="833">
        <f t="shared" si="55"/>
        <v>57619.55</v>
      </c>
      <c r="K199" s="833" t="str">
        <f t="shared" si="56"/>
        <v/>
      </c>
      <c r="L199" s="833" t="str">
        <f t="shared" si="57"/>
        <v/>
      </c>
      <c r="M199" s="833" t="str">
        <f t="shared" si="58"/>
        <v/>
      </c>
      <c r="N199" s="833"/>
      <c r="O199" s="833"/>
      <c r="P199" s="833"/>
      <c r="Q199" s="833"/>
      <c r="R199" s="833"/>
      <c r="S199" s="833">
        <f t="shared" si="59"/>
        <v>67239.100000000006</v>
      </c>
      <c r="T199" s="859">
        <v>480000</v>
      </c>
    </row>
    <row r="200" spans="1:20" s="696" customFormat="1" ht="24.75" customHeight="1">
      <c r="A200" s="729">
        <v>6</v>
      </c>
      <c r="B200" s="701" t="s">
        <v>1043</v>
      </c>
      <c r="C200" s="701">
        <v>13</v>
      </c>
      <c r="D200" s="701">
        <v>111</v>
      </c>
      <c r="E200" s="840">
        <v>672391</v>
      </c>
      <c r="F200" s="802">
        <f t="shared" si="52"/>
        <v>235336.84999999998</v>
      </c>
      <c r="G200" s="802">
        <f t="shared" si="53"/>
        <v>134478.20000000001</v>
      </c>
      <c r="H200" s="802">
        <f t="shared" si="54"/>
        <v>33619.550000000003</v>
      </c>
      <c r="I200" s="802">
        <f t="shared" si="60"/>
        <v>8640</v>
      </c>
      <c r="J200" s="802">
        <f t="shared" si="55"/>
        <v>57619.55</v>
      </c>
      <c r="K200" s="802" t="str">
        <f t="shared" si="56"/>
        <v/>
      </c>
      <c r="L200" s="802" t="str">
        <f t="shared" si="57"/>
        <v/>
      </c>
      <c r="M200" s="802" t="str">
        <f t="shared" si="58"/>
        <v/>
      </c>
      <c r="N200" s="802"/>
      <c r="O200" s="802"/>
      <c r="P200" s="802"/>
      <c r="Q200" s="802"/>
      <c r="R200" s="802"/>
      <c r="S200" s="802">
        <f t="shared" si="59"/>
        <v>67239.100000000006</v>
      </c>
      <c r="T200" s="859">
        <v>480000</v>
      </c>
    </row>
    <row r="201" spans="1:20" s="696" customFormat="1" ht="24.75" customHeight="1" thickBot="1">
      <c r="A201" s="730">
        <v>7</v>
      </c>
      <c r="B201" s="731" t="s">
        <v>1044</v>
      </c>
      <c r="C201" s="731">
        <v>14</v>
      </c>
      <c r="D201" s="731">
        <v>11</v>
      </c>
      <c r="E201" s="840">
        <v>674634</v>
      </c>
      <c r="F201" s="802">
        <f t="shared" si="52"/>
        <v>236121.9</v>
      </c>
      <c r="G201" s="802">
        <f t="shared" si="53"/>
        <v>134926.80000000002</v>
      </c>
      <c r="H201" s="802">
        <f t="shared" si="54"/>
        <v>33731.700000000004</v>
      </c>
      <c r="I201" s="802">
        <f t="shared" si="60"/>
        <v>8640</v>
      </c>
      <c r="J201" s="802">
        <f t="shared" si="55"/>
        <v>57731.700000000004</v>
      </c>
      <c r="K201" s="802" t="str">
        <f t="shared" si="56"/>
        <v/>
      </c>
      <c r="L201" s="802" t="str">
        <f t="shared" si="57"/>
        <v/>
      </c>
      <c r="M201" s="802" t="str">
        <f t="shared" si="58"/>
        <v/>
      </c>
      <c r="N201" s="802"/>
      <c r="O201" s="802"/>
      <c r="P201" s="802"/>
      <c r="Q201" s="802"/>
      <c r="R201" s="802"/>
      <c r="S201" s="802">
        <f t="shared" si="59"/>
        <v>67463.400000000009</v>
      </c>
      <c r="T201" s="859">
        <v>480000</v>
      </c>
    </row>
    <row r="202" spans="1:20" s="696" customFormat="1" ht="24.75" customHeight="1" thickBot="1">
      <c r="A202" s="1037" t="s">
        <v>917</v>
      </c>
      <c r="B202" s="1038"/>
      <c r="C202" s="1038"/>
      <c r="D202" s="1040"/>
      <c r="E202" s="841">
        <f>SUM(E199:E201)</f>
        <v>2019416</v>
      </c>
      <c r="F202" s="841">
        <f t="shared" ref="F202:T202" si="63">SUM(F199:F201)</f>
        <v>706795.6</v>
      </c>
      <c r="G202" s="841">
        <f t="shared" si="63"/>
        <v>403883.20000000007</v>
      </c>
      <c r="H202" s="841">
        <f t="shared" si="63"/>
        <v>100970.80000000002</v>
      </c>
      <c r="I202" s="841">
        <f t="shared" si="63"/>
        <v>25920</v>
      </c>
      <c r="J202" s="841">
        <f t="shared" si="63"/>
        <v>172970.80000000002</v>
      </c>
      <c r="K202" s="841">
        <f t="shared" si="63"/>
        <v>0</v>
      </c>
      <c r="L202" s="841">
        <f t="shared" si="63"/>
        <v>0</v>
      </c>
      <c r="M202" s="841">
        <f t="shared" si="63"/>
        <v>0</v>
      </c>
      <c r="N202" s="841">
        <f t="shared" si="63"/>
        <v>0</v>
      </c>
      <c r="O202" s="841">
        <f t="shared" si="63"/>
        <v>0</v>
      </c>
      <c r="P202" s="841">
        <f t="shared" si="63"/>
        <v>0</v>
      </c>
      <c r="Q202" s="841">
        <f t="shared" si="63"/>
        <v>0</v>
      </c>
      <c r="R202" s="841">
        <f t="shared" si="63"/>
        <v>0</v>
      </c>
      <c r="S202" s="841">
        <f t="shared" si="63"/>
        <v>201941.60000000003</v>
      </c>
      <c r="T202" s="842">
        <f t="shared" si="63"/>
        <v>1440000</v>
      </c>
    </row>
    <row r="203" spans="1:20" s="696" customFormat="1" ht="24.75" customHeight="1" thickBot="1">
      <c r="A203" s="1037" t="s">
        <v>1045</v>
      </c>
      <c r="B203" s="1038"/>
      <c r="C203" s="1038"/>
      <c r="D203" s="1038"/>
      <c r="E203" s="1039"/>
      <c r="F203" s="1037" t="s">
        <v>893</v>
      </c>
      <c r="G203" s="1038"/>
      <c r="H203" s="1038"/>
      <c r="I203" s="1038"/>
      <c r="J203" s="1038"/>
      <c r="K203" s="1038"/>
      <c r="L203" s="1038"/>
      <c r="M203" s="1039"/>
      <c r="N203" s="1037" t="s">
        <v>894</v>
      </c>
      <c r="O203" s="1038"/>
      <c r="P203" s="1038"/>
      <c r="Q203" s="1038"/>
      <c r="R203" s="1039"/>
      <c r="S203" s="1037" t="s">
        <v>895</v>
      </c>
      <c r="T203" s="1039"/>
    </row>
    <row r="204" spans="1:20" s="696" customFormat="1" ht="24.75" customHeight="1">
      <c r="A204" s="726">
        <v>1</v>
      </c>
      <c r="B204" s="727" t="s">
        <v>1046</v>
      </c>
      <c r="C204" s="728">
        <v>6</v>
      </c>
      <c r="D204" s="728">
        <v>4</v>
      </c>
      <c r="E204" s="863">
        <f>VLOOKUP(C204, '[2]SALARY SCALE '!$A$2:$P$18,D204+1, FALSE)</f>
        <v>149655.96</v>
      </c>
      <c r="F204" s="826">
        <f t="shared" si="52"/>
        <v>52379.585999999996</v>
      </c>
      <c r="G204" s="826">
        <f t="shared" si="53"/>
        <v>29931.191999999999</v>
      </c>
      <c r="H204" s="826">
        <f t="shared" si="54"/>
        <v>7482.7979999999998</v>
      </c>
      <c r="I204" s="826">
        <f t="shared" si="60"/>
        <v>5400</v>
      </c>
      <c r="J204" s="826">
        <f t="shared" si="55"/>
        <v>72398.478000000003</v>
      </c>
      <c r="K204" s="826" t="str">
        <f t="shared" si="56"/>
        <v/>
      </c>
      <c r="L204" s="826" t="str">
        <f t="shared" si="57"/>
        <v/>
      </c>
      <c r="M204" s="826" t="str">
        <f t="shared" si="58"/>
        <v/>
      </c>
      <c r="N204" s="826"/>
      <c r="O204" s="826"/>
      <c r="P204" s="826"/>
      <c r="Q204" s="826"/>
      <c r="R204" s="826"/>
      <c r="S204" s="826">
        <f t="shared" si="59"/>
        <v>14965.596</v>
      </c>
      <c r="T204" s="864">
        <v>480000</v>
      </c>
    </row>
    <row r="205" spans="1:20" s="696" customFormat="1" ht="24.75" customHeight="1">
      <c r="A205" s="729">
        <v>2</v>
      </c>
      <c r="B205" s="701" t="s">
        <v>1047</v>
      </c>
      <c r="C205" s="702">
        <v>6</v>
      </c>
      <c r="D205" s="702">
        <v>4</v>
      </c>
      <c r="E205" s="835">
        <f>VLOOKUP(C205, '[2]SALARY SCALE '!$A$2:$P$18,D205+1, FALSE)</f>
        <v>149655.96</v>
      </c>
      <c r="F205" s="804">
        <f t="shared" si="52"/>
        <v>52379.585999999996</v>
      </c>
      <c r="G205" s="804">
        <f t="shared" si="53"/>
        <v>29931.191999999999</v>
      </c>
      <c r="H205" s="804">
        <f t="shared" si="54"/>
        <v>7482.7979999999998</v>
      </c>
      <c r="I205" s="804">
        <f t="shared" si="60"/>
        <v>5400</v>
      </c>
      <c r="J205" s="804">
        <f t="shared" si="55"/>
        <v>72398.478000000003</v>
      </c>
      <c r="K205" s="804" t="str">
        <f t="shared" si="56"/>
        <v/>
      </c>
      <c r="L205" s="804" t="str">
        <f t="shared" si="57"/>
        <v/>
      </c>
      <c r="M205" s="804" t="str">
        <f t="shared" si="58"/>
        <v/>
      </c>
      <c r="N205" s="804"/>
      <c r="O205" s="804"/>
      <c r="P205" s="804"/>
      <c r="Q205" s="804"/>
      <c r="R205" s="804"/>
      <c r="S205" s="804">
        <f t="shared" si="59"/>
        <v>14965.596</v>
      </c>
      <c r="T205" s="865">
        <v>480000</v>
      </c>
    </row>
    <row r="206" spans="1:20" s="696" customFormat="1" ht="24.75" customHeight="1">
      <c r="A206" s="729">
        <v>3</v>
      </c>
      <c r="B206" s="701" t="s">
        <v>1048</v>
      </c>
      <c r="C206" s="702">
        <v>6</v>
      </c>
      <c r="D206" s="702">
        <v>4</v>
      </c>
      <c r="E206" s="835">
        <f>VLOOKUP(C206, '[2]SALARY SCALE '!$A$2:$P$18,D206+1, FALSE)</f>
        <v>149655.96</v>
      </c>
      <c r="F206" s="804">
        <f t="shared" si="52"/>
        <v>52379.585999999996</v>
      </c>
      <c r="G206" s="804">
        <f t="shared" si="53"/>
        <v>29931.191999999999</v>
      </c>
      <c r="H206" s="804">
        <f t="shared" si="54"/>
        <v>7482.7979999999998</v>
      </c>
      <c r="I206" s="804">
        <f t="shared" si="60"/>
        <v>5400</v>
      </c>
      <c r="J206" s="804">
        <f t="shared" si="55"/>
        <v>72398.478000000003</v>
      </c>
      <c r="K206" s="804" t="str">
        <f t="shared" si="56"/>
        <v/>
      </c>
      <c r="L206" s="804" t="str">
        <f t="shared" si="57"/>
        <v/>
      </c>
      <c r="M206" s="804" t="str">
        <f t="shared" si="58"/>
        <v/>
      </c>
      <c r="N206" s="804"/>
      <c r="O206" s="804"/>
      <c r="P206" s="804"/>
      <c r="Q206" s="804"/>
      <c r="R206" s="804"/>
      <c r="S206" s="804">
        <f t="shared" si="59"/>
        <v>14965.596</v>
      </c>
      <c r="T206" s="865">
        <v>480000</v>
      </c>
    </row>
    <row r="207" spans="1:20" s="696" customFormat="1" ht="24.75" customHeight="1">
      <c r="A207" s="729">
        <v>4</v>
      </c>
      <c r="B207" s="701" t="s">
        <v>1049</v>
      </c>
      <c r="C207" s="702">
        <v>6</v>
      </c>
      <c r="D207" s="702">
        <v>4</v>
      </c>
      <c r="E207" s="835">
        <f>VLOOKUP(C207, '[2]SALARY SCALE '!$A$2:$P$18,D207+1, FALSE)</f>
        <v>149655.96</v>
      </c>
      <c r="F207" s="804">
        <f t="shared" si="52"/>
        <v>52379.585999999996</v>
      </c>
      <c r="G207" s="804">
        <f t="shared" si="53"/>
        <v>29931.191999999999</v>
      </c>
      <c r="H207" s="804">
        <f t="shared" si="54"/>
        <v>7482.7979999999998</v>
      </c>
      <c r="I207" s="804">
        <f t="shared" si="60"/>
        <v>5400</v>
      </c>
      <c r="J207" s="804">
        <f t="shared" si="55"/>
        <v>72398.478000000003</v>
      </c>
      <c r="K207" s="804" t="str">
        <f t="shared" si="56"/>
        <v/>
      </c>
      <c r="L207" s="804" t="str">
        <f t="shared" si="57"/>
        <v/>
      </c>
      <c r="M207" s="804" t="str">
        <f t="shared" si="58"/>
        <v/>
      </c>
      <c r="N207" s="804"/>
      <c r="O207" s="804"/>
      <c r="P207" s="804"/>
      <c r="Q207" s="804"/>
      <c r="R207" s="804"/>
      <c r="S207" s="804">
        <f t="shared" si="59"/>
        <v>14965.596</v>
      </c>
      <c r="T207" s="865">
        <v>480000</v>
      </c>
    </row>
    <row r="208" spans="1:20" s="696" customFormat="1" ht="24.75" customHeight="1">
      <c r="A208" s="729">
        <v>5</v>
      </c>
      <c r="B208" s="701" t="s">
        <v>1050</v>
      </c>
      <c r="C208" s="702">
        <v>6</v>
      </c>
      <c r="D208" s="702">
        <v>4</v>
      </c>
      <c r="E208" s="835">
        <f>VLOOKUP(C208, '[2]SALARY SCALE '!$A$2:$P$18,D208+1, FALSE)</f>
        <v>149655.96</v>
      </c>
      <c r="F208" s="804">
        <f t="shared" si="52"/>
        <v>52379.585999999996</v>
      </c>
      <c r="G208" s="804">
        <f t="shared" si="53"/>
        <v>29931.191999999999</v>
      </c>
      <c r="H208" s="804">
        <f t="shared" si="54"/>
        <v>7482.7979999999998</v>
      </c>
      <c r="I208" s="804">
        <f t="shared" si="60"/>
        <v>5400</v>
      </c>
      <c r="J208" s="804">
        <f t="shared" si="55"/>
        <v>72398.478000000003</v>
      </c>
      <c r="K208" s="804" t="str">
        <f t="shared" si="56"/>
        <v/>
      </c>
      <c r="L208" s="804" t="str">
        <f t="shared" si="57"/>
        <v/>
      </c>
      <c r="M208" s="804" t="str">
        <f t="shared" si="58"/>
        <v/>
      </c>
      <c r="N208" s="804"/>
      <c r="O208" s="804"/>
      <c r="P208" s="804"/>
      <c r="Q208" s="804"/>
      <c r="R208" s="804"/>
      <c r="S208" s="804">
        <f t="shared" si="59"/>
        <v>14965.596</v>
      </c>
      <c r="T208" s="865">
        <v>480000</v>
      </c>
    </row>
    <row r="209" spans="1:20" s="696" customFormat="1" ht="24.75" customHeight="1">
      <c r="A209" s="729">
        <v>6</v>
      </c>
      <c r="B209" s="701" t="s">
        <v>1051</v>
      </c>
      <c r="C209" s="702">
        <v>6</v>
      </c>
      <c r="D209" s="702">
        <v>4</v>
      </c>
      <c r="E209" s="835">
        <f>VLOOKUP(C209, '[2]SALARY SCALE '!$A$2:$P$18,D209+1, FALSE)</f>
        <v>149655.96</v>
      </c>
      <c r="F209" s="804">
        <f t="shared" si="52"/>
        <v>52379.585999999996</v>
      </c>
      <c r="G209" s="804">
        <f t="shared" si="53"/>
        <v>29931.191999999999</v>
      </c>
      <c r="H209" s="804">
        <f t="shared" si="54"/>
        <v>7482.7979999999998</v>
      </c>
      <c r="I209" s="804">
        <f t="shared" si="60"/>
        <v>5400</v>
      </c>
      <c r="J209" s="804">
        <f t="shared" si="55"/>
        <v>72398.478000000003</v>
      </c>
      <c r="K209" s="804" t="str">
        <f t="shared" si="56"/>
        <v/>
      </c>
      <c r="L209" s="804" t="str">
        <f t="shared" si="57"/>
        <v/>
      </c>
      <c r="M209" s="804" t="str">
        <f t="shared" si="58"/>
        <v/>
      </c>
      <c r="N209" s="804"/>
      <c r="O209" s="804"/>
      <c r="P209" s="804"/>
      <c r="Q209" s="804"/>
      <c r="R209" s="804"/>
      <c r="S209" s="804">
        <f t="shared" si="59"/>
        <v>14965.596</v>
      </c>
      <c r="T209" s="865">
        <v>480000</v>
      </c>
    </row>
    <row r="210" spans="1:20" s="696" customFormat="1" ht="24.75" customHeight="1">
      <c r="A210" s="729">
        <v>7</v>
      </c>
      <c r="B210" s="701" t="s">
        <v>1052</v>
      </c>
      <c r="C210" s="702">
        <v>6</v>
      </c>
      <c r="D210" s="702">
        <v>13</v>
      </c>
      <c r="E210" s="835">
        <f>VLOOKUP(C210, '[2]SALARY SCALE '!$A$2:$P$18,D210+1, FALSE)</f>
        <v>198834</v>
      </c>
      <c r="F210" s="804">
        <f t="shared" si="52"/>
        <v>69591.899999999994</v>
      </c>
      <c r="G210" s="804">
        <f t="shared" si="53"/>
        <v>39766.800000000003</v>
      </c>
      <c r="H210" s="804">
        <f t="shared" si="54"/>
        <v>9941.7000000000007</v>
      </c>
      <c r="I210" s="804">
        <f t="shared" si="60"/>
        <v>5400</v>
      </c>
      <c r="J210" s="804">
        <f t="shared" si="55"/>
        <v>74857.38</v>
      </c>
      <c r="K210" s="804" t="str">
        <f t="shared" si="56"/>
        <v/>
      </c>
      <c r="L210" s="804" t="str">
        <f t="shared" si="57"/>
        <v/>
      </c>
      <c r="M210" s="804" t="str">
        <f t="shared" si="58"/>
        <v/>
      </c>
      <c r="N210" s="804"/>
      <c r="O210" s="804"/>
      <c r="P210" s="804"/>
      <c r="Q210" s="804"/>
      <c r="R210" s="804"/>
      <c r="S210" s="804">
        <f t="shared" si="59"/>
        <v>19883.400000000001</v>
      </c>
      <c r="T210" s="865">
        <v>480000</v>
      </c>
    </row>
    <row r="211" spans="1:20" s="696" customFormat="1" ht="24.75" customHeight="1" thickBot="1">
      <c r="A211" s="730">
        <v>8</v>
      </c>
      <c r="B211" s="731" t="s">
        <v>1053</v>
      </c>
      <c r="C211" s="732">
        <v>6</v>
      </c>
      <c r="D211" s="732">
        <v>13</v>
      </c>
      <c r="E211" s="835">
        <f>VLOOKUP(C211, '[2]SALARY SCALE '!$A$2:$P$18,D211+1, FALSE)</f>
        <v>198834</v>
      </c>
      <c r="F211" s="804">
        <f t="shared" si="52"/>
        <v>69591.899999999994</v>
      </c>
      <c r="G211" s="804">
        <f t="shared" si="53"/>
        <v>39766.800000000003</v>
      </c>
      <c r="H211" s="804">
        <f t="shared" si="54"/>
        <v>9941.7000000000007</v>
      </c>
      <c r="I211" s="804">
        <f t="shared" si="60"/>
        <v>5400</v>
      </c>
      <c r="J211" s="804">
        <f t="shared" si="55"/>
        <v>74857.38</v>
      </c>
      <c r="K211" s="804" t="str">
        <f t="shared" si="56"/>
        <v/>
      </c>
      <c r="L211" s="804" t="str">
        <f t="shared" si="57"/>
        <v/>
      </c>
      <c r="M211" s="804" t="str">
        <f t="shared" si="58"/>
        <v/>
      </c>
      <c r="N211" s="804"/>
      <c r="O211" s="804"/>
      <c r="P211" s="804"/>
      <c r="Q211" s="804"/>
      <c r="R211" s="804"/>
      <c r="S211" s="804">
        <f t="shared" si="59"/>
        <v>19883.400000000001</v>
      </c>
      <c r="T211" s="865">
        <v>480000</v>
      </c>
    </row>
    <row r="212" spans="1:20" s="696" customFormat="1" ht="24.75" customHeight="1" thickBot="1">
      <c r="A212" s="1037" t="s">
        <v>915</v>
      </c>
      <c r="B212" s="1038"/>
      <c r="C212" s="1038"/>
      <c r="D212" s="1040"/>
      <c r="E212" s="860">
        <f>SUM(E204:E211)</f>
        <v>1295603.7599999998</v>
      </c>
      <c r="F212" s="860">
        <f t="shared" ref="F212:T212" si="64">SUM(F204:F211)</f>
        <v>453461.31599999999</v>
      </c>
      <c r="G212" s="860">
        <f t="shared" si="64"/>
        <v>259120.75199999998</v>
      </c>
      <c r="H212" s="860">
        <f t="shared" si="64"/>
        <v>64780.187999999995</v>
      </c>
      <c r="I212" s="860">
        <f t="shared" si="64"/>
        <v>43200</v>
      </c>
      <c r="J212" s="860">
        <f t="shared" si="64"/>
        <v>584105.62800000003</v>
      </c>
      <c r="K212" s="860">
        <f t="shared" si="64"/>
        <v>0</v>
      </c>
      <c r="L212" s="860">
        <f t="shared" si="64"/>
        <v>0</v>
      </c>
      <c r="M212" s="860">
        <f t="shared" si="64"/>
        <v>0</v>
      </c>
      <c r="N212" s="860">
        <f t="shared" si="64"/>
        <v>0</v>
      </c>
      <c r="O212" s="860">
        <f t="shared" si="64"/>
        <v>0</v>
      </c>
      <c r="P212" s="860">
        <f t="shared" si="64"/>
        <v>0</v>
      </c>
      <c r="Q212" s="860">
        <f t="shared" si="64"/>
        <v>0</v>
      </c>
      <c r="R212" s="860">
        <f t="shared" si="64"/>
        <v>0</v>
      </c>
      <c r="S212" s="860">
        <f t="shared" si="64"/>
        <v>129560.37599999999</v>
      </c>
      <c r="T212" s="861">
        <f t="shared" si="64"/>
        <v>3840000</v>
      </c>
    </row>
    <row r="213" spans="1:20" s="696" customFormat="1" ht="24.75" customHeight="1">
      <c r="A213" s="755">
        <v>9</v>
      </c>
      <c r="B213" s="756" t="s">
        <v>931</v>
      </c>
      <c r="C213" s="757">
        <v>7</v>
      </c>
      <c r="D213" s="757">
        <v>2</v>
      </c>
      <c r="E213" s="862">
        <f>VLOOKUP(C213, '[2]SALARY SCALE '!$A$2:$P$18,D213+1, FALSE)</f>
        <v>212707.08000000002</v>
      </c>
      <c r="F213" s="838">
        <f t="shared" si="52"/>
        <v>74447.478000000003</v>
      </c>
      <c r="G213" s="838">
        <f t="shared" si="53"/>
        <v>42541.416000000005</v>
      </c>
      <c r="H213" s="838">
        <f t="shared" si="54"/>
        <v>10635.354000000001</v>
      </c>
      <c r="I213" s="838">
        <f t="shared" si="60"/>
        <v>7560</v>
      </c>
      <c r="J213" s="838">
        <f t="shared" si="55"/>
        <v>34635.353999999999</v>
      </c>
      <c r="K213" s="838" t="str">
        <f t="shared" si="56"/>
        <v/>
      </c>
      <c r="L213" s="838" t="str">
        <f t="shared" si="57"/>
        <v/>
      </c>
      <c r="M213" s="838" t="str">
        <f t="shared" si="58"/>
        <v/>
      </c>
      <c r="N213" s="838"/>
      <c r="O213" s="838"/>
      <c r="P213" s="838"/>
      <c r="Q213" s="838"/>
      <c r="R213" s="838"/>
      <c r="S213" s="838">
        <f t="shared" si="59"/>
        <v>21270.708000000002</v>
      </c>
      <c r="T213" s="865">
        <v>480000</v>
      </c>
    </row>
    <row r="214" spans="1:20" s="696" customFormat="1" ht="24.75" customHeight="1">
      <c r="A214" s="729">
        <v>10</v>
      </c>
      <c r="B214" s="701" t="s">
        <v>931</v>
      </c>
      <c r="C214" s="702">
        <v>7</v>
      </c>
      <c r="D214" s="702">
        <v>2</v>
      </c>
      <c r="E214" s="835">
        <f>VLOOKUP(C214, '[2]SALARY SCALE '!$A$2:$P$18,D214+1, FALSE)</f>
        <v>212707.08000000002</v>
      </c>
      <c r="F214" s="804">
        <f t="shared" si="52"/>
        <v>74447.478000000003</v>
      </c>
      <c r="G214" s="804">
        <f t="shared" si="53"/>
        <v>42541.416000000005</v>
      </c>
      <c r="H214" s="804">
        <f t="shared" si="54"/>
        <v>10635.354000000001</v>
      </c>
      <c r="I214" s="804">
        <f t="shared" si="60"/>
        <v>7560</v>
      </c>
      <c r="J214" s="804">
        <f t="shared" si="55"/>
        <v>34635.353999999999</v>
      </c>
      <c r="K214" s="804" t="str">
        <f t="shared" si="56"/>
        <v/>
      </c>
      <c r="L214" s="804" t="str">
        <f t="shared" si="57"/>
        <v/>
      </c>
      <c r="M214" s="804" t="str">
        <f t="shared" si="58"/>
        <v/>
      </c>
      <c r="N214" s="804"/>
      <c r="O214" s="804"/>
      <c r="P214" s="804"/>
      <c r="Q214" s="804"/>
      <c r="R214" s="804"/>
      <c r="S214" s="804">
        <f t="shared" si="59"/>
        <v>21270.708000000002</v>
      </c>
      <c r="T214" s="865">
        <v>480000</v>
      </c>
    </row>
    <row r="215" spans="1:20" s="696" customFormat="1" ht="24.75" customHeight="1">
      <c r="A215" s="729">
        <v>11</v>
      </c>
      <c r="B215" s="701" t="s">
        <v>931</v>
      </c>
      <c r="C215" s="702">
        <v>7</v>
      </c>
      <c r="D215" s="702">
        <v>2</v>
      </c>
      <c r="E215" s="835">
        <f>VLOOKUP(C215, '[2]SALARY SCALE '!$A$2:$P$18,D215+1, FALSE)</f>
        <v>212707.08000000002</v>
      </c>
      <c r="F215" s="804">
        <f t="shared" si="52"/>
        <v>74447.478000000003</v>
      </c>
      <c r="G215" s="804">
        <f t="shared" si="53"/>
        <v>42541.416000000005</v>
      </c>
      <c r="H215" s="804">
        <f t="shared" si="54"/>
        <v>10635.354000000001</v>
      </c>
      <c r="I215" s="804">
        <f t="shared" si="60"/>
        <v>7560</v>
      </c>
      <c r="J215" s="804">
        <f t="shared" si="55"/>
        <v>34635.353999999999</v>
      </c>
      <c r="K215" s="804" t="str">
        <f t="shared" si="56"/>
        <v/>
      </c>
      <c r="L215" s="804" t="str">
        <f t="shared" si="57"/>
        <v/>
      </c>
      <c r="M215" s="804" t="str">
        <f t="shared" si="58"/>
        <v/>
      </c>
      <c r="N215" s="804"/>
      <c r="O215" s="804"/>
      <c r="P215" s="804"/>
      <c r="Q215" s="804"/>
      <c r="R215" s="804"/>
      <c r="S215" s="804">
        <f t="shared" si="59"/>
        <v>21270.708000000002</v>
      </c>
      <c r="T215" s="865">
        <v>480000</v>
      </c>
    </row>
    <row r="216" spans="1:20" s="696" customFormat="1" ht="24.75" customHeight="1">
      <c r="A216" s="729">
        <v>12</v>
      </c>
      <c r="B216" s="701" t="s">
        <v>931</v>
      </c>
      <c r="C216" s="702">
        <v>7</v>
      </c>
      <c r="D216" s="702">
        <v>2</v>
      </c>
      <c r="E216" s="835">
        <f>VLOOKUP(C216, '[2]SALARY SCALE '!$A$2:$P$18,D216+1, FALSE)</f>
        <v>212707.08000000002</v>
      </c>
      <c r="F216" s="804">
        <f t="shared" si="52"/>
        <v>74447.478000000003</v>
      </c>
      <c r="G216" s="804">
        <f t="shared" si="53"/>
        <v>42541.416000000005</v>
      </c>
      <c r="H216" s="804">
        <f t="shared" si="54"/>
        <v>10635.354000000001</v>
      </c>
      <c r="I216" s="804">
        <f t="shared" si="60"/>
        <v>7560</v>
      </c>
      <c r="J216" s="804">
        <f t="shared" si="55"/>
        <v>34635.353999999999</v>
      </c>
      <c r="K216" s="804" t="str">
        <f t="shared" si="56"/>
        <v/>
      </c>
      <c r="L216" s="804" t="str">
        <f t="shared" si="57"/>
        <v/>
      </c>
      <c r="M216" s="804" t="str">
        <f t="shared" si="58"/>
        <v/>
      </c>
      <c r="N216" s="804"/>
      <c r="O216" s="804"/>
      <c r="P216" s="804"/>
      <c r="Q216" s="804"/>
      <c r="R216" s="804"/>
      <c r="S216" s="804">
        <f t="shared" si="59"/>
        <v>21270.708000000002</v>
      </c>
      <c r="T216" s="865">
        <v>480000</v>
      </c>
    </row>
    <row r="217" spans="1:20" s="696" customFormat="1" ht="24.75" customHeight="1">
      <c r="A217" s="729">
        <v>13</v>
      </c>
      <c r="B217" s="701" t="s">
        <v>931</v>
      </c>
      <c r="C217" s="702">
        <v>7</v>
      </c>
      <c r="D217" s="702">
        <v>2</v>
      </c>
      <c r="E217" s="835">
        <f>VLOOKUP(C217, '[2]SALARY SCALE '!$A$2:$P$18,D217+1, FALSE)</f>
        <v>212707.08000000002</v>
      </c>
      <c r="F217" s="804">
        <f t="shared" si="52"/>
        <v>74447.478000000003</v>
      </c>
      <c r="G217" s="804">
        <f t="shared" si="53"/>
        <v>42541.416000000005</v>
      </c>
      <c r="H217" s="804">
        <f t="shared" si="54"/>
        <v>10635.354000000001</v>
      </c>
      <c r="I217" s="804">
        <f t="shared" si="60"/>
        <v>7560</v>
      </c>
      <c r="J217" s="804">
        <f t="shared" si="55"/>
        <v>34635.353999999999</v>
      </c>
      <c r="K217" s="804" t="str">
        <f t="shared" si="56"/>
        <v/>
      </c>
      <c r="L217" s="804" t="str">
        <f t="shared" si="57"/>
        <v/>
      </c>
      <c r="M217" s="804" t="str">
        <f t="shared" si="58"/>
        <v/>
      </c>
      <c r="N217" s="804"/>
      <c r="O217" s="804"/>
      <c r="P217" s="804"/>
      <c r="Q217" s="804"/>
      <c r="R217" s="804"/>
      <c r="S217" s="804">
        <f t="shared" si="59"/>
        <v>21270.708000000002</v>
      </c>
      <c r="T217" s="865">
        <v>480000</v>
      </c>
    </row>
    <row r="218" spans="1:20" s="696" customFormat="1" ht="24.75" customHeight="1">
      <c r="A218" s="729">
        <v>14</v>
      </c>
      <c r="B218" s="701" t="s">
        <v>931</v>
      </c>
      <c r="C218" s="702">
        <v>7</v>
      </c>
      <c r="D218" s="702">
        <v>2</v>
      </c>
      <c r="E218" s="835">
        <f>VLOOKUP(C218, '[2]SALARY SCALE '!$A$2:$P$18,D218+1, FALSE)</f>
        <v>212707.08000000002</v>
      </c>
      <c r="F218" s="804">
        <f t="shared" si="52"/>
        <v>74447.478000000003</v>
      </c>
      <c r="G218" s="804">
        <f t="shared" si="53"/>
        <v>42541.416000000005</v>
      </c>
      <c r="H218" s="804">
        <f t="shared" si="54"/>
        <v>10635.354000000001</v>
      </c>
      <c r="I218" s="804">
        <f t="shared" si="60"/>
        <v>7560</v>
      </c>
      <c r="J218" s="804">
        <f t="shared" si="55"/>
        <v>34635.353999999999</v>
      </c>
      <c r="K218" s="804" t="str">
        <f t="shared" si="56"/>
        <v/>
      </c>
      <c r="L218" s="804" t="str">
        <f t="shared" si="57"/>
        <v/>
      </c>
      <c r="M218" s="804" t="str">
        <f t="shared" si="58"/>
        <v/>
      </c>
      <c r="N218" s="804"/>
      <c r="O218" s="804"/>
      <c r="P218" s="804"/>
      <c r="Q218" s="804"/>
      <c r="R218" s="804"/>
      <c r="S218" s="804">
        <f t="shared" si="59"/>
        <v>21270.708000000002</v>
      </c>
      <c r="T218" s="865">
        <v>480000</v>
      </c>
    </row>
    <row r="219" spans="1:20" s="696" customFormat="1" ht="24.75" customHeight="1">
      <c r="A219" s="729">
        <v>15</v>
      </c>
      <c r="B219" s="701" t="s">
        <v>1054</v>
      </c>
      <c r="C219" s="702">
        <v>7</v>
      </c>
      <c r="D219" s="702">
        <v>3</v>
      </c>
      <c r="E219" s="835">
        <f>VLOOKUP(C219, '[2]SALARY SCALE '!$A$2:$P$18,D219+1, FALSE)</f>
        <v>220439.76</v>
      </c>
      <c r="F219" s="804">
        <f t="shared" si="52"/>
        <v>77153.915999999997</v>
      </c>
      <c r="G219" s="804">
        <f t="shared" si="53"/>
        <v>44087.952000000005</v>
      </c>
      <c r="H219" s="804">
        <f t="shared" si="54"/>
        <v>11021.988000000001</v>
      </c>
      <c r="I219" s="804">
        <f t="shared" si="60"/>
        <v>7560</v>
      </c>
      <c r="J219" s="804">
        <f t="shared" si="55"/>
        <v>35021.987999999998</v>
      </c>
      <c r="K219" s="804" t="str">
        <f t="shared" si="56"/>
        <v/>
      </c>
      <c r="L219" s="804" t="str">
        <f t="shared" si="57"/>
        <v/>
      </c>
      <c r="M219" s="804" t="str">
        <f t="shared" si="58"/>
        <v/>
      </c>
      <c r="N219" s="804"/>
      <c r="O219" s="804"/>
      <c r="P219" s="804"/>
      <c r="Q219" s="804"/>
      <c r="R219" s="804"/>
      <c r="S219" s="804">
        <f t="shared" si="59"/>
        <v>22043.976000000002</v>
      </c>
      <c r="T219" s="865">
        <v>480000</v>
      </c>
    </row>
    <row r="220" spans="1:20" s="696" customFormat="1" ht="24.75" customHeight="1">
      <c r="A220" s="729">
        <v>16</v>
      </c>
      <c r="B220" s="701" t="s">
        <v>1055</v>
      </c>
      <c r="C220" s="702">
        <v>7</v>
      </c>
      <c r="D220" s="702">
        <v>10</v>
      </c>
      <c r="E220" s="835">
        <f>VLOOKUP(C220, '[2]SALARY SCALE '!$A$2:$P$18,D220+1, FALSE)</f>
        <v>268567.44</v>
      </c>
      <c r="F220" s="804">
        <f t="shared" si="52"/>
        <v>93998.603999999992</v>
      </c>
      <c r="G220" s="804">
        <f t="shared" si="53"/>
        <v>53713.488000000005</v>
      </c>
      <c r="H220" s="804">
        <f t="shared" si="54"/>
        <v>13428.372000000001</v>
      </c>
      <c r="I220" s="804">
        <f t="shared" si="60"/>
        <v>7560</v>
      </c>
      <c r="J220" s="804">
        <f t="shared" si="55"/>
        <v>37428.372000000003</v>
      </c>
      <c r="K220" s="804" t="str">
        <f t="shared" si="56"/>
        <v/>
      </c>
      <c r="L220" s="804" t="str">
        <f t="shared" si="57"/>
        <v/>
      </c>
      <c r="M220" s="804" t="str">
        <f t="shared" si="58"/>
        <v/>
      </c>
      <c r="N220" s="804"/>
      <c r="O220" s="804"/>
      <c r="P220" s="804"/>
      <c r="Q220" s="804"/>
      <c r="R220" s="804"/>
      <c r="S220" s="804">
        <f t="shared" si="59"/>
        <v>26856.744000000002</v>
      </c>
      <c r="T220" s="865">
        <v>480000</v>
      </c>
    </row>
    <row r="221" spans="1:20" s="696" customFormat="1" ht="24.75" customHeight="1">
      <c r="A221" s="729">
        <v>17</v>
      </c>
      <c r="B221" s="706" t="s">
        <v>1056</v>
      </c>
      <c r="C221" s="707">
        <v>7</v>
      </c>
      <c r="D221" s="707">
        <v>10</v>
      </c>
      <c r="E221" s="835">
        <f>VLOOKUP(C221, '[2]SALARY SCALE '!$A$2:$P$18,D221+1, FALSE)</f>
        <v>268567.44</v>
      </c>
      <c r="F221" s="804">
        <f t="shared" si="52"/>
        <v>93998.603999999992</v>
      </c>
      <c r="G221" s="804">
        <f t="shared" ref="G221:G248" si="65">E221*20%</f>
        <v>53713.488000000005</v>
      </c>
      <c r="H221" s="804">
        <f t="shared" ref="H221:H248" si="66">E221*5%</f>
        <v>13428.372000000001</v>
      </c>
      <c r="I221" s="804">
        <f t="shared" ref="I221:I248" si="67">IF(C221&lt;=6,5400, IF(AND(C221&gt;=7,C221&lt;=10),7560,IF(AND(C221&gt;10,C221&lt;=14),8640,IF(C221&gt;14,9720,""))))</f>
        <v>7560</v>
      </c>
      <c r="J221" s="804">
        <f t="shared" ref="J221:J248" si="68">IF(C221&lt;7,0.05*E221+64915.68,0.05*E221+24000)</f>
        <v>37428.372000000003</v>
      </c>
      <c r="K221" s="804" t="str">
        <f t="shared" ref="K221:K248" si="69">IF(C221&gt;=15, 630, "")</f>
        <v/>
      </c>
      <c r="L221" s="804" t="str">
        <f t="shared" ref="L221:L248" si="70">IF(C221&gt;=15, 11469.09, "")</f>
        <v/>
      </c>
      <c r="M221" s="804" t="str">
        <f t="shared" ref="M221:M248" si="71">IF(C221&gt;=15, 11469.09, "")</f>
        <v/>
      </c>
      <c r="N221" s="804"/>
      <c r="O221" s="804"/>
      <c r="P221" s="804"/>
      <c r="Q221" s="804"/>
      <c r="R221" s="804"/>
      <c r="S221" s="804">
        <f t="shared" ref="S221:S248" si="72">E221*10%</f>
        <v>26856.744000000002</v>
      </c>
      <c r="T221" s="865">
        <v>480000</v>
      </c>
    </row>
    <row r="222" spans="1:20" s="696" customFormat="1" ht="24.75" customHeight="1">
      <c r="A222" s="729">
        <v>18</v>
      </c>
      <c r="B222" s="706" t="s">
        <v>1057</v>
      </c>
      <c r="C222" s="707">
        <v>7</v>
      </c>
      <c r="D222" s="707">
        <v>4</v>
      </c>
      <c r="E222" s="835">
        <f>VLOOKUP(C222, '[2]SALARY SCALE '!$A$2:$P$18,D222+1, FALSE)</f>
        <v>228172.08000000002</v>
      </c>
      <c r="F222" s="804">
        <f t="shared" si="52"/>
        <v>79860.228000000003</v>
      </c>
      <c r="G222" s="804">
        <f t="shared" si="65"/>
        <v>45634.416000000005</v>
      </c>
      <c r="H222" s="804">
        <f t="shared" si="66"/>
        <v>11408.604000000001</v>
      </c>
      <c r="I222" s="804">
        <f t="shared" si="67"/>
        <v>7560</v>
      </c>
      <c r="J222" s="804">
        <f t="shared" si="68"/>
        <v>35408.603999999999</v>
      </c>
      <c r="K222" s="804" t="str">
        <f t="shared" si="69"/>
        <v/>
      </c>
      <c r="L222" s="804" t="str">
        <f t="shared" si="70"/>
        <v/>
      </c>
      <c r="M222" s="804" t="str">
        <f t="shared" si="71"/>
        <v/>
      </c>
      <c r="N222" s="804"/>
      <c r="O222" s="804"/>
      <c r="P222" s="804"/>
      <c r="Q222" s="804"/>
      <c r="R222" s="804"/>
      <c r="S222" s="804">
        <f t="shared" si="72"/>
        <v>22817.208000000002</v>
      </c>
      <c r="T222" s="865">
        <v>480000</v>
      </c>
    </row>
    <row r="223" spans="1:20" s="696" customFormat="1" ht="24.75" customHeight="1">
      <c r="A223" s="729">
        <v>19</v>
      </c>
      <c r="B223" s="706" t="s">
        <v>1008</v>
      </c>
      <c r="C223" s="707">
        <v>8</v>
      </c>
      <c r="D223" s="707">
        <v>1</v>
      </c>
      <c r="E223" s="835">
        <f>VLOOKUP(C223, '[2]SALARY SCALE '!$A$2:$P$18,D223+1, FALSE)</f>
        <v>266091.24</v>
      </c>
      <c r="F223" s="804">
        <f t="shared" si="52"/>
        <v>93131.933999999994</v>
      </c>
      <c r="G223" s="804">
        <f t="shared" si="65"/>
        <v>53218.248</v>
      </c>
      <c r="H223" s="804">
        <f t="shared" si="66"/>
        <v>13304.562</v>
      </c>
      <c r="I223" s="804">
        <f t="shared" si="67"/>
        <v>7560</v>
      </c>
      <c r="J223" s="804">
        <f t="shared" si="68"/>
        <v>37304.561999999998</v>
      </c>
      <c r="K223" s="804" t="str">
        <f t="shared" si="69"/>
        <v/>
      </c>
      <c r="L223" s="804" t="str">
        <f t="shared" si="70"/>
        <v/>
      </c>
      <c r="M223" s="804" t="str">
        <f t="shared" si="71"/>
        <v/>
      </c>
      <c r="N223" s="804"/>
      <c r="O223" s="804"/>
      <c r="P223" s="804"/>
      <c r="Q223" s="804"/>
      <c r="R223" s="804"/>
      <c r="S223" s="804">
        <f t="shared" si="72"/>
        <v>26609.124</v>
      </c>
      <c r="T223" s="865">
        <v>480000</v>
      </c>
    </row>
    <row r="224" spans="1:20" s="696" customFormat="1" ht="24.75" customHeight="1">
      <c r="A224" s="729">
        <v>20</v>
      </c>
      <c r="B224" s="706" t="s">
        <v>1061</v>
      </c>
      <c r="C224" s="707">
        <v>9</v>
      </c>
      <c r="D224" s="707">
        <v>8</v>
      </c>
      <c r="E224" s="835">
        <f>VLOOKUP(C224, '[2]SALARY SCALE '!$A$2:$P$18,D224+1, FALSE)</f>
        <v>389997.12</v>
      </c>
      <c r="F224" s="804">
        <f t="shared" si="52"/>
        <v>136498.992</v>
      </c>
      <c r="G224" s="804">
        <f t="shared" si="65"/>
        <v>77999.423999999999</v>
      </c>
      <c r="H224" s="804">
        <f t="shared" si="66"/>
        <v>19499.856</v>
      </c>
      <c r="I224" s="804">
        <f t="shared" si="67"/>
        <v>7560</v>
      </c>
      <c r="J224" s="804">
        <f t="shared" si="68"/>
        <v>43499.856</v>
      </c>
      <c r="K224" s="804" t="str">
        <f t="shared" si="69"/>
        <v/>
      </c>
      <c r="L224" s="804" t="str">
        <f t="shared" si="70"/>
        <v/>
      </c>
      <c r="M224" s="804" t="str">
        <f t="shared" si="71"/>
        <v/>
      </c>
      <c r="N224" s="804"/>
      <c r="O224" s="804"/>
      <c r="P224" s="804"/>
      <c r="Q224" s="804"/>
      <c r="R224" s="804"/>
      <c r="S224" s="804">
        <f t="shared" si="72"/>
        <v>38999.712</v>
      </c>
      <c r="T224" s="865">
        <v>480000</v>
      </c>
    </row>
    <row r="225" spans="1:20" s="696" customFormat="1" ht="24.75" customHeight="1">
      <c r="A225" s="729">
        <v>21</v>
      </c>
      <c r="B225" s="706" t="s">
        <v>1058</v>
      </c>
      <c r="C225" s="707">
        <v>9</v>
      </c>
      <c r="D225" s="707">
        <v>8</v>
      </c>
      <c r="E225" s="835">
        <f>VLOOKUP(C225, '[2]SALARY SCALE '!$A$2:$P$18,D225+1, FALSE)</f>
        <v>389997.12</v>
      </c>
      <c r="F225" s="804">
        <f t="shared" si="52"/>
        <v>136498.992</v>
      </c>
      <c r="G225" s="804">
        <f t="shared" si="65"/>
        <v>77999.423999999999</v>
      </c>
      <c r="H225" s="804">
        <f t="shared" si="66"/>
        <v>19499.856</v>
      </c>
      <c r="I225" s="804">
        <f t="shared" si="67"/>
        <v>7560</v>
      </c>
      <c r="J225" s="804">
        <f t="shared" si="68"/>
        <v>43499.856</v>
      </c>
      <c r="K225" s="804" t="str">
        <f t="shared" si="69"/>
        <v/>
      </c>
      <c r="L225" s="804" t="str">
        <f t="shared" si="70"/>
        <v/>
      </c>
      <c r="M225" s="804" t="str">
        <f t="shared" si="71"/>
        <v/>
      </c>
      <c r="N225" s="804"/>
      <c r="O225" s="804"/>
      <c r="P225" s="804"/>
      <c r="Q225" s="804"/>
      <c r="R225" s="804"/>
      <c r="S225" s="804">
        <f t="shared" si="72"/>
        <v>38999.712</v>
      </c>
      <c r="T225" s="865">
        <v>480000</v>
      </c>
    </row>
    <row r="226" spans="1:20" s="696" customFormat="1" ht="24.75" customHeight="1">
      <c r="A226" s="729">
        <v>22</v>
      </c>
      <c r="B226" s="706" t="s">
        <v>1059</v>
      </c>
      <c r="C226" s="707">
        <v>9</v>
      </c>
      <c r="D226" s="707">
        <v>8</v>
      </c>
      <c r="E226" s="835">
        <f>VLOOKUP(C226, '[2]SALARY SCALE '!$A$2:$P$18,D226+1, FALSE)</f>
        <v>389997.12</v>
      </c>
      <c r="F226" s="804">
        <f>E226*35%</f>
        <v>136498.992</v>
      </c>
      <c r="G226" s="804">
        <f>E226*20%</f>
        <v>77999.423999999999</v>
      </c>
      <c r="H226" s="804">
        <f>E226*5%</f>
        <v>19499.856</v>
      </c>
      <c r="I226" s="804">
        <f>IF(C226&lt;=6,5400, IF(AND(C226&gt;=7,C226&lt;=10),7560,IF(AND(C226&gt;10,C226&lt;=14),8640,IF(C226&gt;14,9720,""))))</f>
        <v>7560</v>
      </c>
      <c r="J226" s="804">
        <f>IF(C226&lt;7,0.05*E226+64915.68,0.05*E226+24000)</f>
        <v>43499.856</v>
      </c>
      <c r="K226" s="804" t="str">
        <f>IF(C226&gt;=15, 630, "")</f>
        <v/>
      </c>
      <c r="L226" s="804" t="str">
        <f>IF(C226&gt;=15, 11469.09, "")</f>
        <v/>
      </c>
      <c r="M226" s="804" t="str">
        <f>IF(C226&gt;=15, 11469.09, "")</f>
        <v/>
      </c>
      <c r="N226" s="804"/>
      <c r="O226" s="804"/>
      <c r="P226" s="804"/>
      <c r="Q226" s="804"/>
      <c r="R226" s="804"/>
      <c r="S226" s="804">
        <f>E226*10%</f>
        <v>38999.712</v>
      </c>
      <c r="T226" s="865">
        <v>480000</v>
      </c>
    </row>
    <row r="227" spans="1:20" s="696" customFormat="1" ht="24.75" customHeight="1">
      <c r="A227" s="729">
        <v>23</v>
      </c>
      <c r="B227" s="706" t="s">
        <v>1060</v>
      </c>
      <c r="C227" s="707">
        <v>9</v>
      </c>
      <c r="D227" s="707">
        <v>15</v>
      </c>
      <c r="E227" s="835"/>
      <c r="F227" s="804"/>
      <c r="G227" s="804"/>
      <c r="H227" s="804"/>
      <c r="I227" s="804"/>
      <c r="J227" s="804"/>
      <c r="K227" s="804"/>
      <c r="L227" s="804"/>
      <c r="M227" s="804"/>
      <c r="N227" s="804"/>
      <c r="O227" s="804"/>
      <c r="P227" s="804"/>
      <c r="Q227" s="804"/>
      <c r="R227" s="804"/>
      <c r="S227" s="804"/>
      <c r="T227" s="865"/>
    </row>
    <row r="228" spans="1:20" s="696" customFormat="1" ht="24.75" customHeight="1">
      <c r="A228" s="851"/>
      <c r="B228" s="706" t="s">
        <v>968</v>
      </c>
      <c r="C228" s="707">
        <v>10</v>
      </c>
      <c r="D228" s="707">
        <v>9</v>
      </c>
      <c r="E228" s="835">
        <f>VLOOKUP(C228, '[2]SALARY SCALE '!$A$2:$P$18,D228+1, FALSE)</f>
        <v>464883</v>
      </c>
      <c r="F228" s="804">
        <f t="shared" si="52"/>
        <v>162709.04999999999</v>
      </c>
      <c r="G228" s="804">
        <f t="shared" si="65"/>
        <v>92976.6</v>
      </c>
      <c r="H228" s="804">
        <f t="shared" si="66"/>
        <v>23244.15</v>
      </c>
      <c r="I228" s="804">
        <f t="shared" si="67"/>
        <v>7560</v>
      </c>
      <c r="J228" s="804">
        <f t="shared" si="68"/>
        <v>47244.15</v>
      </c>
      <c r="K228" s="804" t="str">
        <f t="shared" si="69"/>
        <v/>
      </c>
      <c r="L228" s="804" t="str">
        <f t="shared" si="70"/>
        <v/>
      </c>
      <c r="M228" s="804" t="str">
        <f t="shared" si="71"/>
        <v/>
      </c>
      <c r="N228" s="804"/>
      <c r="O228" s="804"/>
      <c r="P228" s="804"/>
      <c r="Q228" s="804"/>
      <c r="R228" s="804"/>
      <c r="S228" s="804">
        <f t="shared" si="72"/>
        <v>46488.3</v>
      </c>
      <c r="T228" s="865">
        <v>480000</v>
      </c>
    </row>
    <row r="229" spans="1:20" s="696" customFormat="1" ht="24.75" customHeight="1">
      <c r="A229" s="851">
        <v>24</v>
      </c>
      <c r="B229" s="706" t="s">
        <v>1062</v>
      </c>
      <c r="C229" s="707">
        <v>10</v>
      </c>
      <c r="D229" s="707">
        <v>9</v>
      </c>
      <c r="E229" s="835">
        <f>VLOOKUP(C229, '[2]SALARY SCALE '!$A$2:$P$18,D229+1, FALSE)</f>
        <v>464883</v>
      </c>
      <c r="F229" s="804">
        <f t="shared" si="52"/>
        <v>162709.04999999999</v>
      </c>
      <c r="G229" s="804">
        <f t="shared" si="65"/>
        <v>92976.6</v>
      </c>
      <c r="H229" s="804">
        <f t="shared" si="66"/>
        <v>23244.15</v>
      </c>
      <c r="I229" s="804">
        <f t="shared" si="67"/>
        <v>7560</v>
      </c>
      <c r="J229" s="804">
        <f t="shared" si="68"/>
        <v>47244.15</v>
      </c>
      <c r="K229" s="804" t="str">
        <f t="shared" si="69"/>
        <v/>
      </c>
      <c r="L229" s="804" t="str">
        <f t="shared" si="70"/>
        <v/>
      </c>
      <c r="M229" s="804" t="str">
        <f t="shared" si="71"/>
        <v/>
      </c>
      <c r="N229" s="804"/>
      <c r="O229" s="804"/>
      <c r="P229" s="804"/>
      <c r="Q229" s="804"/>
      <c r="R229" s="804"/>
      <c r="S229" s="804">
        <f t="shared" si="72"/>
        <v>46488.3</v>
      </c>
      <c r="T229" s="865">
        <v>480000</v>
      </c>
    </row>
    <row r="230" spans="1:20" s="696" customFormat="1" ht="24.75" customHeight="1">
      <c r="A230" s="851">
        <v>25</v>
      </c>
      <c r="B230" s="706" t="s">
        <v>1063</v>
      </c>
      <c r="C230" s="707">
        <v>10</v>
      </c>
      <c r="D230" s="707">
        <v>9</v>
      </c>
      <c r="E230" s="835">
        <f>VLOOKUP(C230, '[2]SALARY SCALE '!$A$2:$P$18,D230+1, FALSE)</f>
        <v>464883</v>
      </c>
      <c r="F230" s="804">
        <f t="shared" si="52"/>
        <v>162709.04999999999</v>
      </c>
      <c r="G230" s="804">
        <f t="shared" si="65"/>
        <v>92976.6</v>
      </c>
      <c r="H230" s="804">
        <f t="shared" si="66"/>
        <v>23244.15</v>
      </c>
      <c r="I230" s="804">
        <f t="shared" si="67"/>
        <v>7560</v>
      </c>
      <c r="J230" s="804">
        <f t="shared" si="68"/>
        <v>47244.15</v>
      </c>
      <c r="K230" s="804" t="str">
        <f t="shared" si="69"/>
        <v/>
      </c>
      <c r="L230" s="804" t="str">
        <f t="shared" si="70"/>
        <v/>
      </c>
      <c r="M230" s="804" t="str">
        <f t="shared" si="71"/>
        <v/>
      </c>
      <c r="N230" s="804"/>
      <c r="O230" s="804"/>
      <c r="P230" s="804"/>
      <c r="Q230" s="804"/>
      <c r="R230" s="804"/>
      <c r="S230" s="804">
        <f t="shared" si="72"/>
        <v>46488.3</v>
      </c>
      <c r="T230" s="865">
        <v>480000</v>
      </c>
    </row>
    <row r="231" spans="1:20" s="696" customFormat="1" ht="24.75" customHeight="1">
      <c r="A231" s="851">
        <v>26</v>
      </c>
      <c r="B231" s="706" t="s">
        <v>1064</v>
      </c>
      <c r="C231" s="707">
        <v>10</v>
      </c>
      <c r="D231" s="707">
        <v>9</v>
      </c>
      <c r="E231" s="835"/>
      <c r="F231" s="804"/>
      <c r="G231" s="804"/>
      <c r="H231" s="804"/>
      <c r="I231" s="804"/>
      <c r="J231" s="804"/>
      <c r="K231" s="804"/>
      <c r="L231" s="804"/>
      <c r="M231" s="804"/>
      <c r="N231" s="804"/>
      <c r="O231" s="804"/>
      <c r="P231" s="804"/>
      <c r="Q231" s="804"/>
      <c r="R231" s="804"/>
      <c r="S231" s="804"/>
      <c r="T231" s="865"/>
    </row>
    <row r="232" spans="1:20" s="696" customFormat="1" ht="24.75" customHeight="1">
      <c r="A232" s="851">
        <v>27</v>
      </c>
      <c r="B232" s="706" t="s">
        <v>1065</v>
      </c>
      <c r="C232" s="707">
        <v>10</v>
      </c>
      <c r="D232" s="707">
        <v>9</v>
      </c>
      <c r="E232" s="835"/>
      <c r="F232" s="804"/>
      <c r="G232" s="804"/>
      <c r="H232" s="804"/>
      <c r="I232" s="804"/>
      <c r="J232" s="804"/>
      <c r="K232" s="804"/>
      <c r="L232" s="804"/>
      <c r="M232" s="804"/>
      <c r="N232" s="804"/>
      <c r="O232" s="804"/>
      <c r="P232" s="804"/>
      <c r="Q232" s="804"/>
      <c r="R232" s="804"/>
      <c r="S232" s="804"/>
      <c r="T232" s="865"/>
    </row>
    <row r="233" spans="1:20" s="696" customFormat="1" ht="24.75" customHeight="1">
      <c r="A233" s="851"/>
      <c r="B233" s="706" t="s">
        <v>971</v>
      </c>
      <c r="C233" s="707">
        <v>12</v>
      </c>
      <c r="D233" s="707">
        <v>7</v>
      </c>
      <c r="E233" s="835">
        <v>537227</v>
      </c>
      <c r="F233" s="804">
        <f t="shared" si="52"/>
        <v>188029.44999999998</v>
      </c>
      <c r="G233" s="804">
        <f t="shared" si="65"/>
        <v>107445.40000000001</v>
      </c>
      <c r="H233" s="804">
        <f t="shared" si="66"/>
        <v>26861.350000000002</v>
      </c>
      <c r="I233" s="804">
        <f t="shared" si="67"/>
        <v>8640</v>
      </c>
      <c r="J233" s="804">
        <f t="shared" si="68"/>
        <v>50861.350000000006</v>
      </c>
      <c r="K233" s="804" t="str">
        <f t="shared" si="69"/>
        <v/>
      </c>
      <c r="L233" s="804" t="str">
        <f t="shared" si="70"/>
        <v/>
      </c>
      <c r="M233" s="804" t="str">
        <f t="shared" si="71"/>
        <v/>
      </c>
      <c r="N233" s="804"/>
      <c r="O233" s="804"/>
      <c r="P233" s="804"/>
      <c r="Q233" s="804"/>
      <c r="R233" s="804"/>
      <c r="S233" s="804">
        <f t="shared" si="72"/>
        <v>53722.700000000004</v>
      </c>
      <c r="T233" s="865">
        <v>480000</v>
      </c>
    </row>
    <row r="234" spans="1:20" s="696" customFormat="1" ht="24.75" customHeight="1">
      <c r="A234" s="851"/>
      <c r="B234" s="706" t="s">
        <v>1081</v>
      </c>
      <c r="C234" s="707">
        <v>12</v>
      </c>
      <c r="D234" s="707">
        <v>7</v>
      </c>
      <c r="E234" s="835">
        <v>537227</v>
      </c>
      <c r="F234" s="804">
        <f t="shared" si="52"/>
        <v>188029.44999999998</v>
      </c>
      <c r="G234" s="804">
        <f t="shared" si="65"/>
        <v>107445.40000000001</v>
      </c>
      <c r="H234" s="804">
        <f t="shared" si="66"/>
        <v>26861.350000000002</v>
      </c>
      <c r="I234" s="804">
        <f t="shared" si="67"/>
        <v>8640</v>
      </c>
      <c r="J234" s="804">
        <f t="shared" si="68"/>
        <v>50861.350000000006</v>
      </c>
      <c r="K234" s="804" t="str">
        <f t="shared" si="69"/>
        <v/>
      </c>
      <c r="L234" s="804" t="str">
        <f t="shared" si="70"/>
        <v/>
      </c>
      <c r="M234" s="804" t="str">
        <f t="shared" si="71"/>
        <v/>
      </c>
      <c r="N234" s="804"/>
      <c r="O234" s="804"/>
      <c r="P234" s="804"/>
      <c r="Q234" s="804"/>
      <c r="R234" s="804"/>
      <c r="S234" s="804">
        <f t="shared" si="72"/>
        <v>53722.700000000004</v>
      </c>
      <c r="T234" s="865">
        <v>480000</v>
      </c>
    </row>
    <row r="235" spans="1:20" s="696" customFormat="1" ht="24.75" customHeight="1" thickBot="1">
      <c r="A235" s="866">
        <v>28</v>
      </c>
      <c r="B235" s="722" t="s">
        <v>1066</v>
      </c>
      <c r="C235" s="723">
        <v>12</v>
      </c>
      <c r="D235" s="723">
        <v>7</v>
      </c>
      <c r="E235" s="835">
        <v>537227</v>
      </c>
      <c r="F235" s="804">
        <f t="shared" si="52"/>
        <v>188029.44999999998</v>
      </c>
      <c r="G235" s="804">
        <f t="shared" si="65"/>
        <v>107445.40000000001</v>
      </c>
      <c r="H235" s="804">
        <f t="shared" si="66"/>
        <v>26861.350000000002</v>
      </c>
      <c r="I235" s="804">
        <f t="shared" si="67"/>
        <v>8640</v>
      </c>
      <c r="J235" s="804">
        <f t="shared" si="68"/>
        <v>50861.350000000006</v>
      </c>
      <c r="K235" s="804" t="str">
        <f t="shared" si="69"/>
        <v/>
      </c>
      <c r="L235" s="804" t="str">
        <f t="shared" si="70"/>
        <v/>
      </c>
      <c r="M235" s="804" t="str">
        <f t="shared" si="71"/>
        <v/>
      </c>
      <c r="N235" s="804"/>
      <c r="O235" s="804"/>
      <c r="P235" s="804"/>
      <c r="Q235" s="804"/>
      <c r="R235" s="804"/>
      <c r="S235" s="804">
        <f t="shared" si="72"/>
        <v>53722.700000000004</v>
      </c>
      <c r="T235" s="865">
        <v>480000</v>
      </c>
    </row>
    <row r="236" spans="1:20" s="758" customFormat="1" ht="24.75" customHeight="1" thickBot="1">
      <c r="A236" s="1037" t="s">
        <v>1067</v>
      </c>
      <c r="B236" s="1038"/>
      <c r="C236" s="1038"/>
      <c r="D236" s="1040"/>
      <c r="E236" s="836">
        <f>SUM(E213:E235)</f>
        <v>6704401.8000000007</v>
      </c>
      <c r="F236" s="836">
        <f t="shared" ref="F236:T236" si="73">SUM(F213:F235)</f>
        <v>2346540.6300000004</v>
      </c>
      <c r="G236" s="836">
        <f t="shared" si="73"/>
        <v>1340880.3599999999</v>
      </c>
      <c r="H236" s="836">
        <f t="shared" si="73"/>
        <v>335220.08999999997</v>
      </c>
      <c r="I236" s="836">
        <f t="shared" si="73"/>
        <v>154440</v>
      </c>
      <c r="J236" s="836">
        <f t="shared" si="73"/>
        <v>815220.09</v>
      </c>
      <c r="K236" s="836">
        <f t="shared" si="73"/>
        <v>0</v>
      </c>
      <c r="L236" s="836">
        <f t="shared" si="73"/>
        <v>0</v>
      </c>
      <c r="M236" s="836">
        <f t="shared" si="73"/>
        <v>0</v>
      </c>
      <c r="N236" s="836">
        <f t="shared" si="73"/>
        <v>0</v>
      </c>
      <c r="O236" s="836">
        <f t="shared" si="73"/>
        <v>0</v>
      </c>
      <c r="P236" s="836">
        <f t="shared" si="73"/>
        <v>0</v>
      </c>
      <c r="Q236" s="836">
        <f t="shared" si="73"/>
        <v>0</v>
      </c>
      <c r="R236" s="836">
        <f t="shared" si="73"/>
        <v>0</v>
      </c>
      <c r="S236" s="836">
        <f t="shared" si="73"/>
        <v>670440.17999999993</v>
      </c>
      <c r="T236" s="837">
        <f t="shared" si="73"/>
        <v>9600000</v>
      </c>
    </row>
    <row r="237" spans="1:20" s="696" customFormat="1" ht="24.75" customHeight="1">
      <c r="A237" s="851">
        <v>29</v>
      </c>
      <c r="B237" s="706" t="s">
        <v>1068</v>
      </c>
      <c r="C237" s="707">
        <v>13</v>
      </c>
      <c r="D237" s="707">
        <v>10</v>
      </c>
      <c r="E237" s="862">
        <v>652831</v>
      </c>
      <c r="F237" s="838">
        <f t="shared" si="52"/>
        <v>228490.84999999998</v>
      </c>
      <c r="G237" s="838">
        <f t="shared" si="65"/>
        <v>130566.20000000001</v>
      </c>
      <c r="H237" s="838">
        <f t="shared" si="66"/>
        <v>32641.550000000003</v>
      </c>
      <c r="I237" s="838">
        <f t="shared" si="67"/>
        <v>8640</v>
      </c>
      <c r="J237" s="838">
        <f t="shared" si="68"/>
        <v>56641.55</v>
      </c>
      <c r="K237" s="838" t="str">
        <f t="shared" si="69"/>
        <v/>
      </c>
      <c r="L237" s="838" t="str">
        <f t="shared" si="70"/>
        <v/>
      </c>
      <c r="M237" s="838" t="str">
        <f t="shared" si="71"/>
        <v/>
      </c>
      <c r="N237" s="838"/>
      <c r="O237" s="838"/>
      <c r="P237" s="838"/>
      <c r="Q237" s="838"/>
      <c r="R237" s="838"/>
      <c r="S237" s="838">
        <f t="shared" si="72"/>
        <v>65283.100000000006</v>
      </c>
      <c r="T237" s="865">
        <v>480000</v>
      </c>
    </row>
    <row r="238" spans="1:20" s="696" customFormat="1" ht="24.75" customHeight="1">
      <c r="A238" s="851">
        <v>30</v>
      </c>
      <c r="B238" s="706" t="s">
        <v>1069</v>
      </c>
      <c r="C238" s="707">
        <v>13</v>
      </c>
      <c r="D238" s="707">
        <v>10</v>
      </c>
      <c r="E238" s="862">
        <v>652831</v>
      </c>
      <c r="F238" s="804">
        <f t="shared" si="52"/>
        <v>228490.84999999998</v>
      </c>
      <c r="G238" s="804">
        <f t="shared" si="65"/>
        <v>130566.20000000001</v>
      </c>
      <c r="H238" s="804">
        <f t="shared" si="66"/>
        <v>32641.550000000003</v>
      </c>
      <c r="I238" s="804">
        <f t="shared" si="67"/>
        <v>8640</v>
      </c>
      <c r="J238" s="804">
        <f t="shared" si="68"/>
        <v>56641.55</v>
      </c>
      <c r="K238" s="804" t="str">
        <f t="shared" si="69"/>
        <v/>
      </c>
      <c r="L238" s="804" t="str">
        <f t="shared" si="70"/>
        <v/>
      </c>
      <c r="M238" s="804" t="str">
        <f t="shared" si="71"/>
        <v/>
      </c>
      <c r="N238" s="804"/>
      <c r="O238" s="804"/>
      <c r="P238" s="804"/>
      <c r="Q238" s="804"/>
      <c r="R238" s="804"/>
      <c r="S238" s="804">
        <f t="shared" si="72"/>
        <v>65283.100000000006</v>
      </c>
      <c r="T238" s="865">
        <v>480000</v>
      </c>
    </row>
    <row r="239" spans="1:20" s="696" customFormat="1" ht="24.75" customHeight="1">
      <c r="A239" s="851">
        <v>31</v>
      </c>
      <c r="B239" s="706" t="s">
        <v>1070</v>
      </c>
      <c r="C239" s="707">
        <v>13</v>
      </c>
      <c r="D239" s="707">
        <v>10</v>
      </c>
      <c r="E239" s="862">
        <v>652831</v>
      </c>
      <c r="F239" s="804">
        <f t="shared" si="52"/>
        <v>228490.84999999998</v>
      </c>
      <c r="G239" s="804">
        <f t="shared" si="65"/>
        <v>130566.20000000001</v>
      </c>
      <c r="H239" s="804">
        <f t="shared" si="66"/>
        <v>32641.550000000003</v>
      </c>
      <c r="I239" s="804">
        <f t="shared" si="67"/>
        <v>8640</v>
      </c>
      <c r="J239" s="804">
        <f t="shared" si="68"/>
        <v>56641.55</v>
      </c>
      <c r="K239" s="804" t="str">
        <f t="shared" si="69"/>
        <v/>
      </c>
      <c r="L239" s="804" t="str">
        <f t="shared" si="70"/>
        <v/>
      </c>
      <c r="M239" s="804" t="str">
        <f t="shared" si="71"/>
        <v/>
      </c>
      <c r="N239" s="804"/>
      <c r="O239" s="804"/>
      <c r="P239" s="804"/>
      <c r="Q239" s="804"/>
      <c r="R239" s="804"/>
      <c r="S239" s="804">
        <f t="shared" si="72"/>
        <v>65283.100000000006</v>
      </c>
      <c r="T239" s="865">
        <v>480000</v>
      </c>
    </row>
    <row r="240" spans="1:20" s="696" customFormat="1" ht="24.75" customHeight="1">
      <c r="A240" s="851">
        <v>32</v>
      </c>
      <c r="B240" s="706" t="s">
        <v>1071</v>
      </c>
      <c r="C240" s="707">
        <v>13</v>
      </c>
      <c r="D240" s="707">
        <v>10</v>
      </c>
      <c r="E240" s="862">
        <v>652831</v>
      </c>
      <c r="F240" s="804">
        <f t="shared" si="52"/>
        <v>228490.84999999998</v>
      </c>
      <c r="G240" s="804">
        <f t="shared" si="65"/>
        <v>130566.20000000001</v>
      </c>
      <c r="H240" s="804">
        <f t="shared" si="66"/>
        <v>32641.550000000003</v>
      </c>
      <c r="I240" s="804">
        <f t="shared" si="67"/>
        <v>8640</v>
      </c>
      <c r="J240" s="804">
        <f t="shared" si="68"/>
        <v>56641.55</v>
      </c>
      <c r="K240" s="804" t="str">
        <f t="shared" si="69"/>
        <v/>
      </c>
      <c r="L240" s="804" t="str">
        <f t="shared" si="70"/>
        <v/>
      </c>
      <c r="M240" s="804" t="str">
        <f t="shared" si="71"/>
        <v/>
      </c>
      <c r="N240" s="804"/>
      <c r="O240" s="804"/>
      <c r="P240" s="804"/>
      <c r="Q240" s="804"/>
      <c r="R240" s="804"/>
      <c r="S240" s="804">
        <f t="shared" si="72"/>
        <v>65283.100000000006</v>
      </c>
      <c r="T240" s="865">
        <v>480000</v>
      </c>
    </row>
    <row r="241" spans="1:20" s="696" customFormat="1" ht="24.75" customHeight="1">
      <c r="A241" s="851">
        <v>33</v>
      </c>
      <c r="B241" s="706" t="s">
        <v>1072</v>
      </c>
      <c r="C241" s="707">
        <v>14</v>
      </c>
      <c r="D241" s="707">
        <v>11</v>
      </c>
      <c r="E241" s="835">
        <v>737863</v>
      </c>
      <c r="F241" s="804">
        <f t="shared" si="52"/>
        <v>258252.05</v>
      </c>
      <c r="G241" s="804">
        <f t="shared" si="65"/>
        <v>147572.6</v>
      </c>
      <c r="H241" s="804">
        <f t="shared" si="66"/>
        <v>36893.15</v>
      </c>
      <c r="I241" s="804">
        <f t="shared" si="67"/>
        <v>8640</v>
      </c>
      <c r="J241" s="804">
        <f t="shared" si="68"/>
        <v>60893.15</v>
      </c>
      <c r="K241" s="804" t="str">
        <f t="shared" si="69"/>
        <v/>
      </c>
      <c r="L241" s="804" t="str">
        <f t="shared" si="70"/>
        <v/>
      </c>
      <c r="M241" s="804" t="str">
        <f t="shared" si="71"/>
        <v/>
      </c>
      <c r="N241" s="804"/>
      <c r="O241" s="804"/>
      <c r="P241" s="804"/>
      <c r="Q241" s="804"/>
      <c r="R241" s="804"/>
      <c r="S241" s="804">
        <f t="shared" si="72"/>
        <v>73786.3</v>
      </c>
      <c r="T241" s="865">
        <v>480000</v>
      </c>
    </row>
    <row r="242" spans="1:20" s="696" customFormat="1" ht="24.75" customHeight="1">
      <c r="A242" s="851">
        <v>34</v>
      </c>
      <c r="B242" s="706" t="s">
        <v>1073</v>
      </c>
      <c r="C242" s="707">
        <v>14</v>
      </c>
      <c r="D242" s="707">
        <v>11</v>
      </c>
      <c r="E242" s="835">
        <v>737863</v>
      </c>
      <c r="F242" s="804">
        <f t="shared" si="52"/>
        <v>258252.05</v>
      </c>
      <c r="G242" s="804">
        <f t="shared" si="65"/>
        <v>147572.6</v>
      </c>
      <c r="H242" s="804">
        <f t="shared" si="66"/>
        <v>36893.15</v>
      </c>
      <c r="I242" s="804">
        <f t="shared" si="67"/>
        <v>8640</v>
      </c>
      <c r="J242" s="804">
        <f t="shared" si="68"/>
        <v>60893.15</v>
      </c>
      <c r="K242" s="804" t="str">
        <f t="shared" si="69"/>
        <v/>
      </c>
      <c r="L242" s="804" t="str">
        <f t="shared" si="70"/>
        <v/>
      </c>
      <c r="M242" s="804" t="str">
        <f t="shared" si="71"/>
        <v/>
      </c>
      <c r="N242" s="804"/>
      <c r="O242" s="804"/>
      <c r="P242" s="804"/>
      <c r="Q242" s="804"/>
      <c r="R242" s="804"/>
      <c r="S242" s="804">
        <f t="shared" si="72"/>
        <v>73786.3</v>
      </c>
      <c r="T242" s="865">
        <v>480000</v>
      </c>
    </row>
    <row r="243" spans="1:20" s="696" customFormat="1" ht="24.75" customHeight="1">
      <c r="A243" s="851">
        <v>35</v>
      </c>
      <c r="B243" s="706" t="s">
        <v>1074</v>
      </c>
      <c r="C243" s="707">
        <v>14</v>
      </c>
      <c r="D243" s="707">
        <v>11</v>
      </c>
      <c r="E243" s="835">
        <v>737863</v>
      </c>
      <c r="F243" s="804">
        <f t="shared" si="52"/>
        <v>258252.05</v>
      </c>
      <c r="G243" s="804">
        <f t="shared" si="65"/>
        <v>147572.6</v>
      </c>
      <c r="H243" s="804">
        <f t="shared" si="66"/>
        <v>36893.15</v>
      </c>
      <c r="I243" s="804">
        <f t="shared" si="67"/>
        <v>8640</v>
      </c>
      <c r="J243" s="804">
        <f t="shared" si="68"/>
        <v>60893.15</v>
      </c>
      <c r="K243" s="804" t="str">
        <f t="shared" si="69"/>
        <v/>
      </c>
      <c r="L243" s="804" t="str">
        <f t="shared" si="70"/>
        <v/>
      </c>
      <c r="M243" s="804" t="str">
        <f t="shared" si="71"/>
        <v/>
      </c>
      <c r="N243" s="804"/>
      <c r="O243" s="804"/>
      <c r="P243" s="804"/>
      <c r="Q243" s="804"/>
      <c r="R243" s="804"/>
      <c r="S243" s="804">
        <f t="shared" si="72"/>
        <v>73786.3</v>
      </c>
      <c r="T243" s="865">
        <v>480000</v>
      </c>
    </row>
    <row r="244" spans="1:20" s="696" customFormat="1" ht="24.75" customHeight="1">
      <c r="A244" s="851">
        <v>36</v>
      </c>
      <c r="B244" s="706" t="s">
        <v>1075</v>
      </c>
      <c r="C244" s="707">
        <v>14</v>
      </c>
      <c r="D244" s="707">
        <v>11</v>
      </c>
      <c r="E244" s="835">
        <v>737863</v>
      </c>
      <c r="F244" s="804">
        <f t="shared" si="52"/>
        <v>258252.05</v>
      </c>
      <c r="G244" s="804">
        <f t="shared" si="65"/>
        <v>147572.6</v>
      </c>
      <c r="H244" s="804">
        <f t="shared" si="66"/>
        <v>36893.15</v>
      </c>
      <c r="I244" s="804">
        <f t="shared" si="67"/>
        <v>8640</v>
      </c>
      <c r="J244" s="804">
        <f t="shared" si="68"/>
        <v>60893.15</v>
      </c>
      <c r="K244" s="804" t="str">
        <f t="shared" si="69"/>
        <v/>
      </c>
      <c r="L244" s="804" t="str">
        <f t="shared" si="70"/>
        <v/>
      </c>
      <c r="M244" s="804" t="str">
        <f t="shared" si="71"/>
        <v/>
      </c>
      <c r="N244" s="804"/>
      <c r="O244" s="804"/>
      <c r="P244" s="804"/>
      <c r="Q244" s="804"/>
      <c r="R244" s="804"/>
      <c r="S244" s="804">
        <f t="shared" si="72"/>
        <v>73786.3</v>
      </c>
      <c r="T244" s="865">
        <v>480000</v>
      </c>
    </row>
    <row r="245" spans="1:20" s="696" customFormat="1" ht="24.75" customHeight="1">
      <c r="A245" s="851">
        <v>37</v>
      </c>
      <c r="B245" s="706" t="s">
        <v>1076</v>
      </c>
      <c r="C245" s="707">
        <v>14</v>
      </c>
      <c r="D245" s="707">
        <v>11</v>
      </c>
      <c r="E245" s="835">
        <v>737863</v>
      </c>
      <c r="F245" s="804">
        <f t="shared" si="52"/>
        <v>258252.05</v>
      </c>
      <c r="G245" s="804">
        <f t="shared" si="65"/>
        <v>147572.6</v>
      </c>
      <c r="H245" s="804">
        <f t="shared" si="66"/>
        <v>36893.15</v>
      </c>
      <c r="I245" s="804">
        <f t="shared" si="67"/>
        <v>8640</v>
      </c>
      <c r="J245" s="804">
        <f t="shared" si="68"/>
        <v>60893.15</v>
      </c>
      <c r="K245" s="804" t="str">
        <f t="shared" si="69"/>
        <v/>
      </c>
      <c r="L245" s="804" t="str">
        <f t="shared" si="70"/>
        <v/>
      </c>
      <c r="M245" s="804" t="str">
        <f t="shared" si="71"/>
        <v/>
      </c>
      <c r="N245" s="804"/>
      <c r="O245" s="804"/>
      <c r="P245" s="804"/>
      <c r="Q245" s="804"/>
      <c r="R245" s="804"/>
      <c r="S245" s="804">
        <f t="shared" si="72"/>
        <v>73786.3</v>
      </c>
      <c r="T245" s="865">
        <v>480000</v>
      </c>
    </row>
    <row r="246" spans="1:20" s="696" customFormat="1" ht="24.75" customHeight="1">
      <c r="A246" s="851">
        <v>38</v>
      </c>
      <c r="B246" s="706" t="s">
        <v>1077</v>
      </c>
      <c r="C246" s="707">
        <v>14</v>
      </c>
      <c r="D246" s="707">
        <v>11</v>
      </c>
      <c r="E246" s="835">
        <v>737863</v>
      </c>
      <c r="F246" s="804">
        <f t="shared" si="52"/>
        <v>258252.05</v>
      </c>
      <c r="G246" s="804">
        <f t="shared" si="65"/>
        <v>147572.6</v>
      </c>
      <c r="H246" s="804">
        <f t="shared" si="66"/>
        <v>36893.15</v>
      </c>
      <c r="I246" s="804">
        <f t="shared" si="67"/>
        <v>8640</v>
      </c>
      <c r="J246" s="804">
        <f t="shared" si="68"/>
        <v>60893.15</v>
      </c>
      <c r="K246" s="804" t="str">
        <f t="shared" si="69"/>
        <v/>
      </c>
      <c r="L246" s="804" t="str">
        <f t="shared" si="70"/>
        <v/>
      </c>
      <c r="M246" s="804" t="str">
        <f t="shared" si="71"/>
        <v/>
      </c>
      <c r="N246" s="804"/>
      <c r="O246" s="804"/>
      <c r="P246" s="804"/>
      <c r="Q246" s="804"/>
      <c r="R246" s="804"/>
      <c r="S246" s="804">
        <f t="shared" si="72"/>
        <v>73786.3</v>
      </c>
      <c r="T246" s="865">
        <v>480000</v>
      </c>
    </row>
    <row r="247" spans="1:20" s="696" customFormat="1" ht="24.75" customHeight="1">
      <c r="A247" s="851">
        <v>39</v>
      </c>
      <c r="B247" s="706" t="s">
        <v>1078</v>
      </c>
      <c r="C247" s="707">
        <v>14</v>
      </c>
      <c r="D247" s="707">
        <v>11</v>
      </c>
      <c r="E247" s="835">
        <v>737863</v>
      </c>
      <c r="F247" s="804">
        <f t="shared" si="52"/>
        <v>258252.05</v>
      </c>
      <c r="G247" s="804">
        <f t="shared" si="65"/>
        <v>147572.6</v>
      </c>
      <c r="H247" s="804">
        <f t="shared" si="66"/>
        <v>36893.15</v>
      </c>
      <c r="I247" s="804">
        <f t="shared" si="67"/>
        <v>8640</v>
      </c>
      <c r="J247" s="804">
        <f t="shared" si="68"/>
        <v>60893.15</v>
      </c>
      <c r="K247" s="804" t="str">
        <f t="shared" si="69"/>
        <v/>
      </c>
      <c r="L247" s="804" t="str">
        <f t="shared" si="70"/>
        <v/>
      </c>
      <c r="M247" s="804" t="str">
        <f t="shared" si="71"/>
        <v/>
      </c>
      <c r="N247" s="804"/>
      <c r="O247" s="804"/>
      <c r="P247" s="804"/>
      <c r="Q247" s="804"/>
      <c r="R247" s="804"/>
      <c r="S247" s="804">
        <f t="shared" si="72"/>
        <v>73786.3</v>
      </c>
      <c r="T247" s="865">
        <v>480000</v>
      </c>
    </row>
    <row r="248" spans="1:20" s="696" customFormat="1" ht="24.75" customHeight="1" thickBot="1">
      <c r="A248" s="867">
        <v>40</v>
      </c>
      <c r="B248" s="868" t="s">
        <v>1079</v>
      </c>
      <c r="C248" s="780">
        <v>14</v>
      </c>
      <c r="D248" s="780">
        <v>11</v>
      </c>
      <c r="E248" s="827">
        <v>737863</v>
      </c>
      <c r="F248" s="869">
        <f t="shared" si="52"/>
        <v>258252.05</v>
      </c>
      <c r="G248" s="869">
        <f t="shared" si="65"/>
        <v>147572.6</v>
      </c>
      <c r="H248" s="869">
        <f t="shared" si="66"/>
        <v>36893.15</v>
      </c>
      <c r="I248" s="869">
        <f t="shared" si="67"/>
        <v>8640</v>
      </c>
      <c r="J248" s="869">
        <f t="shared" si="68"/>
        <v>60893.15</v>
      </c>
      <c r="K248" s="869" t="str">
        <f t="shared" si="69"/>
        <v/>
      </c>
      <c r="L248" s="869" t="str">
        <f t="shared" si="70"/>
        <v/>
      </c>
      <c r="M248" s="869" t="str">
        <f t="shared" si="71"/>
        <v/>
      </c>
      <c r="N248" s="869"/>
      <c r="O248" s="869"/>
      <c r="P248" s="869"/>
      <c r="Q248" s="869"/>
      <c r="R248" s="869"/>
      <c r="S248" s="869">
        <f t="shared" si="72"/>
        <v>73786.3</v>
      </c>
      <c r="T248" s="870">
        <v>480000</v>
      </c>
    </row>
    <row r="249" spans="1:20" s="696" customFormat="1" ht="24.75" customHeight="1" thickBot="1">
      <c r="A249" s="1037" t="s">
        <v>917</v>
      </c>
      <c r="B249" s="1041"/>
      <c r="C249" s="720"/>
      <c r="D249" s="720"/>
      <c r="E249" s="754">
        <f>SUM(E237:E248)</f>
        <v>8514228</v>
      </c>
      <c r="F249" s="754">
        <f t="shared" ref="F249:T249" si="74">SUM(F237:F248)</f>
        <v>2979979.7999999993</v>
      </c>
      <c r="G249" s="754">
        <f t="shared" si="74"/>
        <v>1702845.6000000003</v>
      </c>
      <c r="H249" s="754">
        <f t="shared" si="74"/>
        <v>425711.40000000008</v>
      </c>
      <c r="I249" s="754">
        <f t="shared" si="74"/>
        <v>103680</v>
      </c>
      <c r="J249" s="754">
        <f t="shared" si="74"/>
        <v>713711.40000000014</v>
      </c>
      <c r="K249" s="754">
        <f t="shared" si="74"/>
        <v>0</v>
      </c>
      <c r="L249" s="754">
        <f t="shared" si="74"/>
        <v>0</v>
      </c>
      <c r="M249" s="754">
        <f t="shared" si="74"/>
        <v>0</v>
      </c>
      <c r="N249" s="754">
        <f t="shared" si="74"/>
        <v>0</v>
      </c>
      <c r="O249" s="754">
        <f t="shared" si="74"/>
        <v>0</v>
      </c>
      <c r="P249" s="754">
        <f t="shared" si="74"/>
        <v>0</v>
      </c>
      <c r="Q249" s="754">
        <f t="shared" si="74"/>
        <v>0</v>
      </c>
      <c r="R249" s="754">
        <f t="shared" si="74"/>
        <v>0</v>
      </c>
      <c r="S249" s="754">
        <f t="shared" si="74"/>
        <v>851422.80000000016</v>
      </c>
      <c r="T249" s="829">
        <f t="shared" si="74"/>
        <v>5760000</v>
      </c>
    </row>
    <row r="250" spans="1:20" s="696" customFormat="1" ht="24.75" customHeight="1" thickBot="1">
      <c r="A250" s="1037" t="s">
        <v>1080</v>
      </c>
      <c r="B250" s="1038"/>
      <c r="C250" s="1038"/>
      <c r="D250" s="1038"/>
      <c r="E250" s="1039"/>
      <c r="F250" s="1037"/>
      <c r="G250" s="1038"/>
      <c r="H250" s="1038"/>
      <c r="I250" s="1038"/>
      <c r="J250" s="1038"/>
      <c r="K250" s="1038"/>
      <c r="L250" s="1038"/>
      <c r="M250" s="1039"/>
      <c r="N250" s="1037"/>
      <c r="O250" s="1038"/>
      <c r="P250" s="1038"/>
      <c r="Q250" s="1038"/>
      <c r="R250" s="1039"/>
      <c r="S250" s="1037"/>
      <c r="T250" s="1039"/>
    </row>
    <row r="251" spans="1:20" s="696" customFormat="1" ht="24.75" customHeight="1">
      <c r="A251" s="717"/>
      <c r="B251" s="706"/>
      <c r="C251" s="707"/>
      <c r="D251" s="708"/>
      <c r="E251" s="709"/>
      <c r="F251" s="709"/>
      <c r="G251" s="709"/>
      <c r="H251" s="709"/>
      <c r="I251" s="709"/>
      <c r="J251" s="709"/>
      <c r="K251" s="709"/>
      <c r="L251" s="709"/>
      <c r="M251" s="709"/>
      <c r="N251" s="709"/>
      <c r="O251" s="709"/>
      <c r="P251" s="709"/>
      <c r="Q251" s="709"/>
      <c r="R251" s="709"/>
      <c r="S251" s="709"/>
      <c r="T251" s="710"/>
    </row>
    <row r="252" spans="1:20" s="696" customFormat="1" ht="24.75" customHeight="1" thickBot="1">
      <c r="A252" s="721"/>
      <c r="B252" s="722"/>
      <c r="C252" s="723"/>
      <c r="D252" s="724"/>
      <c r="E252" s="733"/>
      <c r="F252" s="733"/>
      <c r="G252" s="733"/>
      <c r="H252" s="733"/>
      <c r="I252" s="733"/>
      <c r="J252" s="733"/>
      <c r="K252" s="733"/>
      <c r="L252" s="733"/>
      <c r="M252" s="733"/>
      <c r="N252" s="733"/>
      <c r="O252" s="733"/>
      <c r="P252" s="733"/>
      <c r="Q252" s="733"/>
      <c r="R252" s="733"/>
      <c r="S252" s="733"/>
      <c r="T252" s="725"/>
    </row>
    <row r="253" spans="1:20" s="696" customFormat="1" ht="24.75" customHeight="1" thickBot="1">
      <c r="A253" s="1037" t="s">
        <v>915</v>
      </c>
      <c r="B253" s="1038"/>
      <c r="C253" s="1038"/>
      <c r="D253" s="1041"/>
      <c r="E253" s="759">
        <f>SUM(E251:E252)</f>
        <v>0</v>
      </c>
      <c r="F253" s="759">
        <f t="shared" ref="F253:T253" si="75">SUM(F251:F252)</f>
        <v>0</v>
      </c>
      <c r="G253" s="759">
        <f t="shared" si="75"/>
        <v>0</v>
      </c>
      <c r="H253" s="759">
        <f t="shared" si="75"/>
        <v>0</v>
      </c>
      <c r="I253" s="759">
        <f t="shared" si="75"/>
        <v>0</v>
      </c>
      <c r="J253" s="759">
        <f t="shared" si="75"/>
        <v>0</v>
      </c>
      <c r="K253" s="759">
        <f t="shared" si="75"/>
        <v>0</v>
      </c>
      <c r="L253" s="759">
        <f t="shared" si="75"/>
        <v>0</v>
      </c>
      <c r="M253" s="759">
        <f t="shared" si="75"/>
        <v>0</v>
      </c>
      <c r="N253" s="759">
        <f t="shared" si="75"/>
        <v>0</v>
      </c>
      <c r="O253" s="759">
        <f t="shared" si="75"/>
        <v>0</v>
      </c>
      <c r="P253" s="759">
        <f t="shared" si="75"/>
        <v>0</v>
      </c>
      <c r="Q253" s="759">
        <f t="shared" si="75"/>
        <v>0</v>
      </c>
      <c r="R253" s="759">
        <f t="shared" si="75"/>
        <v>0</v>
      </c>
      <c r="S253" s="759">
        <f t="shared" si="75"/>
        <v>0</v>
      </c>
      <c r="T253" s="760">
        <f t="shared" si="75"/>
        <v>0</v>
      </c>
    </row>
    <row r="254" spans="1:20" s="696" customFormat="1" ht="24.75" customHeight="1">
      <c r="A254" s="1035" t="s">
        <v>802</v>
      </c>
      <c r="B254" s="1035"/>
      <c r="C254" s="1035"/>
      <c r="D254" s="1035"/>
      <c r="E254" s="1035"/>
      <c r="F254" s="1035"/>
      <c r="G254" s="1035"/>
      <c r="H254" s="1035"/>
      <c r="I254" s="1035"/>
      <c r="J254" s="1035"/>
      <c r="K254" s="1035"/>
      <c r="L254" s="1035"/>
      <c r="M254" s="1035"/>
      <c r="N254" s="1035"/>
      <c r="O254" s="1035"/>
      <c r="P254" s="1035"/>
      <c r="Q254" s="1035"/>
      <c r="R254" s="1035"/>
      <c r="S254" s="1035"/>
      <c r="T254" s="1035"/>
    </row>
    <row r="255" spans="1:20" s="696" customFormat="1" ht="24.75" customHeight="1">
      <c r="A255" s="1036" t="s">
        <v>1083</v>
      </c>
      <c r="B255" s="1036"/>
      <c r="C255" s="1036"/>
      <c r="D255" s="1036"/>
      <c r="E255" s="1036"/>
      <c r="F255" s="1036"/>
      <c r="G255" s="1036"/>
      <c r="H255" s="1036"/>
      <c r="I255" s="1036"/>
      <c r="J255" s="1036"/>
      <c r="K255" s="1036"/>
      <c r="L255" s="1036"/>
      <c r="M255" s="1036"/>
      <c r="N255" s="1036"/>
      <c r="O255" s="1036"/>
      <c r="P255" s="1036"/>
      <c r="Q255" s="1036"/>
      <c r="R255" s="1036"/>
      <c r="S255" s="1036"/>
      <c r="T255" s="1036"/>
    </row>
    <row r="256" spans="1:20" s="696" customFormat="1" ht="24.75" customHeight="1" thickBot="1">
      <c r="A256" s="1036" t="s">
        <v>892</v>
      </c>
      <c r="B256" s="1036"/>
      <c r="C256" s="1036"/>
      <c r="D256" s="1036"/>
      <c r="E256" s="1036"/>
      <c r="F256" s="1036"/>
      <c r="G256" s="1036"/>
      <c r="H256" s="1036"/>
      <c r="I256" s="1036"/>
      <c r="J256" s="1036"/>
      <c r="K256" s="1036"/>
      <c r="L256" s="1036"/>
      <c r="M256" s="1036"/>
      <c r="N256" s="1036"/>
      <c r="O256" s="1036"/>
      <c r="P256" s="1036"/>
      <c r="Q256" s="1036"/>
      <c r="R256" s="1036"/>
      <c r="S256" s="1036"/>
      <c r="T256" s="1036"/>
    </row>
    <row r="257" spans="1:20" s="696" customFormat="1" ht="24.75" customHeight="1" thickBot="1">
      <c r="A257" s="1037" t="s">
        <v>1082</v>
      </c>
      <c r="B257" s="1038"/>
      <c r="C257" s="1038"/>
      <c r="D257" s="1038"/>
      <c r="E257" s="1039"/>
      <c r="F257" s="1037" t="s">
        <v>893</v>
      </c>
      <c r="G257" s="1038"/>
      <c r="H257" s="1038"/>
      <c r="I257" s="1038"/>
      <c r="J257" s="1038"/>
      <c r="K257" s="1038"/>
      <c r="L257" s="1038"/>
      <c r="M257" s="1039"/>
      <c r="N257" s="1037" t="s">
        <v>894</v>
      </c>
      <c r="O257" s="1038"/>
      <c r="P257" s="1038"/>
      <c r="Q257" s="1038"/>
      <c r="R257" s="1039"/>
      <c r="S257" s="1037" t="s">
        <v>895</v>
      </c>
      <c r="T257" s="1039"/>
    </row>
    <row r="258" spans="1:20" s="696" customFormat="1" ht="38.25" customHeight="1" thickBot="1">
      <c r="A258" s="697" t="s">
        <v>896</v>
      </c>
      <c r="B258" s="698" t="s">
        <v>897</v>
      </c>
      <c r="C258" s="698" t="s">
        <v>898</v>
      </c>
      <c r="D258" s="698" t="s">
        <v>899</v>
      </c>
      <c r="E258" s="698" t="s">
        <v>900</v>
      </c>
      <c r="F258" s="698" t="s">
        <v>901</v>
      </c>
      <c r="G258" s="698" t="s">
        <v>902</v>
      </c>
      <c r="H258" s="698" t="s">
        <v>903</v>
      </c>
      <c r="I258" s="698" t="s">
        <v>904</v>
      </c>
      <c r="J258" s="698" t="s">
        <v>905</v>
      </c>
      <c r="K258" s="698" t="s">
        <v>906</v>
      </c>
      <c r="L258" s="698" t="s">
        <v>907</v>
      </c>
      <c r="M258" s="698" t="s">
        <v>908</v>
      </c>
      <c r="N258" s="698" t="s">
        <v>909</v>
      </c>
      <c r="O258" s="698" t="s">
        <v>910</v>
      </c>
      <c r="P258" s="698" t="s">
        <v>911</v>
      </c>
      <c r="Q258" s="698" t="s">
        <v>912</v>
      </c>
      <c r="R258" s="698"/>
      <c r="S258" s="698" t="s">
        <v>913</v>
      </c>
      <c r="T258" s="699" t="s">
        <v>914</v>
      </c>
    </row>
    <row r="259" spans="1:20" s="696" customFormat="1" ht="24.75" customHeight="1">
      <c r="A259" s="726">
        <v>1</v>
      </c>
      <c r="B259" s="727" t="s">
        <v>1084</v>
      </c>
      <c r="C259" s="727">
        <v>6</v>
      </c>
      <c r="D259" s="727">
        <v>6</v>
      </c>
      <c r="E259" s="806">
        <f>VLOOKUP(C259, '[2]SALARY SCALE '!$A$2:$P$18,D259+1, FALSE)</f>
        <v>160584.59999999998</v>
      </c>
      <c r="F259" s="807">
        <f>E259*35%</f>
        <v>56204.609999999986</v>
      </c>
      <c r="G259" s="807">
        <f>E259*20%</f>
        <v>32116.92</v>
      </c>
      <c r="H259" s="807">
        <f>E259*5%</f>
        <v>8029.23</v>
      </c>
      <c r="I259" s="807">
        <f>IF(C259&lt;=6,5400, IF(AND(C259&gt;=7,C259&lt;=10),7560,IF(AND(C259&gt;10,C259&lt;=14),8640,IF(C259&gt;14,9720,""))))</f>
        <v>5400</v>
      </c>
      <c r="J259" s="807">
        <f>IF(C259&lt;7,0.05*E259+64915.68,0.05*E259+24000)</f>
        <v>72944.91</v>
      </c>
      <c r="K259" s="807" t="str">
        <f>IF(C259&gt;=15, 630, "")</f>
        <v/>
      </c>
      <c r="L259" s="807" t="str">
        <f>IF(C259&gt;=15, 11469.09, "")</f>
        <v/>
      </c>
      <c r="M259" s="807" t="str">
        <f>IF(C259&gt;=15, 11469.09, "")</f>
        <v/>
      </c>
      <c r="N259" s="807"/>
      <c r="O259" s="807"/>
      <c r="P259" s="807"/>
      <c r="Q259" s="807"/>
      <c r="R259" s="807"/>
      <c r="S259" s="807">
        <f>E259*10%</f>
        <v>16058.46</v>
      </c>
      <c r="T259" s="809">
        <v>480000</v>
      </c>
    </row>
    <row r="260" spans="1:20" s="696" customFormat="1" ht="24.75" customHeight="1">
      <c r="A260" s="729">
        <v>2</v>
      </c>
      <c r="B260" s="701" t="s">
        <v>1085</v>
      </c>
      <c r="C260" s="701">
        <v>6</v>
      </c>
      <c r="D260" s="701">
        <v>6</v>
      </c>
      <c r="E260" s="800">
        <f>VLOOKUP(C260, '[2]SALARY SCALE '!$A$2:$P$18,D260+1, FALSE)</f>
        <v>160584.59999999998</v>
      </c>
      <c r="F260" s="801">
        <f t="shared" ref="F260:F268" si="76">E260*35%</f>
        <v>56204.609999999986</v>
      </c>
      <c r="G260" s="801">
        <f t="shared" ref="G260:G268" si="77">E260*20%</f>
        <v>32116.92</v>
      </c>
      <c r="H260" s="801">
        <f t="shared" ref="H260:H268" si="78">E260*5%</f>
        <v>8029.23</v>
      </c>
      <c r="I260" s="801">
        <f t="shared" ref="I260:I268" si="79">IF(C260&lt;=6,5400, IF(AND(C260&gt;=7,C260&lt;=10),7560,IF(AND(C260&gt;10,C260&lt;=14),8640,IF(C260&gt;14,9720,""))))</f>
        <v>5400</v>
      </c>
      <c r="J260" s="801">
        <f t="shared" ref="J260:J268" si="80">IF(C260&lt;7,0.05*E260+64915.68,0.05*E260+24000)</f>
        <v>72944.91</v>
      </c>
      <c r="K260" s="801" t="str">
        <f t="shared" ref="K260:K268" si="81">IF(C260&gt;=15, 630, "")</f>
        <v/>
      </c>
      <c r="L260" s="801" t="str">
        <f t="shared" ref="L260:L268" si="82">IF(C260&gt;=15, 11469.09, "")</f>
        <v/>
      </c>
      <c r="M260" s="801" t="str">
        <f t="shared" ref="M260:M268" si="83">IF(C260&gt;=15, 11469.09, "")</f>
        <v/>
      </c>
      <c r="N260" s="801"/>
      <c r="O260" s="801"/>
      <c r="P260" s="801"/>
      <c r="Q260" s="801"/>
      <c r="R260" s="801"/>
      <c r="S260" s="801">
        <f t="shared" ref="S260:S268" si="84">E260*10%</f>
        <v>16058.46</v>
      </c>
      <c r="T260" s="818">
        <v>480000</v>
      </c>
    </row>
    <row r="261" spans="1:20" s="696" customFormat="1" ht="24.75" customHeight="1">
      <c r="A261" s="729">
        <v>3</v>
      </c>
      <c r="B261" s="701" t="s">
        <v>1086</v>
      </c>
      <c r="C261" s="701">
        <v>6</v>
      </c>
      <c r="D261" s="701">
        <v>6</v>
      </c>
      <c r="E261" s="800">
        <f>VLOOKUP(C261, '[2]SALARY SCALE '!$A$2:$P$18,D261+1, FALSE)</f>
        <v>160584.59999999998</v>
      </c>
      <c r="F261" s="801">
        <f t="shared" si="76"/>
        <v>56204.609999999986</v>
      </c>
      <c r="G261" s="801">
        <f t="shared" si="77"/>
        <v>32116.92</v>
      </c>
      <c r="H261" s="801">
        <f t="shared" si="78"/>
        <v>8029.23</v>
      </c>
      <c r="I261" s="801">
        <f t="shared" si="79"/>
        <v>5400</v>
      </c>
      <c r="J261" s="801">
        <f t="shared" si="80"/>
        <v>72944.91</v>
      </c>
      <c r="K261" s="801" t="str">
        <f t="shared" si="81"/>
        <v/>
      </c>
      <c r="L261" s="801" t="str">
        <f t="shared" si="82"/>
        <v/>
      </c>
      <c r="M261" s="801" t="str">
        <f t="shared" si="83"/>
        <v/>
      </c>
      <c r="N261" s="801"/>
      <c r="O261" s="801"/>
      <c r="P261" s="801"/>
      <c r="Q261" s="801"/>
      <c r="R261" s="801"/>
      <c r="S261" s="801">
        <f t="shared" si="84"/>
        <v>16058.46</v>
      </c>
      <c r="T261" s="818">
        <v>480000</v>
      </c>
    </row>
    <row r="262" spans="1:20" s="696" customFormat="1" ht="24.75" customHeight="1">
      <c r="A262" s="729">
        <v>4</v>
      </c>
      <c r="B262" s="701" t="s">
        <v>1087</v>
      </c>
      <c r="C262" s="701">
        <v>6</v>
      </c>
      <c r="D262" s="701">
        <v>6</v>
      </c>
      <c r="E262" s="800">
        <f>VLOOKUP(C262, '[2]SALARY SCALE '!$A$2:$P$18,D262+1, FALSE)</f>
        <v>160584.59999999998</v>
      </c>
      <c r="F262" s="801">
        <f t="shared" si="76"/>
        <v>56204.609999999986</v>
      </c>
      <c r="G262" s="801">
        <f t="shared" si="77"/>
        <v>32116.92</v>
      </c>
      <c r="H262" s="801">
        <f t="shared" si="78"/>
        <v>8029.23</v>
      </c>
      <c r="I262" s="801">
        <f t="shared" si="79"/>
        <v>5400</v>
      </c>
      <c r="J262" s="801">
        <f t="shared" si="80"/>
        <v>72944.91</v>
      </c>
      <c r="K262" s="801" t="str">
        <f t="shared" si="81"/>
        <v/>
      </c>
      <c r="L262" s="801" t="str">
        <f t="shared" si="82"/>
        <v/>
      </c>
      <c r="M262" s="801" t="str">
        <f t="shared" si="83"/>
        <v/>
      </c>
      <c r="N262" s="801"/>
      <c r="O262" s="801"/>
      <c r="P262" s="801"/>
      <c r="Q262" s="801"/>
      <c r="R262" s="801"/>
      <c r="S262" s="801">
        <f t="shared" si="84"/>
        <v>16058.46</v>
      </c>
      <c r="T262" s="818">
        <v>480000</v>
      </c>
    </row>
    <row r="263" spans="1:20" s="696" customFormat="1" ht="24.75" customHeight="1">
      <c r="A263" s="729">
        <v>5</v>
      </c>
      <c r="B263" s="701" t="s">
        <v>1088</v>
      </c>
      <c r="C263" s="701">
        <v>6</v>
      </c>
      <c r="D263" s="701">
        <v>6</v>
      </c>
      <c r="E263" s="800">
        <f>VLOOKUP(C263, '[2]SALARY SCALE '!$A$2:$P$18,D263+1, FALSE)</f>
        <v>160584.59999999998</v>
      </c>
      <c r="F263" s="801">
        <f t="shared" si="76"/>
        <v>56204.609999999986</v>
      </c>
      <c r="G263" s="801">
        <f t="shared" si="77"/>
        <v>32116.92</v>
      </c>
      <c r="H263" s="801">
        <f t="shared" si="78"/>
        <v>8029.23</v>
      </c>
      <c r="I263" s="801">
        <f t="shared" si="79"/>
        <v>5400</v>
      </c>
      <c r="J263" s="801">
        <f t="shared" si="80"/>
        <v>72944.91</v>
      </c>
      <c r="K263" s="801" t="str">
        <f t="shared" si="81"/>
        <v/>
      </c>
      <c r="L263" s="801" t="str">
        <f t="shared" si="82"/>
        <v/>
      </c>
      <c r="M263" s="801" t="str">
        <f t="shared" si="83"/>
        <v/>
      </c>
      <c r="N263" s="801"/>
      <c r="O263" s="801"/>
      <c r="P263" s="801"/>
      <c r="Q263" s="801"/>
      <c r="R263" s="801"/>
      <c r="S263" s="801">
        <f t="shared" si="84"/>
        <v>16058.46</v>
      </c>
      <c r="T263" s="818">
        <v>480000</v>
      </c>
    </row>
    <row r="264" spans="1:20" s="696" customFormat="1" ht="24.75" customHeight="1">
      <c r="A264" s="729">
        <v>6</v>
      </c>
      <c r="B264" s="701" t="s">
        <v>1089</v>
      </c>
      <c r="C264" s="701">
        <v>6</v>
      </c>
      <c r="D264" s="701">
        <v>6</v>
      </c>
      <c r="E264" s="800">
        <f>VLOOKUP(C264, '[2]SALARY SCALE '!$A$2:$P$18,D264+1, FALSE)</f>
        <v>160584.59999999998</v>
      </c>
      <c r="F264" s="801">
        <f t="shared" si="76"/>
        <v>56204.609999999986</v>
      </c>
      <c r="G264" s="801">
        <f t="shared" si="77"/>
        <v>32116.92</v>
      </c>
      <c r="H264" s="801">
        <f t="shared" si="78"/>
        <v>8029.23</v>
      </c>
      <c r="I264" s="801">
        <f t="shared" si="79"/>
        <v>5400</v>
      </c>
      <c r="J264" s="801">
        <f t="shared" si="80"/>
        <v>72944.91</v>
      </c>
      <c r="K264" s="801" t="str">
        <f t="shared" si="81"/>
        <v/>
      </c>
      <c r="L264" s="801" t="str">
        <f t="shared" si="82"/>
        <v/>
      </c>
      <c r="M264" s="801" t="str">
        <f t="shared" si="83"/>
        <v/>
      </c>
      <c r="N264" s="801"/>
      <c r="O264" s="801"/>
      <c r="P264" s="801"/>
      <c r="Q264" s="801"/>
      <c r="R264" s="801"/>
      <c r="S264" s="801">
        <f t="shared" si="84"/>
        <v>16058.46</v>
      </c>
      <c r="T264" s="818">
        <v>480000</v>
      </c>
    </row>
    <row r="265" spans="1:20" s="696" customFormat="1" ht="24.75" customHeight="1">
      <c r="A265" s="729">
        <v>7</v>
      </c>
      <c r="B265" s="701" t="s">
        <v>1090</v>
      </c>
      <c r="C265" s="701">
        <v>6</v>
      </c>
      <c r="D265" s="701">
        <v>6</v>
      </c>
      <c r="E265" s="800">
        <f>VLOOKUP(C265, '[2]SALARY SCALE '!$A$2:$P$18,D265+1, FALSE)</f>
        <v>160584.59999999998</v>
      </c>
      <c r="F265" s="801">
        <f t="shared" si="76"/>
        <v>56204.609999999986</v>
      </c>
      <c r="G265" s="801">
        <f t="shared" si="77"/>
        <v>32116.92</v>
      </c>
      <c r="H265" s="801">
        <f t="shared" si="78"/>
        <v>8029.23</v>
      </c>
      <c r="I265" s="801">
        <f t="shared" si="79"/>
        <v>5400</v>
      </c>
      <c r="J265" s="801">
        <f t="shared" si="80"/>
        <v>72944.91</v>
      </c>
      <c r="K265" s="801" t="str">
        <f t="shared" si="81"/>
        <v/>
      </c>
      <c r="L265" s="801" t="str">
        <f t="shared" si="82"/>
        <v/>
      </c>
      <c r="M265" s="801" t="str">
        <f t="shared" si="83"/>
        <v/>
      </c>
      <c r="N265" s="801"/>
      <c r="O265" s="801"/>
      <c r="P265" s="801"/>
      <c r="Q265" s="801"/>
      <c r="R265" s="801"/>
      <c r="S265" s="801">
        <f t="shared" si="84"/>
        <v>16058.46</v>
      </c>
      <c r="T265" s="818">
        <v>480000</v>
      </c>
    </row>
    <row r="266" spans="1:20" s="696" customFormat="1" ht="24.75" customHeight="1">
      <c r="A266" s="729">
        <v>8</v>
      </c>
      <c r="B266" s="701" t="s">
        <v>1091</v>
      </c>
      <c r="C266" s="701">
        <v>6</v>
      </c>
      <c r="D266" s="701">
        <v>6</v>
      </c>
      <c r="E266" s="800">
        <f>VLOOKUP(C266, '[2]SALARY SCALE '!$A$2:$P$18,D266+1, FALSE)</f>
        <v>160584.59999999998</v>
      </c>
      <c r="F266" s="801">
        <f t="shared" si="76"/>
        <v>56204.609999999986</v>
      </c>
      <c r="G266" s="801">
        <f t="shared" si="77"/>
        <v>32116.92</v>
      </c>
      <c r="H266" s="801">
        <f t="shared" si="78"/>
        <v>8029.23</v>
      </c>
      <c r="I266" s="801">
        <f t="shared" si="79"/>
        <v>5400</v>
      </c>
      <c r="J266" s="801">
        <f t="shared" si="80"/>
        <v>72944.91</v>
      </c>
      <c r="K266" s="801" t="str">
        <f t="shared" si="81"/>
        <v/>
      </c>
      <c r="L266" s="801" t="str">
        <f t="shared" si="82"/>
        <v/>
      </c>
      <c r="M266" s="801" t="str">
        <f t="shared" si="83"/>
        <v/>
      </c>
      <c r="N266" s="801"/>
      <c r="O266" s="801"/>
      <c r="P266" s="801"/>
      <c r="Q266" s="801"/>
      <c r="R266" s="801"/>
      <c r="S266" s="801">
        <f t="shared" si="84"/>
        <v>16058.46</v>
      </c>
      <c r="T266" s="818">
        <v>480000</v>
      </c>
    </row>
    <row r="267" spans="1:20" s="696" customFormat="1" ht="24.75" customHeight="1">
      <c r="A267" s="729">
        <v>9</v>
      </c>
      <c r="B267" s="701" t="s">
        <v>1092</v>
      </c>
      <c r="C267" s="701">
        <v>6</v>
      </c>
      <c r="D267" s="701">
        <v>6</v>
      </c>
      <c r="E267" s="800">
        <f>VLOOKUP(C267, '[2]SALARY SCALE '!$A$2:$P$18,D267+1, FALSE)</f>
        <v>160584.59999999998</v>
      </c>
      <c r="F267" s="801">
        <f t="shared" si="76"/>
        <v>56204.609999999986</v>
      </c>
      <c r="G267" s="801">
        <f t="shared" si="77"/>
        <v>32116.92</v>
      </c>
      <c r="H267" s="801">
        <f t="shared" si="78"/>
        <v>8029.23</v>
      </c>
      <c r="I267" s="801">
        <f t="shared" si="79"/>
        <v>5400</v>
      </c>
      <c r="J267" s="801">
        <f t="shared" si="80"/>
        <v>72944.91</v>
      </c>
      <c r="K267" s="801" t="str">
        <f t="shared" si="81"/>
        <v/>
      </c>
      <c r="L267" s="801" t="str">
        <f t="shared" si="82"/>
        <v/>
      </c>
      <c r="M267" s="801" t="str">
        <f t="shared" si="83"/>
        <v/>
      </c>
      <c r="N267" s="801"/>
      <c r="O267" s="801"/>
      <c r="P267" s="801"/>
      <c r="Q267" s="801"/>
      <c r="R267" s="801"/>
      <c r="S267" s="801">
        <f t="shared" si="84"/>
        <v>16058.46</v>
      </c>
      <c r="T267" s="818">
        <v>480000</v>
      </c>
    </row>
    <row r="268" spans="1:20" s="696" customFormat="1" ht="24.75" customHeight="1">
      <c r="A268" s="729">
        <v>10</v>
      </c>
      <c r="B268" s="701" t="s">
        <v>1093</v>
      </c>
      <c r="C268" s="701">
        <v>6</v>
      </c>
      <c r="D268" s="701">
        <v>6</v>
      </c>
      <c r="E268" s="800">
        <f>VLOOKUP(C268, '[2]SALARY SCALE '!$A$2:$P$18,D268+1, FALSE)</f>
        <v>160584.59999999998</v>
      </c>
      <c r="F268" s="801">
        <f t="shared" si="76"/>
        <v>56204.609999999986</v>
      </c>
      <c r="G268" s="801">
        <f t="shared" si="77"/>
        <v>32116.92</v>
      </c>
      <c r="H268" s="801">
        <f t="shared" si="78"/>
        <v>8029.23</v>
      </c>
      <c r="I268" s="801">
        <f t="shared" si="79"/>
        <v>5400</v>
      </c>
      <c r="J268" s="801">
        <f t="shared" si="80"/>
        <v>72944.91</v>
      </c>
      <c r="K268" s="801" t="str">
        <f t="shared" si="81"/>
        <v/>
      </c>
      <c r="L268" s="801" t="str">
        <f t="shared" si="82"/>
        <v/>
      </c>
      <c r="M268" s="801" t="str">
        <f t="shared" si="83"/>
        <v/>
      </c>
      <c r="N268" s="801"/>
      <c r="O268" s="801"/>
      <c r="P268" s="801"/>
      <c r="Q268" s="801"/>
      <c r="R268" s="801"/>
      <c r="S268" s="801">
        <f t="shared" si="84"/>
        <v>16058.46</v>
      </c>
      <c r="T268" s="818">
        <v>480000</v>
      </c>
    </row>
    <row r="269" spans="1:20" s="696" customFormat="1" ht="24.75" customHeight="1">
      <c r="A269" s="729">
        <v>11</v>
      </c>
      <c r="B269" s="701" t="s">
        <v>1094</v>
      </c>
      <c r="C269" s="701">
        <v>6</v>
      </c>
      <c r="D269" s="701">
        <v>15</v>
      </c>
      <c r="E269" s="800">
        <f>VLOOKUP(C269, '[2]SALARY SCALE '!$A$2:$P$18,D269+1, FALSE)</f>
        <v>209763.96000000002</v>
      </c>
      <c r="F269" s="801">
        <f>E269*35%</f>
        <v>73417.385999999999</v>
      </c>
      <c r="G269" s="801">
        <f>E269*20%</f>
        <v>41952.792000000009</v>
      </c>
      <c r="H269" s="801">
        <f>E269*5%</f>
        <v>10488.198000000002</v>
      </c>
      <c r="I269" s="801">
        <f>IF(C269&lt;=6,5400, IF(AND(C269&gt;=7,C269&lt;=10),7560,IF(AND(C269&gt;10,C269&lt;=14),8640,IF(C269&gt;14,9720,""))))</f>
        <v>5400</v>
      </c>
      <c r="J269" s="801">
        <f>IF(C269&lt;7,0.05*E269+64915.68,0.05*E269+24000)</f>
        <v>75403.877999999997</v>
      </c>
      <c r="K269" s="801" t="str">
        <f>IF(C269&gt;=15, 630, "")</f>
        <v/>
      </c>
      <c r="L269" s="801" t="str">
        <f>IF(C269&gt;=15, 11469.09, "")</f>
        <v/>
      </c>
      <c r="M269" s="801" t="str">
        <f>IF(C269&gt;=15, 11469.09, "")</f>
        <v/>
      </c>
      <c r="N269" s="801"/>
      <c r="O269" s="801"/>
      <c r="P269" s="801"/>
      <c r="Q269" s="801"/>
      <c r="R269" s="801"/>
      <c r="S269" s="801">
        <f>E269*10%</f>
        <v>20976.396000000004</v>
      </c>
      <c r="T269" s="818">
        <v>480000</v>
      </c>
    </row>
    <row r="270" spans="1:20" s="696" customFormat="1" ht="24.75" customHeight="1">
      <c r="A270" s="729">
        <v>12</v>
      </c>
      <c r="B270" s="701" t="s">
        <v>1095</v>
      </c>
      <c r="C270" s="701">
        <v>6</v>
      </c>
      <c r="D270" s="701">
        <v>15</v>
      </c>
      <c r="E270" s="800">
        <f>VLOOKUP(C270, '[2]SALARY SCALE '!$A$2:$P$18,D270+1, FALSE)</f>
        <v>209763.96000000002</v>
      </c>
      <c r="F270" s="801">
        <f>E270*35%</f>
        <v>73417.385999999999</v>
      </c>
      <c r="G270" s="801">
        <f>E270*20%</f>
        <v>41952.792000000009</v>
      </c>
      <c r="H270" s="801">
        <f>E270*5%</f>
        <v>10488.198000000002</v>
      </c>
      <c r="I270" s="801">
        <f>IF(C270&lt;=6,5400, IF(AND(C270&gt;=7,C270&lt;=10),7560,IF(AND(C270&gt;10,C270&lt;=14),8640,IF(C270&gt;14,9720,""))))</f>
        <v>5400</v>
      </c>
      <c r="J270" s="801">
        <f>IF(C270&lt;7,0.05*E270+64915.68,0.05*E270+24000)</f>
        <v>75403.877999999997</v>
      </c>
      <c r="K270" s="801" t="str">
        <f>IF(C270&gt;=15, 630, "")</f>
        <v/>
      </c>
      <c r="L270" s="801" t="str">
        <f>IF(C270&gt;=15, 11469.09, "")</f>
        <v/>
      </c>
      <c r="M270" s="801" t="str">
        <f>IF(C270&gt;=15, 11469.09, "")</f>
        <v/>
      </c>
      <c r="N270" s="801"/>
      <c r="O270" s="801"/>
      <c r="P270" s="801"/>
      <c r="Q270" s="801"/>
      <c r="R270" s="801"/>
      <c r="S270" s="801">
        <f>E270*10%</f>
        <v>20976.396000000004</v>
      </c>
      <c r="T270" s="818">
        <v>480000</v>
      </c>
    </row>
    <row r="271" spans="1:20" s="696" customFormat="1" ht="24.75" customHeight="1" thickBot="1">
      <c r="A271" s="764">
        <v>13</v>
      </c>
      <c r="B271" s="765" t="s">
        <v>1096</v>
      </c>
      <c r="C271" s="765">
        <v>6</v>
      </c>
      <c r="D271" s="765">
        <v>15</v>
      </c>
      <c r="E271" s="811">
        <f>VLOOKUP(C271, '[2]SALARY SCALE '!$A$2:$P$18,D271+1, FALSE)</f>
        <v>209763.96000000002</v>
      </c>
      <c r="F271" s="812">
        <f>E271*35%</f>
        <v>73417.385999999999</v>
      </c>
      <c r="G271" s="812">
        <f>E271*20%</f>
        <v>41952.792000000009</v>
      </c>
      <c r="H271" s="812">
        <f>E271*5%</f>
        <v>10488.198000000002</v>
      </c>
      <c r="I271" s="812">
        <f>IF(C271&lt;=6,5400, IF(AND(C271&gt;=7,C271&lt;=10),7560,IF(AND(C271&gt;10,C271&lt;=14),8640,IF(C271&gt;14,9720,""))))</f>
        <v>5400</v>
      </c>
      <c r="J271" s="812">
        <f>IF(C271&lt;7,0.05*E271+64915.68,0.05*E271+24000)</f>
        <v>75403.877999999997</v>
      </c>
      <c r="K271" s="812" t="str">
        <f>IF(C271&gt;=15, 630, "")</f>
        <v/>
      </c>
      <c r="L271" s="812" t="str">
        <f>IF(C271&gt;=15, 11469.09, "")</f>
        <v/>
      </c>
      <c r="M271" s="812" t="str">
        <f>IF(C271&gt;=15, 11469.09, "")</f>
        <v/>
      </c>
      <c r="N271" s="812"/>
      <c r="O271" s="812"/>
      <c r="P271" s="812"/>
      <c r="Q271" s="812"/>
      <c r="R271" s="812"/>
      <c r="S271" s="812">
        <f>E271*10%</f>
        <v>20976.396000000004</v>
      </c>
      <c r="T271" s="818">
        <v>480000</v>
      </c>
    </row>
    <row r="272" spans="1:20" s="696" customFormat="1" ht="24.75" customHeight="1" thickBot="1">
      <c r="A272" s="1048" t="s">
        <v>915</v>
      </c>
      <c r="B272" s="1036"/>
      <c r="C272" s="1036"/>
      <c r="D272" s="1049"/>
      <c r="E272" s="872">
        <f>SUM(E259:E271)</f>
        <v>2235137.88</v>
      </c>
      <c r="F272" s="872">
        <f t="shared" ref="F272:T272" si="85">SUM(F259:F271)</f>
        <v>782298.25799999968</v>
      </c>
      <c r="G272" s="872">
        <f t="shared" si="85"/>
        <v>447027.57599999994</v>
      </c>
      <c r="H272" s="872">
        <f t="shared" si="85"/>
        <v>111756.89399999999</v>
      </c>
      <c r="I272" s="872">
        <f t="shared" si="85"/>
        <v>70200</v>
      </c>
      <c r="J272" s="872">
        <f t="shared" si="85"/>
        <v>955660.73400000029</v>
      </c>
      <c r="K272" s="872">
        <f t="shared" si="85"/>
        <v>0</v>
      </c>
      <c r="L272" s="872">
        <f t="shared" si="85"/>
        <v>0</v>
      </c>
      <c r="M272" s="872">
        <f t="shared" si="85"/>
        <v>0</v>
      </c>
      <c r="N272" s="872">
        <f t="shared" si="85"/>
        <v>0</v>
      </c>
      <c r="O272" s="872">
        <f t="shared" si="85"/>
        <v>0</v>
      </c>
      <c r="P272" s="872">
        <f t="shared" si="85"/>
        <v>0</v>
      </c>
      <c r="Q272" s="872">
        <f t="shared" si="85"/>
        <v>0</v>
      </c>
      <c r="R272" s="872">
        <f t="shared" si="85"/>
        <v>0</v>
      </c>
      <c r="S272" s="872">
        <f t="shared" si="85"/>
        <v>223513.78799999997</v>
      </c>
      <c r="T272" s="872">
        <f t="shared" si="85"/>
        <v>6240000</v>
      </c>
    </row>
    <row r="273" spans="1:20" s="696" customFormat="1" ht="24.75" customHeight="1">
      <c r="A273" s="767">
        <v>14</v>
      </c>
      <c r="B273" s="768" t="s">
        <v>1097</v>
      </c>
      <c r="C273" s="769">
        <v>8</v>
      </c>
      <c r="D273" s="769">
        <v>10</v>
      </c>
      <c r="E273" s="806">
        <f>VLOOKUP(C273, '[2]SALARY SCALE '!$A$2:$P$18,D273+1, FALSE)</f>
        <v>348920.16000000003</v>
      </c>
      <c r="F273" s="807">
        <f t="shared" ref="F273:F285" si="86">E273*35%</f>
        <v>122122.056</v>
      </c>
      <c r="G273" s="807">
        <f t="shared" ref="G273:G285" si="87">E273*20%</f>
        <v>69784.032000000007</v>
      </c>
      <c r="H273" s="807">
        <f t="shared" ref="H273:H285" si="88">E273*5%</f>
        <v>17446.008000000002</v>
      </c>
      <c r="I273" s="807">
        <f t="shared" ref="I273:I285" si="89">IF(C273&lt;=6,5400, IF(AND(C273&gt;=7,C273&lt;=10),7560,IF(AND(C273&gt;10,C273&lt;=14),8640,IF(C273&gt;14,9720,""))))</f>
        <v>7560</v>
      </c>
      <c r="J273" s="807">
        <f t="shared" ref="J273:J285" si="90">IF(C273&lt;7,0.05*E273+64915.68,0.05*E273+24000)</f>
        <v>41446.008000000002</v>
      </c>
      <c r="K273" s="807" t="str">
        <f t="shared" ref="K273:K285" si="91">IF(C273&gt;=15, 630, "")</f>
        <v/>
      </c>
      <c r="L273" s="807" t="str">
        <f t="shared" ref="L273:L285" si="92">IF(C273&gt;=15, 11469.09, "")</f>
        <v/>
      </c>
      <c r="M273" s="807" t="str">
        <f t="shared" ref="M273:M285" si="93">IF(C273&gt;=15, 11469.09, "")</f>
        <v/>
      </c>
      <c r="N273" s="807"/>
      <c r="O273" s="807"/>
      <c r="P273" s="807"/>
      <c r="Q273" s="807"/>
      <c r="R273" s="807"/>
      <c r="S273" s="807">
        <f t="shared" ref="S273:S285" si="94">E273*10%</f>
        <v>34892.016000000003</v>
      </c>
      <c r="T273" s="809">
        <v>480000</v>
      </c>
    </row>
    <row r="274" spans="1:20" s="696" customFormat="1" ht="24.75" customHeight="1">
      <c r="A274" s="770">
        <v>15</v>
      </c>
      <c r="B274" s="766" t="s">
        <v>1098</v>
      </c>
      <c r="C274" s="761">
        <v>8</v>
      </c>
      <c r="D274" s="761">
        <v>10</v>
      </c>
      <c r="E274" s="800">
        <f>VLOOKUP(C274, '[2]SALARY SCALE '!$A$2:$P$18,D274+1, FALSE)</f>
        <v>348920.16000000003</v>
      </c>
      <c r="F274" s="801">
        <f t="shared" si="86"/>
        <v>122122.056</v>
      </c>
      <c r="G274" s="801">
        <f t="shared" si="87"/>
        <v>69784.032000000007</v>
      </c>
      <c r="H274" s="801">
        <f t="shared" si="88"/>
        <v>17446.008000000002</v>
      </c>
      <c r="I274" s="801">
        <f t="shared" si="89"/>
        <v>7560</v>
      </c>
      <c r="J274" s="801">
        <f t="shared" si="90"/>
        <v>41446.008000000002</v>
      </c>
      <c r="K274" s="801" t="str">
        <f t="shared" si="91"/>
        <v/>
      </c>
      <c r="L274" s="801" t="str">
        <f t="shared" si="92"/>
        <v/>
      </c>
      <c r="M274" s="801" t="str">
        <f t="shared" si="93"/>
        <v/>
      </c>
      <c r="N274" s="801"/>
      <c r="O274" s="801"/>
      <c r="P274" s="801"/>
      <c r="Q274" s="801"/>
      <c r="R274" s="801"/>
      <c r="S274" s="801">
        <f t="shared" si="94"/>
        <v>34892.016000000003</v>
      </c>
      <c r="T274" s="818">
        <v>480000</v>
      </c>
    </row>
    <row r="275" spans="1:20" s="696" customFormat="1" ht="24.75" customHeight="1">
      <c r="A275" s="770">
        <v>16</v>
      </c>
      <c r="B275" s="766" t="s">
        <v>1099</v>
      </c>
      <c r="C275" s="761">
        <v>8</v>
      </c>
      <c r="D275" s="761">
        <v>10</v>
      </c>
      <c r="E275" s="800">
        <f>VLOOKUP(C275, '[2]SALARY SCALE '!$A$2:$P$18,D275+1, FALSE)</f>
        <v>348920.16000000003</v>
      </c>
      <c r="F275" s="801">
        <f t="shared" si="86"/>
        <v>122122.056</v>
      </c>
      <c r="G275" s="801">
        <f t="shared" si="87"/>
        <v>69784.032000000007</v>
      </c>
      <c r="H275" s="801">
        <f t="shared" si="88"/>
        <v>17446.008000000002</v>
      </c>
      <c r="I275" s="801">
        <f t="shared" si="89"/>
        <v>7560</v>
      </c>
      <c r="J275" s="801">
        <f t="shared" si="90"/>
        <v>41446.008000000002</v>
      </c>
      <c r="K275" s="801" t="str">
        <f t="shared" si="91"/>
        <v/>
      </c>
      <c r="L275" s="801" t="str">
        <f t="shared" si="92"/>
        <v/>
      </c>
      <c r="M275" s="801" t="str">
        <f t="shared" si="93"/>
        <v/>
      </c>
      <c r="N275" s="801"/>
      <c r="O275" s="801"/>
      <c r="P275" s="801"/>
      <c r="Q275" s="801"/>
      <c r="R275" s="801"/>
      <c r="S275" s="801">
        <f t="shared" si="94"/>
        <v>34892.016000000003</v>
      </c>
      <c r="T275" s="818">
        <v>480000</v>
      </c>
    </row>
    <row r="276" spans="1:20" s="696" customFormat="1" ht="24.75" customHeight="1">
      <c r="A276" s="770">
        <v>17</v>
      </c>
      <c r="B276" s="766" t="s">
        <v>1100</v>
      </c>
      <c r="C276" s="761">
        <v>9</v>
      </c>
      <c r="D276" s="761">
        <v>15</v>
      </c>
      <c r="E276" s="800">
        <f>VLOOKUP(C276, '[2]SALARY SCALE '!$A$2:$P$18,D276+1, FALSE)</f>
        <v>466701.96</v>
      </c>
      <c r="F276" s="801">
        <f t="shared" si="86"/>
        <v>163345.68599999999</v>
      </c>
      <c r="G276" s="801">
        <f t="shared" si="87"/>
        <v>93340.392000000007</v>
      </c>
      <c r="H276" s="801">
        <f t="shared" si="88"/>
        <v>23335.098000000002</v>
      </c>
      <c r="I276" s="801">
        <f t="shared" si="89"/>
        <v>7560</v>
      </c>
      <c r="J276" s="801">
        <f t="shared" si="90"/>
        <v>47335.097999999998</v>
      </c>
      <c r="K276" s="801" t="str">
        <f t="shared" si="91"/>
        <v/>
      </c>
      <c r="L276" s="801" t="str">
        <f t="shared" si="92"/>
        <v/>
      </c>
      <c r="M276" s="801" t="str">
        <f t="shared" si="93"/>
        <v/>
      </c>
      <c r="N276" s="801"/>
      <c r="O276" s="801"/>
      <c r="P276" s="801"/>
      <c r="Q276" s="801"/>
      <c r="R276" s="801"/>
      <c r="S276" s="801">
        <f t="shared" si="94"/>
        <v>46670.196000000004</v>
      </c>
      <c r="T276" s="818">
        <v>480000</v>
      </c>
    </row>
    <row r="277" spans="1:20" s="696" customFormat="1" ht="24.75" customHeight="1">
      <c r="A277" s="770">
        <v>18</v>
      </c>
      <c r="B277" s="766" t="s">
        <v>1101</v>
      </c>
      <c r="C277" s="761">
        <v>9</v>
      </c>
      <c r="D277" s="761">
        <v>15</v>
      </c>
      <c r="E277" s="800">
        <f>VLOOKUP(C277, '[2]SALARY SCALE '!$A$2:$P$18,D277+1, FALSE)</f>
        <v>466701.96</v>
      </c>
      <c r="F277" s="801">
        <f t="shared" si="86"/>
        <v>163345.68599999999</v>
      </c>
      <c r="G277" s="801">
        <f t="shared" si="87"/>
        <v>93340.392000000007</v>
      </c>
      <c r="H277" s="801">
        <f t="shared" si="88"/>
        <v>23335.098000000002</v>
      </c>
      <c r="I277" s="801">
        <f t="shared" si="89"/>
        <v>7560</v>
      </c>
      <c r="J277" s="801">
        <f t="shared" si="90"/>
        <v>47335.097999999998</v>
      </c>
      <c r="K277" s="801" t="str">
        <f t="shared" si="91"/>
        <v/>
      </c>
      <c r="L277" s="801" t="str">
        <f t="shared" si="92"/>
        <v/>
      </c>
      <c r="M277" s="801" t="str">
        <f t="shared" si="93"/>
        <v/>
      </c>
      <c r="N277" s="801"/>
      <c r="O277" s="801"/>
      <c r="P277" s="801"/>
      <c r="Q277" s="801"/>
      <c r="R277" s="801"/>
      <c r="S277" s="801">
        <f t="shared" si="94"/>
        <v>46670.196000000004</v>
      </c>
      <c r="T277" s="818">
        <v>480000</v>
      </c>
    </row>
    <row r="278" spans="1:20" s="696" customFormat="1" ht="24.75" customHeight="1">
      <c r="A278" s="770">
        <v>19</v>
      </c>
      <c r="B278" s="766" t="s">
        <v>1102</v>
      </c>
      <c r="C278" s="761">
        <v>10</v>
      </c>
      <c r="D278" s="761">
        <v>10</v>
      </c>
      <c r="E278" s="800">
        <f>VLOOKUP(C278, '[2]SALARY SCALE '!$A$2:$P$18,D278+1, FALSE)</f>
        <v>476932.55999999994</v>
      </c>
      <c r="F278" s="801">
        <f t="shared" si="86"/>
        <v>166926.39599999998</v>
      </c>
      <c r="G278" s="801">
        <f t="shared" si="87"/>
        <v>95386.511999999988</v>
      </c>
      <c r="H278" s="801">
        <f t="shared" si="88"/>
        <v>23846.627999999997</v>
      </c>
      <c r="I278" s="801">
        <f t="shared" si="89"/>
        <v>7560</v>
      </c>
      <c r="J278" s="801">
        <f t="shared" si="90"/>
        <v>47846.627999999997</v>
      </c>
      <c r="K278" s="801" t="str">
        <f t="shared" si="91"/>
        <v/>
      </c>
      <c r="L278" s="801" t="str">
        <f t="shared" si="92"/>
        <v/>
      </c>
      <c r="M278" s="801" t="str">
        <f t="shared" si="93"/>
        <v/>
      </c>
      <c r="N278" s="801"/>
      <c r="O278" s="801"/>
      <c r="P278" s="801"/>
      <c r="Q278" s="801"/>
      <c r="R278" s="801"/>
      <c r="S278" s="801">
        <f t="shared" si="94"/>
        <v>47693.255999999994</v>
      </c>
      <c r="T278" s="818">
        <v>480000</v>
      </c>
    </row>
    <row r="279" spans="1:20" s="696" customFormat="1" ht="24.75" customHeight="1">
      <c r="A279" s="770">
        <v>20</v>
      </c>
      <c r="B279" s="766" t="s">
        <v>1103</v>
      </c>
      <c r="C279" s="761">
        <v>10</v>
      </c>
      <c r="D279" s="761">
        <v>10</v>
      </c>
      <c r="E279" s="800">
        <f>VLOOKUP(C279, '[2]SALARY SCALE '!$A$2:$P$18,D279+1, FALSE)</f>
        <v>476932.55999999994</v>
      </c>
      <c r="F279" s="801">
        <f t="shared" si="86"/>
        <v>166926.39599999998</v>
      </c>
      <c r="G279" s="801">
        <f t="shared" si="87"/>
        <v>95386.511999999988</v>
      </c>
      <c r="H279" s="801">
        <f t="shared" si="88"/>
        <v>23846.627999999997</v>
      </c>
      <c r="I279" s="801">
        <f t="shared" si="89"/>
        <v>7560</v>
      </c>
      <c r="J279" s="801">
        <f t="shared" si="90"/>
        <v>47846.627999999997</v>
      </c>
      <c r="K279" s="801" t="str">
        <f t="shared" si="91"/>
        <v/>
      </c>
      <c r="L279" s="801" t="str">
        <f t="shared" si="92"/>
        <v/>
      </c>
      <c r="M279" s="801" t="str">
        <f t="shared" si="93"/>
        <v/>
      </c>
      <c r="N279" s="801"/>
      <c r="O279" s="801"/>
      <c r="P279" s="801"/>
      <c r="Q279" s="801"/>
      <c r="R279" s="801"/>
      <c r="S279" s="801">
        <f t="shared" si="94"/>
        <v>47693.255999999994</v>
      </c>
      <c r="T279" s="818">
        <v>480000</v>
      </c>
    </row>
    <row r="280" spans="1:20" s="696" customFormat="1" ht="24.75" customHeight="1">
      <c r="A280" s="770">
        <v>21</v>
      </c>
      <c r="B280" s="766" t="s">
        <v>1104</v>
      </c>
      <c r="C280" s="761">
        <v>10</v>
      </c>
      <c r="D280" s="761">
        <v>10</v>
      </c>
      <c r="E280" s="800">
        <f>VLOOKUP(C280, '[2]SALARY SCALE '!$A$2:$P$18,D280+1, FALSE)</f>
        <v>476932.55999999994</v>
      </c>
      <c r="F280" s="801">
        <f t="shared" si="86"/>
        <v>166926.39599999998</v>
      </c>
      <c r="G280" s="801">
        <f t="shared" si="87"/>
        <v>95386.511999999988</v>
      </c>
      <c r="H280" s="801">
        <f t="shared" si="88"/>
        <v>23846.627999999997</v>
      </c>
      <c r="I280" s="801">
        <f t="shared" si="89"/>
        <v>7560</v>
      </c>
      <c r="J280" s="801">
        <f t="shared" si="90"/>
        <v>47846.627999999997</v>
      </c>
      <c r="K280" s="801" t="str">
        <f t="shared" si="91"/>
        <v/>
      </c>
      <c r="L280" s="801" t="str">
        <f t="shared" si="92"/>
        <v/>
      </c>
      <c r="M280" s="801" t="str">
        <f t="shared" si="93"/>
        <v/>
      </c>
      <c r="N280" s="801"/>
      <c r="O280" s="801"/>
      <c r="P280" s="801"/>
      <c r="Q280" s="801"/>
      <c r="R280" s="801"/>
      <c r="S280" s="801">
        <f t="shared" si="94"/>
        <v>47693.255999999994</v>
      </c>
      <c r="T280" s="818">
        <v>480000</v>
      </c>
    </row>
    <row r="281" spans="1:20" s="696" customFormat="1" ht="24.75" customHeight="1">
      <c r="A281" s="770">
        <v>22</v>
      </c>
      <c r="B281" s="766" t="s">
        <v>1105</v>
      </c>
      <c r="C281" s="761">
        <v>10</v>
      </c>
      <c r="D281" s="761">
        <v>10</v>
      </c>
      <c r="E281" s="800">
        <f>VLOOKUP(C281, '[2]SALARY SCALE '!$A$2:$P$18,D281+1, FALSE)</f>
        <v>476932.55999999994</v>
      </c>
      <c r="F281" s="801">
        <f t="shared" si="86"/>
        <v>166926.39599999998</v>
      </c>
      <c r="G281" s="801">
        <f t="shared" si="87"/>
        <v>95386.511999999988</v>
      </c>
      <c r="H281" s="801">
        <f t="shared" si="88"/>
        <v>23846.627999999997</v>
      </c>
      <c r="I281" s="801">
        <f t="shared" si="89"/>
        <v>7560</v>
      </c>
      <c r="J281" s="801">
        <f t="shared" si="90"/>
        <v>47846.627999999997</v>
      </c>
      <c r="K281" s="801" t="str">
        <f t="shared" si="91"/>
        <v/>
      </c>
      <c r="L281" s="801" t="str">
        <f t="shared" si="92"/>
        <v/>
      </c>
      <c r="M281" s="801" t="str">
        <f t="shared" si="93"/>
        <v/>
      </c>
      <c r="N281" s="801"/>
      <c r="O281" s="801"/>
      <c r="P281" s="801"/>
      <c r="Q281" s="801"/>
      <c r="R281" s="801"/>
      <c r="S281" s="801">
        <f t="shared" si="94"/>
        <v>47693.255999999994</v>
      </c>
      <c r="T281" s="818">
        <v>480000</v>
      </c>
    </row>
    <row r="282" spans="1:20" s="696" customFormat="1" ht="24.75" customHeight="1">
      <c r="A282" s="770">
        <v>23</v>
      </c>
      <c r="B282" s="766" t="s">
        <v>1106</v>
      </c>
      <c r="C282" s="761">
        <v>10</v>
      </c>
      <c r="D282" s="761">
        <v>10</v>
      </c>
      <c r="E282" s="800">
        <f>VLOOKUP(C282, '[2]SALARY SCALE '!$A$2:$P$18,D282+1, FALSE)</f>
        <v>476932.55999999994</v>
      </c>
      <c r="F282" s="801">
        <f>E282*35%</f>
        <v>166926.39599999998</v>
      </c>
      <c r="G282" s="801">
        <f>E282*20%</f>
        <v>95386.511999999988</v>
      </c>
      <c r="H282" s="801">
        <f>E282*5%</f>
        <v>23846.627999999997</v>
      </c>
      <c r="I282" s="801">
        <f>IF(C282&lt;=6,5400, IF(AND(C282&gt;=7,C282&lt;=10),7560,IF(AND(C282&gt;10,C282&lt;=14),8640,IF(C282&gt;14,9720,""))))</f>
        <v>7560</v>
      </c>
      <c r="J282" s="801">
        <f>IF(C282&lt;7,0.05*E282+64915.68,0.05*E282+24000)</f>
        <v>47846.627999999997</v>
      </c>
      <c r="K282" s="801" t="str">
        <f>IF(C282&gt;=15, 630, "")</f>
        <v/>
      </c>
      <c r="L282" s="801" t="str">
        <f>IF(C282&gt;=15, 11469.09, "")</f>
        <v/>
      </c>
      <c r="M282" s="801" t="str">
        <f>IF(C282&gt;=15, 11469.09, "")</f>
        <v/>
      </c>
      <c r="N282" s="801"/>
      <c r="O282" s="801"/>
      <c r="P282" s="801"/>
      <c r="Q282" s="801"/>
      <c r="R282" s="801"/>
      <c r="S282" s="801">
        <f>E282*10%</f>
        <v>47693.255999999994</v>
      </c>
      <c r="T282" s="818">
        <v>480000</v>
      </c>
    </row>
    <row r="283" spans="1:20" s="696" customFormat="1" ht="24.75" customHeight="1">
      <c r="A283" s="770">
        <v>24</v>
      </c>
      <c r="B283" s="766" t="s">
        <v>1107</v>
      </c>
      <c r="C283" s="761">
        <v>12</v>
      </c>
      <c r="D283" s="761">
        <v>6</v>
      </c>
      <c r="E283" s="800">
        <v>518537</v>
      </c>
      <c r="F283" s="801">
        <f>E283*35%</f>
        <v>181487.94999999998</v>
      </c>
      <c r="G283" s="801">
        <f>E283*20%</f>
        <v>103707.40000000001</v>
      </c>
      <c r="H283" s="801">
        <f>E283*5%</f>
        <v>25926.850000000002</v>
      </c>
      <c r="I283" s="801">
        <f>IF(C283&lt;=6,5400, IF(AND(C283&gt;=7,C283&lt;=10),7560,IF(AND(C283&gt;10,C283&lt;=14),8640,IF(C283&gt;14,9720,""))))</f>
        <v>8640</v>
      </c>
      <c r="J283" s="801">
        <f>IF(C283&lt;7,0.05*E283+64915.68,0.05*E283+24000)</f>
        <v>49926.850000000006</v>
      </c>
      <c r="K283" s="801" t="str">
        <f>IF(C283&gt;=15, 630, "")</f>
        <v/>
      </c>
      <c r="L283" s="801" t="str">
        <f>IF(C283&gt;=15, 11469.09, "")</f>
        <v/>
      </c>
      <c r="M283" s="801" t="str">
        <f>IF(C283&gt;=15, 11469.09, "")</f>
        <v/>
      </c>
      <c r="N283" s="801"/>
      <c r="O283" s="801"/>
      <c r="P283" s="801"/>
      <c r="Q283" s="801"/>
      <c r="R283" s="801"/>
      <c r="S283" s="801">
        <f>E283*10%</f>
        <v>51853.700000000004</v>
      </c>
      <c r="T283" s="818">
        <v>480000</v>
      </c>
    </row>
    <row r="284" spans="1:20" s="696" customFormat="1" ht="24.75" customHeight="1">
      <c r="A284" s="770">
        <v>25</v>
      </c>
      <c r="B284" s="766" t="s">
        <v>1108</v>
      </c>
      <c r="C284" s="761">
        <v>12</v>
      </c>
      <c r="D284" s="761">
        <v>6</v>
      </c>
      <c r="E284" s="800">
        <v>513537</v>
      </c>
      <c r="F284" s="801">
        <f>E284*35%</f>
        <v>179737.94999999998</v>
      </c>
      <c r="G284" s="801">
        <f>E284*20%</f>
        <v>102707.40000000001</v>
      </c>
      <c r="H284" s="801">
        <f>E284*5%</f>
        <v>25676.850000000002</v>
      </c>
      <c r="I284" s="801">
        <f>IF(C284&lt;=6,5400, IF(AND(C284&gt;=7,C284&lt;=10),7560,IF(AND(C284&gt;10,C284&lt;=14),8640,IF(C284&gt;14,9720,""))))</f>
        <v>8640</v>
      </c>
      <c r="J284" s="801">
        <f>IF(C284&lt;7,0.05*E284+64915.68,0.05*E284+24000)</f>
        <v>49676.850000000006</v>
      </c>
      <c r="K284" s="801" t="str">
        <f>IF(C284&gt;=15, 630, "")</f>
        <v/>
      </c>
      <c r="L284" s="801" t="str">
        <f>IF(C284&gt;=15, 11469.09, "")</f>
        <v/>
      </c>
      <c r="M284" s="801" t="str">
        <f>IF(C284&gt;=15, 11469.09, "")</f>
        <v/>
      </c>
      <c r="N284" s="801"/>
      <c r="O284" s="801"/>
      <c r="P284" s="801"/>
      <c r="Q284" s="801"/>
      <c r="R284" s="801"/>
      <c r="S284" s="801">
        <f>E284*10%</f>
        <v>51353.700000000004</v>
      </c>
      <c r="T284" s="818">
        <v>480000</v>
      </c>
    </row>
    <row r="285" spans="1:20" s="696" customFormat="1" ht="24.75" customHeight="1" thickBot="1">
      <c r="A285" s="771">
        <v>26</v>
      </c>
      <c r="B285" s="772" t="s">
        <v>1109</v>
      </c>
      <c r="C285" s="773">
        <v>12</v>
      </c>
      <c r="D285" s="773">
        <v>6</v>
      </c>
      <c r="E285" s="811">
        <v>513537</v>
      </c>
      <c r="F285" s="812">
        <f t="shared" si="86"/>
        <v>179737.94999999998</v>
      </c>
      <c r="G285" s="812">
        <f t="shared" si="87"/>
        <v>102707.40000000001</v>
      </c>
      <c r="H285" s="812">
        <f t="shared" si="88"/>
        <v>25676.850000000002</v>
      </c>
      <c r="I285" s="812">
        <f t="shared" si="89"/>
        <v>8640</v>
      </c>
      <c r="J285" s="812">
        <f t="shared" si="90"/>
        <v>49676.850000000006</v>
      </c>
      <c r="K285" s="812" t="str">
        <f t="shared" si="91"/>
        <v/>
      </c>
      <c r="L285" s="812" t="str">
        <f t="shared" si="92"/>
        <v/>
      </c>
      <c r="M285" s="812" t="str">
        <f t="shared" si="93"/>
        <v/>
      </c>
      <c r="N285" s="812"/>
      <c r="O285" s="812"/>
      <c r="P285" s="812"/>
      <c r="Q285" s="812"/>
      <c r="R285" s="812"/>
      <c r="S285" s="812">
        <f t="shared" si="94"/>
        <v>51353.700000000004</v>
      </c>
      <c r="T285" s="818">
        <v>480000</v>
      </c>
    </row>
    <row r="286" spans="1:20" s="696" customFormat="1" ht="24.75" customHeight="1" thickBot="1">
      <c r="A286" s="1048" t="s">
        <v>916</v>
      </c>
      <c r="B286" s="1036"/>
      <c r="C286" s="1036"/>
      <c r="D286" s="1049"/>
      <c r="E286" s="872">
        <f>SUM(E273:E285)</f>
        <v>5910438.2000000002</v>
      </c>
      <c r="F286" s="872">
        <f t="shared" ref="F286:T286" si="95">SUM(F273:F285)</f>
        <v>2068653.3699999996</v>
      </c>
      <c r="G286" s="872">
        <f t="shared" si="95"/>
        <v>1182087.6399999999</v>
      </c>
      <c r="H286" s="872">
        <f t="shared" si="95"/>
        <v>295521.90999999997</v>
      </c>
      <c r="I286" s="872">
        <f t="shared" si="95"/>
        <v>101520</v>
      </c>
      <c r="J286" s="872">
        <f t="shared" si="95"/>
        <v>607521.91</v>
      </c>
      <c r="K286" s="872">
        <f t="shared" si="95"/>
        <v>0</v>
      </c>
      <c r="L286" s="872">
        <f t="shared" si="95"/>
        <v>0</v>
      </c>
      <c r="M286" s="872">
        <f t="shared" si="95"/>
        <v>0</v>
      </c>
      <c r="N286" s="872">
        <f t="shared" si="95"/>
        <v>0</v>
      </c>
      <c r="O286" s="872">
        <f t="shared" si="95"/>
        <v>0</v>
      </c>
      <c r="P286" s="872">
        <f t="shared" si="95"/>
        <v>0</v>
      </c>
      <c r="Q286" s="872">
        <f t="shared" si="95"/>
        <v>0</v>
      </c>
      <c r="R286" s="872">
        <f t="shared" si="95"/>
        <v>0</v>
      </c>
      <c r="S286" s="872">
        <f t="shared" si="95"/>
        <v>591043.81999999995</v>
      </c>
      <c r="T286" s="872">
        <f t="shared" si="95"/>
        <v>6240000</v>
      </c>
    </row>
    <row r="287" spans="1:20" s="696" customFormat="1" ht="24.75" customHeight="1">
      <c r="A287" s="726">
        <v>27</v>
      </c>
      <c r="B287" s="727" t="s">
        <v>1110</v>
      </c>
      <c r="C287" s="727">
        <v>13</v>
      </c>
      <c r="D287" s="727">
        <v>11</v>
      </c>
      <c r="E287" s="806">
        <v>672391</v>
      </c>
      <c r="F287" s="807">
        <f>E287*35%</f>
        <v>235336.84999999998</v>
      </c>
      <c r="G287" s="807">
        <f>E287*20%</f>
        <v>134478.20000000001</v>
      </c>
      <c r="H287" s="807">
        <f>E287*5%</f>
        <v>33619.550000000003</v>
      </c>
      <c r="I287" s="807">
        <f>IF(C287&lt;=6,5400, IF(AND(C287&gt;=7,C287&lt;=10),7560,IF(AND(C287&gt;10,C287&lt;=14),8640,IF(C287&gt;14,9720,""))))</f>
        <v>8640</v>
      </c>
      <c r="J287" s="807">
        <f>IF(C287&lt;7,0.05*E287+64915.68,0.05*E287+24000)</f>
        <v>57619.55</v>
      </c>
      <c r="K287" s="807" t="str">
        <f>IF(C287&gt;=15, 630, "")</f>
        <v/>
      </c>
      <c r="L287" s="807" t="str">
        <f>IF(C287&gt;=15, 11469.09, "")</f>
        <v/>
      </c>
      <c r="M287" s="807" t="str">
        <f>IF(C287&gt;=15, 11469.09, "")</f>
        <v/>
      </c>
      <c r="N287" s="807"/>
      <c r="O287" s="807"/>
      <c r="P287" s="807"/>
      <c r="Q287" s="807"/>
      <c r="R287" s="807"/>
      <c r="S287" s="807">
        <f>E287*10%</f>
        <v>67239.100000000006</v>
      </c>
      <c r="T287" s="818">
        <v>480000</v>
      </c>
    </row>
    <row r="288" spans="1:20" s="696" customFormat="1" ht="24.75" customHeight="1">
      <c r="A288" s="729">
        <v>28</v>
      </c>
      <c r="B288" s="701" t="s">
        <v>1111</v>
      </c>
      <c r="C288" s="701">
        <v>13</v>
      </c>
      <c r="D288" s="701">
        <v>11</v>
      </c>
      <c r="E288" s="800">
        <v>672391</v>
      </c>
      <c r="F288" s="801">
        <f>E288*35%</f>
        <v>235336.84999999998</v>
      </c>
      <c r="G288" s="801">
        <f>E288*20%</f>
        <v>134478.20000000001</v>
      </c>
      <c r="H288" s="801">
        <f>E288*5%</f>
        <v>33619.550000000003</v>
      </c>
      <c r="I288" s="801">
        <f>IF(C288&lt;=6,5400, IF(AND(C288&gt;=7,C288&lt;=10),7560,IF(AND(C288&gt;10,C288&lt;=14),8640,IF(C288&gt;14,9720,""))))</f>
        <v>8640</v>
      </c>
      <c r="J288" s="801">
        <f>IF(C288&lt;7,0.05*E288+64915.68,0.05*E288+24000)</f>
        <v>57619.55</v>
      </c>
      <c r="K288" s="801" t="str">
        <f>IF(C288&gt;=15, 630, "")</f>
        <v/>
      </c>
      <c r="L288" s="801" t="str">
        <f>IF(C288&gt;=15, 11469.09, "")</f>
        <v/>
      </c>
      <c r="M288" s="801" t="str">
        <f>IF(C288&gt;=15, 11469.09, "")</f>
        <v/>
      </c>
      <c r="N288" s="801"/>
      <c r="O288" s="801"/>
      <c r="P288" s="801"/>
      <c r="Q288" s="801"/>
      <c r="R288" s="801"/>
      <c r="S288" s="801">
        <f>E288*10%</f>
        <v>67239.100000000006</v>
      </c>
      <c r="T288" s="818">
        <v>480000</v>
      </c>
    </row>
    <row r="289" spans="1:20" s="696" customFormat="1" ht="24.75" customHeight="1">
      <c r="A289" s="729">
        <v>29</v>
      </c>
      <c r="B289" s="701" t="s">
        <v>1112</v>
      </c>
      <c r="C289" s="701">
        <v>14</v>
      </c>
      <c r="D289" s="701">
        <v>11</v>
      </c>
      <c r="E289" s="800">
        <v>737854</v>
      </c>
      <c r="F289" s="801">
        <f>E289*35%</f>
        <v>258248.9</v>
      </c>
      <c r="G289" s="801">
        <f>E289*20%</f>
        <v>147570.80000000002</v>
      </c>
      <c r="H289" s="801">
        <f>E289*5%</f>
        <v>36892.700000000004</v>
      </c>
      <c r="I289" s="801">
        <f>IF(C289&lt;=6,5400, IF(AND(C289&gt;=7,C289&lt;=10),7560,IF(AND(C289&gt;10,C289&lt;=14),8640,IF(C289&gt;14,9720,""))))</f>
        <v>8640</v>
      </c>
      <c r="J289" s="801">
        <f>IF(C289&lt;7,0.05*E289+64915.68,0.05*E289+24000)</f>
        <v>60892.700000000004</v>
      </c>
      <c r="K289" s="801" t="str">
        <f>IF(C289&gt;=15, 630, "")</f>
        <v/>
      </c>
      <c r="L289" s="801" t="str">
        <f>IF(C289&gt;=15, 11469.09, "")</f>
        <v/>
      </c>
      <c r="M289" s="801" t="str">
        <f>IF(C289&gt;=15, 11469.09, "")</f>
        <v/>
      </c>
      <c r="N289" s="801"/>
      <c r="O289" s="801"/>
      <c r="P289" s="801"/>
      <c r="Q289" s="801"/>
      <c r="R289" s="801"/>
      <c r="S289" s="801">
        <f>E289*10%</f>
        <v>73785.400000000009</v>
      </c>
      <c r="T289" s="818">
        <v>480000</v>
      </c>
    </row>
    <row r="290" spans="1:20" s="696" customFormat="1" ht="24.75" customHeight="1">
      <c r="A290" s="729">
        <v>30</v>
      </c>
      <c r="B290" s="701" t="s">
        <v>1113</v>
      </c>
      <c r="C290" s="701">
        <v>14</v>
      </c>
      <c r="D290" s="701">
        <v>11</v>
      </c>
      <c r="E290" s="800">
        <v>737854</v>
      </c>
      <c r="F290" s="801">
        <f>E290*35%</f>
        <v>258248.9</v>
      </c>
      <c r="G290" s="801">
        <f>E290*20%</f>
        <v>147570.80000000002</v>
      </c>
      <c r="H290" s="801">
        <f>E290*5%</f>
        <v>36892.700000000004</v>
      </c>
      <c r="I290" s="801">
        <f>IF(C290&lt;=6,5400, IF(AND(C290&gt;=7,C290&lt;=10),7560,IF(AND(C290&gt;10,C290&lt;=14),8640,IF(C290&gt;14,9720,""))))</f>
        <v>8640</v>
      </c>
      <c r="J290" s="801">
        <f>IF(C290&lt;7,0.05*E290+64915.68,0.05*E290+24000)</f>
        <v>60892.700000000004</v>
      </c>
      <c r="K290" s="801" t="str">
        <f>IF(C290&gt;=15, 630, "")</f>
        <v/>
      </c>
      <c r="L290" s="801" t="str">
        <f>IF(C290&gt;=15, 11469.09, "")</f>
        <v/>
      </c>
      <c r="M290" s="801" t="str">
        <f>IF(C290&gt;=15, 11469.09, "")</f>
        <v/>
      </c>
      <c r="N290" s="801"/>
      <c r="O290" s="801"/>
      <c r="P290" s="801"/>
      <c r="Q290" s="801"/>
      <c r="R290" s="801"/>
      <c r="S290" s="801">
        <f>E290*10%</f>
        <v>73785.400000000009</v>
      </c>
      <c r="T290" s="818">
        <v>480000</v>
      </c>
    </row>
    <row r="291" spans="1:20" s="696" customFormat="1" ht="24.75" customHeight="1" thickBot="1">
      <c r="A291" s="764">
        <v>31</v>
      </c>
      <c r="B291" s="765" t="s">
        <v>1114</v>
      </c>
      <c r="C291" s="765">
        <v>14</v>
      </c>
      <c r="D291" s="765">
        <v>111</v>
      </c>
      <c r="E291" s="811">
        <v>737854</v>
      </c>
      <c r="F291" s="812">
        <f>E291*35%</f>
        <v>258248.9</v>
      </c>
      <c r="G291" s="812">
        <f>E291*20%</f>
        <v>147570.80000000002</v>
      </c>
      <c r="H291" s="812">
        <f>E291*5%</f>
        <v>36892.700000000004</v>
      </c>
      <c r="I291" s="812">
        <f>IF(C291&lt;=6,5400, IF(AND(C291&gt;=7,C291&lt;=10),7560,IF(AND(C291&gt;10,C291&lt;=14),8640,IF(C291&gt;14,9720,""))))</f>
        <v>8640</v>
      </c>
      <c r="J291" s="812">
        <f>IF(C291&lt;7,0.05*E291+64915.68,0.05*E291+24000)</f>
        <v>60892.700000000004</v>
      </c>
      <c r="K291" s="812" t="str">
        <f>IF(C291&gt;=15, 630, "")</f>
        <v/>
      </c>
      <c r="L291" s="812" t="str">
        <f>IF(C291&gt;=15, 11469.09, "")</f>
        <v/>
      </c>
      <c r="M291" s="812" t="str">
        <f>IF(C291&gt;=15, 11469.09, "")</f>
        <v/>
      </c>
      <c r="N291" s="812"/>
      <c r="O291" s="812"/>
      <c r="P291" s="812"/>
      <c r="Q291" s="812"/>
      <c r="R291" s="812"/>
      <c r="S291" s="812">
        <f>E291*10%</f>
        <v>73785.400000000009</v>
      </c>
      <c r="T291" s="818">
        <v>480000</v>
      </c>
    </row>
    <row r="292" spans="1:20" s="696" customFormat="1" ht="24.75" customHeight="1" thickBot="1">
      <c r="A292" s="1044" t="s">
        <v>917</v>
      </c>
      <c r="B292" s="1045"/>
      <c r="C292" s="1045"/>
      <c r="D292" s="1046"/>
      <c r="E292" s="815">
        <f t="shared" ref="E292:T292" si="96">SUM(E287:E291)</f>
        <v>3558344</v>
      </c>
      <c r="F292" s="815">
        <f t="shared" si="96"/>
        <v>1245420.3999999999</v>
      </c>
      <c r="G292" s="815">
        <f t="shared" si="96"/>
        <v>711668.80000000016</v>
      </c>
      <c r="H292" s="815">
        <f t="shared" si="96"/>
        <v>177917.20000000004</v>
      </c>
      <c r="I292" s="815">
        <f t="shared" si="96"/>
        <v>43200</v>
      </c>
      <c r="J292" s="815">
        <f t="shared" si="96"/>
        <v>297917.2</v>
      </c>
      <c r="K292" s="815">
        <f t="shared" si="96"/>
        <v>0</v>
      </c>
      <c r="L292" s="815">
        <f t="shared" si="96"/>
        <v>0</v>
      </c>
      <c r="M292" s="815">
        <f t="shared" si="96"/>
        <v>0</v>
      </c>
      <c r="N292" s="815">
        <f t="shared" si="96"/>
        <v>0</v>
      </c>
      <c r="O292" s="815">
        <f t="shared" si="96"/>
        <v>0</v>
      </c>
      <c r="P292" s="815">
        <f t="shared" si="96"/>
        <v>0</v>
      </c>
      <c r="Q292" s="815">
        <f t="shared" si="96"/>
        <v>0</v>
      </c>
      <c r="R292" s="815">
        <f t="shared" si="96"/>
        <v>0</v>
      </c>
      <c r="S292" s="815">
        <f t="shared" si="96"/>
        <v>355834.40000000008</v>
      </c>
      <c r="T292" s="816">
        <f t="shared" si="96"/>
        <v>2400000</v>
      </c>
    </row>
    <row r="293" spans="1:20" s="696" customFormat="1" ht="24.75" customHeight="1" thickBot="1">
      <c r="A293" s="1050" t="s">
        <v>541</v>
      </c>
      <c r="B293" s="1051"/>
      <c r="C293" s="1051"/>
      <c r="D293" s="1051"/>
      <c r="E293" s="1052"/>
      <c r="F293" s="1050" t="s">
        <v>893</v>
      </c>
      <c r="G293" s="1051"/>
      <c r="H293" s="1051"/>
      <c r="I293" s="1051"/>
      <c r="J293" s="1051"/>
      <c r="K293" s="1051"/>
      <c r="L293" s="1051"/>
      <c r="M293" s="1052"/>
      <c r="N293" s="1050" t="s">
        <v>894</v>
      </c>
      <c r="O293" s="1051"/>
      <c r="P293" s="1051"/>
      <c r="Q293" s="1051"/>
      <c r="R293" s="1052"/>
      <c r="S293" s="1050" t="s">
        <v>895</v>
      </c>
      <c r="T293" s="1052"/>
    </row>
    <row r="294" spans="1:20" s="696" customFormat="1" ht="24.75" customHeight="1">
      <c r="A294" s="726">
        <v>1</v>
      </c>
      <c r="B294" s="727" t="s">
        <v>931</v>
      </c>
      <c r="C294" s="727">
        <v>6</v>
      </c>
      <c r="D294" s="727">
        <v>2</v>
      </c>
      <c r="E294" s="806">
        <f>VLOOKUP(C294, '[2]SALARY SCALE '!$A$2:$P$18,D294+1, FALSE)</f>
        <v>138726</v>
      </c>
      <c r="F294" s="807">
        <f t="shared" ref="F294:F300" si="97">E294*35%</f>
        <v>48554.1</v>
      </c>
      <c r="G294" s="807">
        <f t="shared" ref="G294:G300" si="98">E294*20%</f>
        <v>27745.200000000001</v>
      </c>
      <c r="H294" s="807">
        <f t="shared" ref="H294:H300" si="99">E294*5%</f>
        <v>6936.3</v>
      </c>
      <c r="I294" s="807">
        <f t="shared" ref="I294:I300" si="100">IF(C294&lt;=6,5400, IF(AND(C294&gt;=7,C294&lt;=10),7560,IF(AND(C294&gt;10,C294&lt;=14),8640,IF(C294&gt;14,9720,""))))</f>
        <v>5400</v>
      </c>
      <c r="J294" s="807">
        <f t="shared" ref="J294:J300" si="101">IF(C294&lt;7,0.05*E294+64915.68,0.05*E294+24000)</f>
        <v>71851.98</v>
      </c>
      <c r="K294" s="807" t="str">
        <f t="shared" ref="K294:K300" si="102">IF(C294&gt;=15, 630, "")</f>
        <v/>
      </c>
      <c r="L294" s="807" t="str">
        <f t="shared" ref="L294:L300" si="103">IF(C294&gt;=15, 11469.09, "")</f>
        <v/>
      </c>
      <c r="M294" s="807" t="str">
        <f t="shared" ref="M294:M300" si="104">IF(C294&gt;=15, 11469.09, "")</f>
        <v/>
      </c>
      <c r="N294" s="807"/>
      <c r="O294" s="807"/>
      <c r="P294" s="807"/>
      <c r="Q294" s="807"/>
      <c r="R294" s="807"/>
      <c r="S294" s="807">
        <f t="shared" ref="S294:S300" si="105">E294*10%</f>
        <v>13872.6</v>
      </c>
      <c r="T294" s="818">
        <v>480000</v>
      </c>
    </row>
    <row r="295" spans="1:20" s="696" customFormat="1" ht="24.75" customHeight="1">
      <c r="A295" s="729">
        <v>2</v>
      </c>
      <c r="B295" s="701" t="s">
        <v>931</v>
      </c>
      <c r="C295" s="701">
        <v>6</v>
      </c>
      <c r="D295" s="701">
        <v>2</v>
      </c>
      <c r="E295" s="800">
        <f>VLOOKUP(C295, '[2]SALARY SCALE '!$A$2:$P$18,D295+1, FALSE)</f>
        <v>138726</v>
      </c>
      <c r="F295" s="801">
        <f t="shared" si="97"/>
        <v>48554.1</v>
      </c>
      <c r="G295" s="801">
        <f t="shared" si="98"/>
        <v>27745.200000000001</v>
      </c>
      <c r="H295" s="801">
        <f t="shared" si="99"/>
        <v>6936.3</v>
      </c>
      <c r="I295" s="801">
        <f t="shared" si="100"/>
        <v>5400</v>
      </c>
      <c r="J295" s="801">
        <f t="shared" si="101"/>
        <v>71851.98</v>
      </c>
      <c r="K295" s="801" t="str">
        <f t="shared" si="102"/>
        <v/>
      </c>
      <c r="L295" s="801" t="str">
        <f t="shared" si="103"/>
        <v/>
      </c>
      <c r="M295" s="801" t="str">
        <f t="shared" si="104"/>
        <v/>
      </c>
      <c r="N295" s="801"/>
      <c r="O295" s="801"/>
      <c r="P295" s="801"/>
      <c r="Q295" s="801"/>
      <c r="R295" s="801"/>
      <c r="S295" s="801">
        <f t="shared" si="105"/>
        <v>13872.6</v>
      </c>
      <c r="T295" s="818">
        <v>480000</v>
      </c>
    </row>
    <row r="296" spans="1:20" s="696" customFormat="1" ht="24.75" customHeight="1">
      <c r="A296" s="729">
        <v>3</v>
      </c>
      <c r="B296" s="701" t="s">
        <v>931</v>
      </c>
      <c r="C296" s="701">
        <v>6</v>
      </c>
      <c r="D296" s="701">
        <v>2</v>
      </c>
      <c r="E296" s="800">
        <f>VLOOKUP(C296, '[2]SALARY SCALE '!$A$2:$P$18,D296+1, FALSE)</f>
        <v>138726</v>
      </c>
      <c r="F296" s="801">
        <f t="shared" si="97"/>
        <v>48554.1</v>
      </c>
      <c r="G296" s="801">
        <f t="shared" si="98"/>
        <v>27745.200000000001</v>
      </c>
      <c r="H296" s="801">
        <f t="shared" si="99"/>
        <v>6936.3</v>
      </c>
      <c r="I296" s="801">
        <f t="shared" si="100"/>
        <v>5400</v>
      </c>
      <c r="J296" s="801">
        <f t="shared" si="101"/>
        <v>71851.98</v>
      </c>
      <c r="K296" s="801" t="str">
        <f t="shared" si="102"/>
        <v/>
      </c>
      <c r="L296" s="801" t="str">
        <f t="shared" si="103"/>
        <v/>
      </c>
      <c r="M296" s="801" t="str">
        <f t="shared" si="104"/>
        <v/>
      </c>
      <c r="N296" s="801"/>
      <c r="O296" s="801"/>
      <c r="P296" s="801"/>
      <c r="Q296" s="801"/>
      <c r="R296" s="801"/>
      <c r="S296" s="801">
        <f t="shared" si="105"/>
        <v>13872.6</v>
      </c>
      <c r="T296" s="818">
        <v>480000</v>
      </c>
    </row>
    <row r="297" spans="1:20" s="696" customFormat="1" ht="24.75" customHeight="1">
      <c r="A297" s="729">
        <v>4</v>
      </c>
      <c r="B297" s="701" t="s">
        <v>931</v>
      </c>
      <c r="C297" s="701">
        <v>6</v>
      </c>
      <c r="D297" s="701">
        <v>2</v>
      </c>
      <c r="E297" s="800">
        <f>VLOOKUP(C297, '[2]SALARY SCALE '!$A$2:$P$18,D297+1, FALSE)</f>
        <v>138726</v>
      </c>
      <c r="F297" s="801">
        <f t="shared" si="97"/>
        <v>48554.1</v>
      </c>
      <c r="G297" s="801">
        <f t="shared" si="98"/>
        <v>27745.200000000001</v>
      </c>
      <c r="H297" s="801">
        <f t="shared" si="99"/>
        <v>6936.3</v>
      </c>
      <c r="I297" s="801">
        <f t="shared" si="100"/>
        <v>5400</v>
      </c>
      <c r="J297" s="801">
        <f t="shared" si="101"/>
        <v>71851.98</v>
      </c>
      <c r="K297" s="801" t="str">
        <f t="shared" si="102"/>
        <v/>
      </c>
      <c r="L297" s="801" t="str">
        <f t="shared" si="103"/>
        <v/>
      </c>
      <c r="M297" s="801" t="str">
        <f t="shared" si="104"/>
        <v/>
      </c>
      <c r="N297" s="801"/>
      <c r="O297" s="801"/>
      <c r="P297" s="801"/>
      <c r="Q297" s="801"/>
      <c r="R297" s="801"/>
      <c r="S297" s="801">
        <f t="shared" si="105"/>
        <v>13872.6</v>
      </c>
      <c r="T297" s="818">
        <v>480000</v>
      </c>
    </row>
    <row r="298" spans="1:20" s="696" customFormat="1" ht="24.75" customHeight="1">
      <c r="A298" s="729">
        <v>5</v>
      </c>
      <c r="B298" s="701" t="s">
        <v>931</v>
      </c>
      <c r="C298" s="701">
        <v>6</v>
      </c>
      <c r="D298" s="701">
        <v>2</v>
      </c>
      <c r="E298" s="800">
        <f>VLOOKUP(C298, '[2]SALARY SCALE '!$A$2:$P$18,D298+1, FALSE)</f>
        <v>138726</v>
      </c>
      <c r="F298" s="801">
        <f t="shared" si="97"/>
        <v>48554.1</v>
      </c>
      <c r="G298" s="801">
        <f t="shared" si="98"/>
        <v>27745.200000000001</v>
      </c>
      <c r="H298" s="801">
        <f t="shared" si="99"/>
        <v>6936.3</v>
      </c>
      <c r="I298" s="801">
        <f t="shared" si="100"/>
        <v>5400</v>
      </c>
      <c r="J298" s="801">
        <f t="shared" si="101"/>
        <v>71851.98</v>
      </c>
      <c r="K298" s="801" t="str">
        <f t="shared" si="102"/>
        <v/>
      </c>
      <c r="L298" s="801" t="str">
        <f t="shared" si="103"/>
        <v/>
      </c>
      <c r="M298" s="801" t="str">
        <f t="shared" si="104"/>
        <v/>
      </c>
      <c r="N298" s="801"/>
      <c r="O298" s="801"/>
      <c r="P298" s="801"/>
      <c r="Q298" s="801"/>
      <c r="R298" s="801"/>
      <c r="S298" s="801">
        <f t="shared" si="105"/>
        <v>13872.6</v>
      </c>
      <c r="T298" s="818">
        <v>480000</v>
      </c>
    </row>
    <row r="299" spans="1:20" s="696" customFormat="1" ht="24.75" customHeight="1">
      <c r="A299" s="729">
        <v>6</v>
      </c>
      <c r="B299" s="701" t="s">
        <v>931</v>
      </c>
      <c r="C299" s="701">
        <v>6</v>
      </c>
      <c r="D299" s="701">
        <v>2</v>
      </c>
      <c r="E299" s="800">
        <f>VLOOKUP(C299, '[2]SALARY SCALE '!$A$2:$P$18,D299+1, FALSE)</f>
        <v>138726</v>
      </c>
      <c r="F299" s="801">
        <f>E299*35%</f>
        <v>48554.1</v>
      </c>
      <c r="G299" s="801">
        <f>E299*20%</f>
        <v>27745.200000000001</v>
      </c>
      <c r="H299" s="801">
        <f>E299*5%</f>
        <v>6936.3</v>
      </c>
      <c r="I299" s="801">
        <f>IF(C299&lt;=6,5400, IF(AND(C299&gt;=7,C299&lt;=10),7560,IF(AND(C299&gt;10,C299&lt;=14),8640,IF(C299&gt;14,9720,""))))</f>
        <v>5400</v>
      </c>
      <c r="J299" s="801">
        <f>IF(C299&lt;7,0.05*E299+64915.68,0.05*E299+24000)</f>
        <v>71851.98</v>
      </c>
      <c r="K299" s="801" t="str">
        <f>IF(C299&gt;=15, 630, "")</f>
        <v/>
      </c>
      <c r="L299" s="801" t="str">
        <f>IF(C299&gt;=15, 11469.09, "")</f>
        <v/>
      </c>
      <c r="M299" s="801" t="str">
        <f>IF(C299&gt;=15, 11469.09, "")</f>
        <v/>
      </c>
      <c r="N299" s="801"/>
      <c r="O299" s="801"/>
      <c r="P299" s="801"/>
      <c r="Q299" s="801"/>
      <c r="R299" s="801"/>
      <c r="S299" s="801">
        <f>E299*10%</f>
        <v>13872.6</v>
      </c>
      <c r="T299" s="818">
        <v>480000</v>
      </c>
    </row>
    <row r="300" spans="1:20" s="696" customFormat="1" ht="24.75" customHeight="1">
      <c r="A300" s="729">
        <v>7</v>
      </c>
      <c r="B300" s="701" t="s">
        <v>931</v>
      </c>
      <c r="C300" s="701">
        <v>6</v>
      </c>
      <c r="D300" s="701">
        <v>2</v>
      </c>
      <c r="E300" s="800">
        <f>VLOOKUP(C300, '[2]SALARY SCALE '!$A$2:$P$18,D300+1, FALSE)</f>
        <v>138726</v>
      </c>
      <c r="F300" s="801">
        <f t="shared" si="97"/>
        <v>48554.1</v>
      </c>
      <c r="G300" s="801">
        <f t="shared" si="98"/>
        <v>27745.200000000001</v>
      </c>
      <c r="H300" s="801">
        <f t="shared" si="99"/>
        <v>6936.3</v>
      </c>
      <c r="I300" s="801">
        <f t="shared" si="100"/>
        <v>5400</v>
      </c>
      <c r="J300" s="801">
        <f t="shared" si="101"/>
        <v>71851.98</v>
      </c>
      <c r="K300" s="801" t="str">
        <f t="shared" si="102"/>
        <v/>
      </c>
      <c r="L300" s="801" t="str">
        <f t="shared" si="103"/>
        <v/>
      </c>
      <c r="M300" s="801" t="str">
        <f t="shared" si="104"/>
        <v/>
      </c>
      <c r="N300" s="801"/>
      <c r="O300" s="801"/>
      <c r="P300" s="801"/>
      <c r="Q300" s="801"/>
      <c r="R300" s="801"/>
      <c r="S300" s="801">
        <f t="shared" si="105"/>
        <v>13872.6</v>
      </c>
      <c r="T300" s="818">
        <v>480000</v>
      </c>
    </row>
    <row r="301" spans="1:20" s="696" customFormat="1" ht="24.75" customHeight="1">
      <c r="A301" s="729">
        <v>8</v>
      </c>
      <c r="B301" s="701" t="s">
        <v>1115</v>
      </c>
      <c r="C301" s="701">
        <v>6</v>
      </c>
      <c r="D301" s="701">
        <v>6</v>
      </c>
      <c r="E301" s="800">
        <f>VLOOKUP(C301, '[2]SALARY SCALE '!$A$2:$P$18,D301+1, FALSE)</f>
        <v>160584.59999999998</v>
      </c>
      <c r="F301" s="801">
        <f>E301*35%</f>
        <v>56204.609999999986</v>
      </c>
      <c r="G301" s="801">
        <f>E301*20%</f>
        <v>32116.92</v>
      </c>
      <c r="H301" s="801">
        <f>E301*5%</f>
        <v>8029.23</v>
      </c>
      <c r="I301" s="801">
        <f>IF(C301&lt;=6,5400, IF(AND(C301&gt;=7,C301&lt;=10),7560,IF(AND(C301&gt;10,C301&lt;=14),8640,IF(C301&gt;14,9720,""))))</f>
        <v>5400</v>
      </c>
      <c r="J301" s="801">
        <f>IF(C301&lt;7,0.05*E301+64915.68,0.05*E301+24000)</f>
        <v>72944.91</v>
      </c>
      <c r="K301" s="801" t="str">
        <f>IF(C301&gt;=15, 630, "")</f>
        <v/>
      </c>
      <c r="L301" s="801" t="str">
        <f>IF(C301&gt;=15, 11469.09, "")</f>
        <v/>
      </c>
      <c r="M301" s="801" t="str">
        <f>IF(C301&gt;=15, 11469.09, "")</f>
        <v/>
      </c>
      <c r="N301" s="801"/>
      <c r="O301" s="801"/>
      <c r="P301" s="801"/>
      <c r="Q301" s="801"/>
      <c r="R301" s="801"/>
      <c r="S301" s="801">
        <f>E301*10%</f>
        <v>16058.46</v>
      </c>
      <c r="T301" s="818">
        <v>480000</v>
      </c>
    </row>
    <row r="302" spans="1:20" s="696" customFormat="1" ht="24.75" customHeight="1">
      <c r="A302" s="729">
        <v>9</v>
      </c>
      <c r="B302" s="701" t="s">
        <v>1116</v>
      </c>
      <c r="C302" s="701">
        <v>6</v>
      </c>
      <c r="D302" s="701">
        <v>6</v>
      </c>
      <c r="E302" s="800">
        <f>VLOOKUP(C302, '[2]SALARY SCALE '!$A$2:$P$18,D302+1, FALSE)</f>
        <v>160584.59999999998</v>
      </c>
      <c r="F302" s="801">
        <f>E302*35%</f>
        <v>56204.609999999986</v>
      </c>
      <c r="G302" s="801">
        <f>E302*20%</f>
        <v>32116.92</v>
      </c>
      <c r="H302" s="801">
        <f>E302*5%</f>
        <v>8029.23</v>
      </c>
      <c r="I302" s="801">
        <f>IF(C302&lt;=6,5400, IF(AND(C302&gt;=7,C302&lt;=10),7560,IF(AND(C302&gt;10,C302&lt;=14),8640,IF(C302&gt;14,9720,""))))</f>
        <v>5400</v>
      </c>
      <c r="J302" s="801">
        <f>IF(C302&lt;7,0.05*E302+64915.68,0.05*E302+24000)</f>
        <v>72944.91</v>
      </c>
      <c r="K302" s="801" t="str">
        <f>IF(C302&gt;=15, 630, "")</f>
        <v/>
      </c>
      <c r="L302" s="801" t="str">
        <f>IF(C302&gt;=15, 11469.09, "")</f>
        <v/>
      </c>
      <c r="M302" s="801" t="str">
        <f>IF(C302&gt;=15, 11469.09, "")</f>
        <v/>
      </c>
      <c r="N302" s="801"/>
      <c r="O302" s="801"/>
      <c r="P302" s="801"/>
      <c r="Q302" s="801"/>
      <c r="R302" s="801"/>
      <c r="S302" s="801">
        <f>E302*10%</f>
        <v>16058.46</v>
      </c>
      <c r="T302" s="818">
        <v>480000</v>
      </c>
    </row>
    <row r="303" spans="1:20" s="696" customFormat="1" ht="24.75" customHeight="1">
      <c r="A303" s="729">
        <v>10</v>
      </c>
      <c r="B303" s="701" t="s">
        <v>1117</v>
      </c>
      <c r="C303" s="701">
        <v>6</v>
      </c>
      <c r="D303" s="701">
        <v>6</v>
      </c>
      <c r="E303" s="800">
        <f>VLOOKUP(C303, '[2]SALARY SCALE '!$A$2:$P$18,D303+1, FALSE)</f>
        <v>160584.59999999998</v>
      </c>
      <c r="F303" s="801">
        <f>E303*35%</f>
        <v>56204.609999999986</v>
      </c>
      <c r="G303" s="801">
        <f>E303*20%</f>
        <v>32116.92</v>
      </c>
      <c r="H303" s="801">
        <f>E303*5%</f>
        <v>8029.23</v>
      </c>
      <c r="I303" s="801">
        <f>IF(C303&lt;=6,5400, IF(AND(C303&gt;=7,C303&lt;=10),7560,IF(AND(C303&gt;10,C303&lt;=14),8640,IF(C303&gt;14,9720,""))))</f>
        <v>5400</v>
      </c>
      <c r="J303" s="801">
        <f>IF(C303&lt;7,0.05*E303+64915.68,0.05*E303+24000)</f>
        <v>72944.91</v>
      </c>
      <c r="K303" s="801" t="str">
        <f>IF(C303&gt;=15, 630, "")</f>
        <v/>
      </c>
      <c r="L303" s="801" t="str">
        <f>IF(C303&gt;=15, 11469.09, "")</f>
        <v/>
      </c>
      <c r="M303" s="801" t="str">
        <f>IF(C303&gt;=15, 11469.09, "")</f>
        <v/>
      </c>
      <c r="N303" s="801"/>
      <c r="O303" s="801"/>
      <c r="P303" s="801"/>
      <c r="Q303" s="801"/>
      <c r="R303" s="801"/>
      <c r="S303" s="801">
        <f>E303*10%</f>
        <v>16058.46</v>
      </c>
      <c r="T303" s="818">
        <v>480000</v>
      </c>
    </row>
    <row r="304" spans="1:20" s="696" customFormat="1" ht="24.75" customHeight="1" thickBot="1">
      <c r="A304" s="764">
        <v>11</v>
      </c>
      <c r="B304" s="765" t="s">
        <v>1118</v>
      </c>
      <c r="C304" s="765">
        <v>6</v>
      </c>
      <c r="D304" s="765">
        <v>6</v>
      </c>
      <c r="E304" s="811">
        <f>VLOOKUP(C304, '[2]SALARY SCALE '!$A$2:$P$18,D304+1, FALSE)</f>
        <v>160584.59999999998</v>
      </c>
      <c r="F304" s="812">
        <f>E304*35%</f>
        <v>56204.609999999986</v>
      </c>
      <c r="G304" s="812">
        <f>E304*20%</f>
        <v>32116.92</v>
      </c>
      <c r="H304" s="812">
        <f>E304*5%</f>
        <v>8029.23</v>
      </c>
      <c r="I304" s="812">
        <f>IF(C304&lt;=6,5400, IF(AND(C304&gt;=7,C304&lt;=10),7560,IF(AND(C304&gt;10,C304&lt;=14),8640,IF(C304&gt;14,9720,""))))</f>
        <v>5400</v>
      </c>
      <c r="J304" s="812">
        <f>IF(C304&lt;7,0.05*E304+64915.68,0.05*E304+24000)</f>
        <v>72944.91</v>
      </c>
      <c r="K304" s="812" t="str">
        <f>IF(C304&gt;=15, 630, "")</f>
        <v/>
      </c>
      <c r="L304" s="812" t="str">
        <f>IF(C304&gt;=15, 11469.09, "")</f>
        <v/>
      </c>
      <c r="M304" s="812" t="str">
        <f>IF(C304&gt;=15, 11469.09, "")</f>
        <v/>
      </c>
      <c r="N304" s="812"/>
      <c r="O304" s="812"/>
      <c r="P304" s="812"/>
      <c r="Q304" s="812"/>
      <c r="R304" s="812"/>
      <c r="S304" s="812">
        <f>E304*10%</f>
        <v>16058.46</v>
      </c>
      <c r="T304" s="818">
        <v>480000</v>
      </c>
    </row>
    <row r="305" spans="1:20" s="696" customFormat="1" ht="24.75" customHeight="1" thickBot="1">
      <c r="A305" s="1044" t="s">
        <v>915</v>
      </c>
      <c r="B305" s="1045"/>
      <c r="C305" s="1045"/>
      <c r="D305" s="1046"/>
      <c r="E305" s="815">
        <f t="shared" ref="E305:T305" si="106">SUM(E294:E304)</f>
        <v>1613420.4000000004</v>
      </c>
      <c r="F305" s="815">
        <f t="shared" si="106"/>
        <v>564697.1399999999</v>
      </c>
      <c r="G305" s="815">
        <f t="shared" si="106"/>
        <v>322684.07999999996</v>
      </c>
      <c r="H305" s="815">
        <f t="shared" si="106"/>
        <v>80671.01999999999</v>
      </c>
      <c r="I305" s="815">
        <f t="shared" si="106"/>
        <v>59400</v>
      </c>
      <c r="J305" s="815">
        <f t="shared" si="106"/>
        <v>794743.5</v>
      </c>
      <c r="K305" s="815">
        <f t="shared" si="106"/>
        <v>0</v>
      </c>
      <c r="L305" s="815">
        <f t="shared" si="106"/>
        <v>0</v>
      </c>
      <c r="M305" s="815">
        <f t="shared" si="106"/>
        <v>0</v>
      </c>
      <c r="N305" s="815">
        <f t="shared" si="106"/>
        <v>0</v>
      </c>
      <c r="O305" s="815">
        <f t="shared" si="106"/>
        <v>0</v>
      </c>
      <c r="P305" s="815">
        <f t="shared" si="106"/>
        <v>0</v>
      </c>
      <c r="Q305" s="815">
        <f t="shared" si="106"/>
        <v>0</v>
      </c>
      <c r="R305" s="815">
        <f t="shared" si="106"/>
        <v>0</v>
      </c>
      <c r="S305" s="815">
        <f t="shared" si="106"/>
        <v>161342.03999999998</v>
      </c>
      <c r="T305" s="816">
        <f t="shared" si="106"/>
        <v>5280000</v>
      </c>
    </row>
    <row r="306" spans="1:20" s="696" customFormat="1" ht="24.75" customHeight="1" thickBot="1">
      <c r="A306" s="1037" t="s">
        <v>1119</v>
      </c>
      <c r="B306" s="1038"/>
      <c r="C306" s="1038"/>
      <c r="D306" s="1038"/>
      <c r="E306" s="1039"/>
      <c r="F306" s="1037" t="s">
        <v>893</v>
      </c>
      <c r="G306" s="1038"/>
      <c r="H306" s="1038"/>
      <c r="I306" s="1038"/>
      <c r="J306" s="1038"/>
      <c r="K306" s="1038"/>
      <c r="L306" s="1038"/>
      <c r="M306" s="1039"/>
      <c r="N306" s="1037" t="s">
        <v>894</v>
      </c>
      <c r="O306" s="1038"/>
      <c r="P306" s="1038"/>
      <c r="Q306" s="1038"/>
      <c r="R306" s="1039"/>
      <c r="S306" s="1037" t="s">
        <v>895</v>
      </c>
      <c r="T306" s="1039"/>
    </row>
    <row r="307" spans="1:20" s="696" customFormat="1" ht="24.75" customHeight="1" thickBot="1">
      <c r="A307" s="774">
        <v>1</v>
      </c>
      <c r="B307" s="775" t="s">
        <v>1120</v>
      </c>
      <c r="C307" s="775">
        <v>6</v>
      </c>
      <c r="D307" s="775">
        <v>15</v>
      </c>
      <c r="E307" s="823">
        <f>VLOOKUP(C307, '[2]SALARY SCALE '!$A$2:$P$18,D307+1, FALSE)</f>
        <v>209763.96000000002</v>
      </c>
      <c r="F307" s="824">
        <f t="shared" ref="F307:F318" si="107">E307*35%</f>
        <v>73417.385999999999</v>
      </c>
      <c r="G307" s="824">
        <f t="shared" ref="G307:G318" si="108">E307*20%</f>
        <v>41952.792000000009</v>
      </c>
      <c r="H307" s="824">
        <f t="shared" ref="H307:H318" si="109">E307*5%</f>
        <v>10488.198000000002</v>
      </c>
      <c r="I307" s="824">
        <f t="shared" ref="I307:I318" si="110">IF(C307&lt;=6,5400, IF(AND(C307&gt;=7,C307&lt;=10),7560,IF(AND(C307&gt;10,C307&lt;=14),8640,IF(C307&gt;14,9720,""))))</f>
        <v>5400</v>
      </c>
      <c r="J307" s="824">
        <f t="shared" ref="J307:J318" si="111">IF(C307&lt;7,0.05*E307+64915.68,0.05*E307+24000)</f>
        <v>75403.877999999997</v>
      </c>
      <c r="K307" s="824" t="str">
        <f t="shared" ref="K307:K318" si="112">IF(C307&gt;=15, 630, "")</f>
        <v/>
      </c>
      <c r="L307" s="824" t="str">
        <f t="shared" ref="L307:L318" si="113">IF(C307&gt;=15, 11469.09, "")</f>
        <v/>
      </c>
      <c r="M307" s="824" t="str">
        <f t="shared" ref="M307:M318" si="114">IF(C307&gt;=15, 11469.09, "")</f>
        <v/>
      </c>
      <c r="N307" s="824"/>
      <c r="O307" s="824"/>
      <c r="P307" s="824"/>
      <c r="Q307" s="824"/>
      <c r="R307" s="824"/>
      <c r="S307" s="824">
        <f t="shared" ref="S307:S318" si="115">E307*10%</f>
        <v>20976.396000000004</v>
      </c>
      <c r="T307" s="818">
        <v>480000</v>
      </c>
    </row>
    <row r="308" spans="1:20" s="758" customFormat="1" ht="24.75" customHeight="1" thickBot="1">
      <c r="A308" s="1037" t="s">
        <v>915</v>
      </c>
      <c r="B308" s="1038"/>
      <c r="C308" s="1038"/>
      <c r="D308" s="1040"/>
      <c r="E308" s="841">
        <f>SUM(E307)</f>
        <v>209763.96000000002</v>
      </c>
      <c r="F308" s="841">
        <f t="shared" ref="F308:T308" si="116">SUM(F307)</f>
        <v>73417.385999999999</v>
      </c>
      <c r="G308" s="841">
        <f t="shared" si="116"/>
        <v>41952.792000000009</v>
      </c>
      <c r="H308" s="841">
        <f t="shared" si="116"/>
        <v>10488.198000000002</v>
      </c>
      <c r="I308" s="841">
        <f t="shared" si="116"/>
        <v>5400</v>
      </c>
      <c r="J308" s="841">
        <f t="shared" si="116"/>
        <v>75403.877999999997</v>
      </c>
      <c r="K308" s="841">
        <f t="shared" si="116"/>
        <v>0</v>
      </c>
      <c r="L308" s="841">
        <f t="shared" si="116"/>
        <v>0</v>
      </c>
      <c r="M308" s="841">
        <f t="shared" si="116"/>
        <v>0</v>
      </c>
      <c r="N308" s="841">
        <f t="shared" si="116"/>
        <v>0</v>
      </c>
      <c r="O308" s="841">
        <f t="shared" si="116"/>
        <v>0</v>
      </c>
      <c r="P308" s="841">
        <f t="shared" si="116"/>
        <v>0</v>
      </c>
      <c r="Q308" s="841">
        <f t="shared" si="116"/>
        <v>0</v>
      </c>
      <c r="R308" s="841">
        <f t="shared" si="116"/>
        <v>0</v>
      </c>
      <c r="S308" s="841">
        <f t="shared" si="116"/>
        <v>20976.396000000004</v>
      </c>
      <c r="T308" s="842">
        <f t="shared" si="116"/>
        <v>480000</v>
      </c>
    </row>
    <row r="309" spans="1:20" s="696" customFormat="1" ht="24.75" customHeight="1">
      <c r="A309" s="726">
        <v>11</v>
      </c>
      <c r="B309" s="727" t="s">
        <v>1121</v>
      </c>
      <c r="C309" s="727">
        <v>7</v>
      </c>
      <c r="D309" s="727">
        <v>15</v>
      </c>
      <c r="E309" s="873">
        <f>VLOOKUP(C309, '[2]SALARY SCALE '!$A$2:$P$18,D309+1, FALSE)</f>
        <v>313230.24</v>
      </c>
      <c r="F309" s="808">
        <f t="shared" si="107"/>
        <v>109630.58399999999</v>
      </c>
      <c r="G309" s="808">
        <f t="shared" si="108"/>
        <v>62646.048000000003</v>
      </c>
      <c r="H309" s="808">
        <f t="shared" si="109"/>
        <v>15661.512000000001</v>
      </c>
      <c r="I309" s="808">
        <f t="shared" si="110"/>
        <v>7560</v>
      </c>
      <c r="J309" s="808">
        <f t="shared" si="111"/>
        <v>39661.512000000002</v>
      </c>
      <c r="K309" s="808" t="str">
        <f t="shared" si="112"/>
        <v/>
      </c>
      <c r="L309" s="808" t="str">
        <f t="shared" si="113"/>
        <v/>
      </c>
      <c r="M309" s="808" t="str">
        <f t="shared" si="114"/>
        <v/>
      </c>
      <c r="N309" s="808"/>
      <c r="O309" s="808"/>
      <c r="P309" s="808"/>
      <c r="Q309" s="808"/>
      <c r="R309" s="808"/>
      <c r="S309" s="808">
        <f t="shared" si="115"/>
        <v>31323.024000000001</v>
      </c>
      <c r="T309" s="818">
        <v>480000</v>
      </c>
    </row>
    <row r="310" spans="1:20" s="696" customFormat="1" ht="24.75" customHeight="1" thickBot="1">
      <c r="A310" s="730">
        <v>12</v>
      </c>
      <c r="B310" s="731" t="s">
        <v>1122</v>
      </c>
      <c r="C310" s="731">
        <v>9</v>
      </c>
      <c r="D310" s="731">
        <v>10</v>
      </c>
      <c r="E310" s="840">
        <f>VLOOKUP(C310, '[2]SALARY SCALE '!$A$2:$P$18,D310+1, FALSE)</f>
        <v>411912.83999999997</v>
      </c>
      <c r="F310" s="802">
        <f t="shared" si="107"/>
        <v>144169.49399999998</v>
      </c>
      <c r="G310" s="802">
        <f t="shared" si="108"/>
        <v>82382.567999999999</v>
      </c>
      <c r="H310" s="802">
        <f t="shared" si="109"/>
        <v>20595.642</v>
      </c>
      <c r="I310" s="802">
        <f t="shared" si="110"/>
        <v>7560</v>
      </c>
      <c r="J310" s="802">
        <f t="shared" si="111"/>
        <v>44595.642</v>
      </c>
      <c r="K310" s="802" t="str">
        <f t="shared" si="112"/>
        <v/>
      </c>
      <c r="L310" s="802" t="str">
        <f t="shared" si="113"/>
        <v/>
      </c>
      <c r="M310" s="802" t="str">
        <f t="shared" si="114"/>
        <v/>
      </c>
      <c r="N310" s="802"/>
      <c r="O310" s="802"/>
      <c r="P310" s="802"/>
      <c r="Q310" s="802"/>
      <c r="R310" s="802"/>
      <c r="S310" s="802">
        <f t="shared" si="115"/>
        <v>41191.284</v>
      </c>
      <c r="T310" s="818">
        <v>480000</v>
      </c>
    </row>
    <row r="311" spans="1:20" s="696" customFormat="1" ht="24.75" customHeight="1" thickBot="1">
      <c r="A311" s="1037" t="s">
        <v>916</v>
      </c>
      <c r="B311" s="1038"/>
      <c r="C311" s="1038"/>
      <c r="D311" s="1040"/>
      <c r="E311" s="841">
        <f>SUM(E309:E310)</f>
        <v>725143.08</v>
      </c>
      <c r="F311" s="841">
        <f t="shared" ref="F311:T311" si="117">SUM(F309:F310)</f>
        <v>253800.07799999998</v>
      </c>
      <c r="G311" s="841">
        <f t="shared" si="117"/>
        <v>145028.61600000001</v>
      </c>
      <c r="H311" s="841">
        <f t="shared" si="117"/>
        <v>36257.154000000002</v>
      </c>
      <c r="I311" s="841">
        <f t="shared" si="117"/>
        <v>15120</v>
      </c>
      <c r="J311" s="841">
        <f t="shared" si="117"/>
        <v>84257.15400000001</v>
      </c>
      <c r="K311" s="841">
        <f t="shared" si="117"/>
        <v>0</v>
      </c>
      <c r="L311" s="841">
        <f t="shared" si="117"/>
        <v>0</v>
      </c>
      <c r="M311" s="841">
        <f t="shared" si="117"/>
        <v>0</v>
      </c>
      <c r="N311" s="841">
        <f t="shared" si="117"/>
        <v>0</v>
      </c>
      <c r="O311" s="841">
        <f t="shared" si="117"/>
        <v>0</v>
      </c>
      <c r="P311" s="841">
        <f t="shared" si="117"/>
        <v>0</v>
      </c>
      <c r="Q311" s="841">
        <f t="shared" si="117"/>
        <v>0</v>
      </c>
      <c r="R311" s="841">
        <f t="shared" si="117"/>
        <v>0</v>
      </c>
      <c r="S311" s="841">
        <f t="shared" si="117"/>
        <v>72514.308000000005</v>
      </c>
      <c r="T311" s="842">
        <f t="shared" si="117"/>
        <v>960000</v>
      </c>
    </row>
    <row r="312" spans="1:20" s="696" customFormat="1" ht="24.75" customHeight="1" thickBot="1">
      <c r="A312" s="776">
        <v>14</v>
      </c>
      <c r="B312" s="777" t="s">
        <v>1123</v>
      </c>
      <c r="C312" s="777">
        <v>7</v>
      </c>
      <c r="D312" s="777">
        <v>2</v>
      </c>
      <c r="E312" s="873">
        <f>VLOOKUP(C312, '[2]SALARY SCALE '!$A$2:$P$18,D312+1, FALSE)</f>
        <v>212707.08000000002</v>
      </c>
      <c r="F312" s="808">
        <f t="shared" si="107"/>
        <v>74447.478000000003</v>
      </c>
      <c r="G312" s="808">
        <f t="shared" si="108"/>
        <v>42541.416000000005</v>
      </c>
      <c r="H312" s="808">
        <f t="shared" si="109"/>
        <v>10635.354000000001</v>
      </c>
      <c r="I312" s="808">
        <f t="shared" si="110"/>
        <v>7560</v>
      </c>
      <c r="J312" s="808">
        <f t="shared" si="111"/>
        <v>34635.353999999999</v>
      </c>
      <c r="K312" s="808" t="str">
        <f t="shared" si="112"/>
        <v/>
      </c>
      <c r="L312" s="808" t="str">
        <f t="shared" si="113"/>
        <v/>
      </c>
      <c r="M312" s="808" t="str">
        <f t="shared" si="114"/>
        <v/>
      </c>
      <c r="N312" s="808"/>
      <c r="O312" s="808"/>
      <c r="P312" s="808"/>
      <c r="Q312" s="808"/>
      <c r="R312" s="808"/>
      <c r="S312" s="808">
        <f t="shared" si="115"/>
        <v>21270.708000000002</v>
      </c>
      <c r="T312" s="818">
        <v>480000</v>
      </c>
    </row>
    <row r="313" spans="1:20" s="696" customFormat="1" ht="24.75" customHeight="1" thickBot="1">
      <c r="A313" s="1037" t="s">
        <v>917</v>
      </c>
      <c r="B313" s="1038"/>
      <c r="C313" s="1038"/>
      <c r="D313" s="1040"/>
      <c r="E313" s="841">
        <f>SUM(E312)</f>
        <v>212707.08000000002</v>
      </c>
      <c r="F313" s="841">
        <f t="shared" ref="F313:T313" si="118">SUM(F312)</f>
        <v>74447.478000000003</v>
      </c>
      <c r="G313" s="841">
        <f t="shared" si="118"/>
        <v>42541.416000000005</v>
      </c>
      <c r="H313" s="841">
        <f t="shared" si="118"/>
        <v>10635.354000000001</v>
      </c>
      <c r="I313" s="841">
        <f t="shared" si="118"/>
        <v>7560</v>
      </c>
      <c r="J313" s="841">
        <f t="shared" si="118"/>
        <v>34635.353999999999</v>
      </c>
      <c r="K313" s="841">
        <f t="shared" si="118"/>
        <v>0</v>
      </c>
      <c r="L313" s="841">
        <f t="shared" si="118"/>
        <v>0</v>
      </c>
      <c r="M313" s="841">
        <f t="shared" si="118"/>
        <v>0</v>
      </c>
      <c r="N313" s="841">
        <f t="shared" si="118"/>
        <v>0</v>
      </c>
      <c r="O313" s="841">
        <f t="shared" si="118"/>
        <v>0</v>
      </c>
      <c r="P313" s="841">
        <f t="shared" si="118"/>
        <v>0</v>
      </c>
      <c r="Q313" s="841">
        <f t="shared" si="118"/>
        <v>0</v>
      </c>
      <c r="R313" s="841">
        <f t="shared" si="118"/>
        <v>0</v>
      </c>
      <c r="S313" s="841">
        <f t="shared" si="118"/>
        <v>21270.708000000002</v>
      </c>
      <c r="T313" s="842">
        <f t="shared" si="118"/>
        <v>480000</v>
      </c>
    </row>
    <row r="314" spans="1:20" s="696" customFormat="1" ht="24.75" customHeight="1" thickBot="1">
      <c r="A314" s="1037" t="s">
        <v>544</v>
      </c>
      <c r="B314" s="1038"/>
      <c r="C314" s="1038"/>
      <c r="D314" s="1038"/>
      <c r="E314" s="1039"/>
      <c r="F314" s="1037" t="s">
        <v>893</v>
      </c>
      <c r="G314" s="1038"/>
      <c r="H314" s="1038"/>
      <c r="I314" s="1038"/>
      <c r="J314" s="1038"/>
      <c r="K314" s="1038"/>
      <c r="L314" s="1038"/>
      <c r="M314" s="1039"/>
      <c r="N314" s="1037" t="s">
        <v>894</v>
      </c>
      <c r="O314" s="1038"/>
      <c r="P314" s="1038"/>
      <c r="Q314" s="1038"/>
      <c r="R314" s="1039"/>
      <c r="S314" s="1037" t="s">
        <v>895</v>
      </c>
      <c r="T314" s="1039"/>
    </row>
    <row r="315" spans="1:20" s="696" customFormat="1" ht="24.75" customHeight="1" thickBot="1">
      <c r="A315" s="776">
        <v>17</v>
      </c>
      <c r="B315" s="778" t="s">
        <v>1056</v>
      </c>
      <c r="C315" s="778">
        <v>6</v>
      </c>
      <c r="D315" s="778">
        <v>11</v>
      </c>
      <c r="E315" s="873">
        <f>VLOOKUP(C315, '[2]SALARY SCALE '!$A$2:$P$18,D315+1, FALSE)</f>
        <v>187906.44</v>
      </c>
      <c r="F315" s="808">
        <f t="shared" si="107"/>
        <v>65767.254000000001</v>
      </c>
      <c r="G315" s="808">
        <f t="shared" si="108"/>
        <v>37581.288</v>
      </c>
      <c r="H315" s="808">
        <f t="shared" si="109"/>
        <v>9395.3220000000001</v>
      </c>
      <c r="I315" s="808">
        <f t="shared" si="110"/>
        <v>5400</v>
      </c>
      <c r="J315" s="808">
        <f t="shared" si="111"/>
        <v>74311.002000000008</v>
      </c>
      <c r="K315" s="808" t="str">
        <f t="shared" si="112"/>
        <v/>
      </c>
      <c r="L315" s="808" t="str">
        <f t="shared" si="113"/>
        <v/>
      </c>
      <c r="M315" s="808" t="str">
        <f t="shared" si="114"/>
        <v/>
      </c>
      <c r="N315" s="808"/>
      <c r="O315" s="808"/>
      <c r="P315" s="808"/>
      <c r="Q315" s="808"/>
      <c r="R315" s="808"/>
      <c r="S315" s="808">
        <f t="shared" si="115"/>
        <v>18790.644</v>
      </c>
      <c r="T315" s="818">
        <v>480000</v>
      </c>
    </row>
    <row r="316" spans="1:20" s="696" customFormat="1" ht="24.75" customHeight="1" thickBot="1">
      <c r="A316" s="1037" t="s">
        <v>915</v>
      </c>
      <c r="B316" s="1038"/>
      <c r="C316" s="1038"/>
      <c r="D316" s="1040"/>
      <c r="E316" s="841">
        <f>SUM(E315)</f>
        <v>187906.44</v>
      </c>
      <c r="F316" s="841">
        <f t="shared" ref="F316:T316" si="119">SUM(F315)</f>
        <v>65767.254000000001</v>
      </c>
      <c r="G316" s="841">
        <f t="shared" si="119"/>
        <v>37581.288</v>
      </c>
      <c r="H316" s="841">
        <f t="shared" si="119"/>
        <v>9395.3220000000001</v>
      </c>
      <c r="I316" s="841">
        <f t="shared" si="119"/>
        <v>5400</v>
      </c>
      <c r="J316" s="841">
        <f t="shared" si="119"/>
        <v>74311.002000000008</v>
      </c>
      <c r="K316" s="841">
        <f t="shared" si="119"/>
        <v>0</v>
      </c>
      <c r="L316" s="841">
        <f t="shared" si="119"/>
        <v>0</v>
      </c>
      <c r="M316" s="841">
        <f t="shared" si="119"/>
        <v>0</v>
      </c>
      <c r="N316" s="841">
        <f t="shared" si="119"/>
        <v>0</v>
      </c>
      <c r="O316" s="841">
        <f t="shared" si="119"/>
        <v>0</v>
      </c>
      <c r="P316" s="841">
        <f t="shared" si="119"/>
        <v>0</v>
      </c>
      <c r="Q316" s="841">
        <f t="shared" si="119"/>
        <v>0</v>
      </c>
      <c r="R316" s="841">
        <f t="shared" si="119"/>
        <v>0</v>
      </c>
      <c r="S316" s="841">
        <f t="shared" si="119"/>
        <v>18790.644</v>
      </c>
      <c r="T316" s="842">
        <f t="shared" si="119"/>
        <v>480000</v>
      </c>
    </row>
    <row r="317" spans="1:20" s="696" customFormat="1" ht="24.75" customHeight="1" thickBot="1">
      <c r="A317" s="1037" t="s">
        <v>1124</v>
      </c>
      <c r="B317" s="1038"/>
      <c r="C317" s="1038"/>
      <c r="D317" s="1038"/>
      <c r="E317" s="1039"/>
      <c r="F317" s="1037" t="s">
        <v>893</v>
      </c>
      <c r="G317" s="1038"/>
      <c r="H317" s="1038"/>
      <c r="I317" s="1038"/>
      <c r="J317" s="1038"/>
      <c r="K317" s="1038"/>
      <c r="L317" s="1038"/>
      <c r="M317" s="1039"/>
      <c r="N317" s="1037" t="s">
        <v>894</v>
      </c>
      <c r="O317" s="1038"/>
      <c r="P317" s="1038"/>
      <c r="Q317" s="1038"/>
      <c r="R317" s="1039"/>
      <c r="S317" s="1037" t="s">
        <v>895</v>
      </c>
      <c r="T317" s="1039"/>
    </row>
    <row r="318" spans="1:20" s="696" customFormat="1" ht="24.75" customHeight="1" thickBot="1">
      <c r="A318" s="730">
        <v>20</v>
      </c>
      <c r="B318" s="722" t="s">
        <v>979</v>
      </c>
      <c r="C318" s="722">
        <v>7</v>
      </c>
      <c r="D318" s="722">
        <v>15</v>
      </c>
      <c r="E318" s="840">
        <f>VLOOKUP(C318, '[2]SALARY SCALE '!$A$2:$P$18,D318+1, FALSE)</f>
        <v>313230.24</v>
      </c>
      <c r="F318" s="802">
        <f t="shared" si="107"/>
        <v>109630.58399999999</v>
      </c>
      <c r="G318" s="802">
        <f t="shared" si="108"/>
        <v>62646.048000000003</v>
      </c>
      <c r="H318" s="802">
        <f t="shared" si="109"/>
        <v>15661.512000000001</v>
      </c>
      <c r="I318" s="802">
        <f t="shared" si="110"/>
        <v>7560</v>
      </c>
      <c r="J318" s="802">
        <f t="shared" si="111"/>
        <v>39661.512000000002</v>
      </c>
      <c r="K318" s="802" t="str">
        <f t="shared" si="112"/>
        <v/>
      </c>
      <c r="L318" s="802" t="str">
        <f t="shared" si="113"/>
        <v/>
      </c>
      <c r="M318" s="802" t="str">
        <f t="shared" si="114"/>
        <v/>
      </c>
      <c r="N318" s="802"/>
      <c r="O318" s="802"/>
      <c r="P318" s="802"/>
      <c r="Q318" s="802"/>
      <c r="R318" s="802"/>
      <c r="S318" s="802">
        <f t="shared" si="115"/>
        <v>31323.024000000001</v>
      </c>
      <c r="T318" s="818">
        <v>480000</v>
      </c>
    </row>
    <row r="319" spans="1:20" s="696" customFormat="1" ht="24.75" customHeight="1" thickBot="1">
      <c r="A319" s="1037" t="s">
        <v>916</v>
      </c>
      <c r="B319" s="1038"/>
      <c r="C319" s="1038"/>
      <c r="D319" s="1040"/>
      <c r="E319" s="823">
        <f>SUM(E318)</f>
        <v>313230.24</v>
      </c>
      <c r="F319" s="823">
        <f t="shared" ref="F319:T319" si="120">SUM(F318)</f>
        <v>109630.58399999999</v>
      </c>
      <c r="G319" s="823">
        <f t="shared" si="120"/>
        <v>62646.048000000003</v>
      </c>
      <c r="H319" s="823">
        <f t="shared" si="120"/>
        <v>15661.512000000001</v>
      </c>
      <c r="I319" s="823">
        <f t="shared" si="120"/>
        <v>7560</v>
      </c>
      <c r="J319" s="823">
        <f t="shared" si="120"/>
        <v>39661.512000000002</v>
      </c>
      <c r="K319" s="823">
        <f t="shared" si="120"/>
        <v>0</v>
      </c>
      <c r="L319" s="823">
        <f t="shared" si="120"/>
        <v>0</v>
      </c>
      <c r="M319" s="823">
        <f t="shared" si="120"/>
        <v>0</v>
      </c>
      <c r="N319" s="823">
        <f t="shared" si="120"/>
        <v>0</v>
      </c>
      <c r="O319" s="823">
        <f t="shared" si="120"/>
        <v>0</v>
      </c>
      <c r="P319" s="823">
        <f t="shared" si="120"/>
        <v>0</v>
      </c>
      <c r="Q319" s="823">
        <f t="shared" si="120"/>
        <v>0</v>
      </c>
      <c r="R319" s="823">
        <f t="shared" si="120"/>
        <v>0</v>
      </c>
      <c r="S319" s="823">
        <f t="shared" si="120"/>
        <v>31323.024000000001</v>
      </c>
      <c r="T319" s="874">
        <f t="shared" si="120"/>
        <v>480000</v>
      </c>
    </row>
    <row r="320" spans="1:20" s="696" customFormat="1" ht="24.75" customHeight="1">
      <c r="A320" s="1035" t="s">
        <v>802</v>
      </c>
      <c r="B320" s="1035"/>
      <c r="C320" s="1035"/>
      <c r="D320" s="1035"/>
      <c r="E320" s="1035"/>
      <c r="F320" s="1035"/>
      <c r="G320" s="1035"/>
      <c r="H320" s="1035"/>
      <c r="I320" s="1035"/>
      <c r="J320" s="1035"/>
      <c r="K320" s="1035"/>
      <c r="L320" s="1035"/>
      <c r="M320" s="1035"/>
      <c r="N320" s="1035"/>
      <c r="O320" s="1035"/>
      <c r="P320" s="1035"/>
      <c r="Q320" s="1035"/>
      <c r="R320" s="1035"/>
      <c r="S320" s="1035"/>
      <c r="T320" s="1035"/>
    </row>
    <row r="321" spans="1:20" s="696" customFormat="1" ht="24.75" customHeight="1">
      <c r="A321" s="1036" t="s">
        <v>1125</v>
      </c>
      <c r="B321" s="1036"/>
      <c r="C321" s="1036"/>
      <c r="D321" s="1036"/>
      <c r="E321" s="1036"/>
      <c r="F321" s="1036"/>
      <c r="G321" s="1036"/>
      <c r="H321" s="1036"/>
      <c r="I321" s="1036"/>
      <c r="J321" s="1036"/>
      <c r="K321" s="1036"/>
      <c r="L321" s="1036"/>
      <c r="M321" s="1036"/>
      <c r="N321" s="1036"/>
      <c r="O321" s="1036"/>
      <c r="P321" s="1036"/>
      <c r="Q321" s="1036"/>
      <c r="R321" s="1036"/>
      <c r="S321" s="1036"/>
      <c r="T321" s="1036"/>
    </row>
    <row r="322" spans="1:20" s="696" customFormat="1" ht="24.75" customHeight="1" thickBot="1">
      <c r="A322" s="1036" t="s">
        <v>892</v>
      </c>
      <c r="B322" s="1036"/>
      <c r="C322" s="1036"/>
      <c r="D322" s="1036"/>
      <c r="E322" s="1036"/>
      <c r="F322" s="1036"/>
      <c r="G322" s="1036"/>
      <c r="H322" s="1036"/>
      <c r="I322" s="1036"/>
      <c r="J322" s="1036"/>
      <c r="K322" s="1036"/>
      <c r="L322" s="1036"/>
      <c r="M322" s="1036"/>
      <c r="N322" s="1036"/>
      <c r="O322" s="1036"/>
      <c r="P322" s="1036"/>
      <c r="Q322" s="1036"/>
      <c r="R322" s="1036"/>
      <c r="S322" s="1036"/>
      <c r="T322" s="1036"/>
    </row>
    <row r="323" spans="1:20" s="696" customFormat="1" ht="24.75" customHeight="1" thickBot="1">
      <c r="A323" s="1037" t="s">
        <v>1126</v>
      </c>
      <c r="B323" s="1038"/>
      <c r="C323" s="1038"/>
      <c r="D323" s="1038"/>
      <c r="E323" s="1039"/>
      <c r="F323" s="1037" t="s">
        <v>893</v>
      </c>
      <c r="G323" s="1038"/>
      <c r="H323" s="1038"/>
      <c r="I323" s="1038"/>
      <c r="J323" s="1038"/>
      <c r="K323" s="1038"/>
      <c r="L323" s="1038"/>
      <c r="M323" s="1039"/>
      <c r="N323" s="1037" t="s">
        <v>894</v>
      </c>
      <c r="O323" s="1038"/>
      <c r="P323" s="1038"/>
      <c r="Q323" s="1038"/>
      <c r="R323" s="1039"/>
      <c r="S323" s="1037" t="s">
        <v>895</v>
      </c>
      <c r="T323" s="1039"/>
    </row>
    <row r="324" spans="1:20" s="696" customFormat="1" ht="53.25" customHeight="1" thickBot="1">
      <c r="A324" s="697" t="s">
        <v>896</v>
      </c>
      <c r="B324" s="698" t="s">
        <v>897</v>
      </c>
      <c r="C324" s="698" t="s">
        <v>898</v>
      </c>
      <c r="D324" s="698" t="s">
        <v>899</v>
      </c>
      <c r="E324" s="698" t="s">
        <v>900</v>
      </c>
      <c r="F324" s="698" t="s">
        <v>901</v>
      </c>
      <c r="G324" s="698" t="s">
        <v>902</v>
      </c>
      <c r="H324" s="698" t="s">
        <v>903</v>
      </c>
      <c r="I324" s="698" t="s">
        <v>904</v>
      </c>
      <c r="J324" s="698" t="s">
        <v>905</v>
      </c>
      <c r="K324" s="698" t="s">
        <v>906</v>
      </c>
      <c r="L324" s="698" t="s">
        <v>907</v>
      </c>
      <c r="M324" s="698" t="s">
        <v>908</v>
      </c>
      <c r="N324" s="698" t="s">
        <v>909</v>
      </c>
      <c r="O324" s="698" t="s">
        <v>910</v>
      </c>
      <c r="P324" s="698" t="s">
        <v>911</v>
      </c>
      <c r="Q324" s="698" t="s">
        <v>912</v>
      </c>
      <c r="R324" s="698"/>
      <c r="S324" s="698" t="s">
        <v>913</v>
      </c>
      <c r="T324" s="699" t="s">
        <v>914</v>
      </c>
    </row>
    <row r="325" spans="1:20" s="696" customFormat="1" ht="24.75" customHeight="1">
      <c r="A325" s="726">
        <v>1</v>
      </c>
      <c r="B325" s="727" t="s">
        <v>931</v>
      </c>
      <c r="C325" s="727">
        <v>3</v>
      </c>
      <c r="D325" s="727">
        <v>2</v>
      </c>
      <c r="E325" s="806">
        <v>30270.976666666666</v>
      </c>
      <c r="F325" s="807"/>
      <c r="G325" s="807"/>
      <c r="H325" s="807"/>
      <c r="I325" s="807"/>
      <c r="J325" s="807"/>
      <c r="K325" s="807" t="str">
        <f t="shared" ref="K325:K382" si="121">IF(C325&gt;=15, 630, "")</f>
        <v/>
      </c>
      <c r="L325" s="807" t="str">
        <f t="shared" ref="L325:L382" si="122">IF(C325&gt;=15, 11469.09, "")</f>
        <v/>
      </c>
      <c r="M325" s="807" t="str">
        <f t="shared" ref="M325:M382" si="123">IF(C325&gt;=15, 11469.09, "")</f>
        <v/>
      </c>
      <c r="N325" s="807">
        <v>56400</v>
      </c>
      <c r="O325" s="807"/>
      <c r="P325" s="807"/>
      <c r="Q325" s="807"/>
      <c r="R325" s="807"/>
      <c r="S325" s="807"/>
      <c r="T325" s="809">
        <v>480000</v>
      </c>
    </row>
    <row r="326" spans="1:20" s="696" customFormat="1" ht="24.75" customHeight="1">
      <c r="A326" s="729">
        <v>2</v>
      </c>
      <c r="B326" s="701" t="s">
        <v>931</v>
      </c>
      <c r="C326" s="701">
        <v>3</v>
      </c>
      <c r="D326" s="701">
        <v>2</v>
      </c>
      <c r="E326" s="800">
        <v>30270.976666666666</v>
      </c>
      <c r="F326" s="801"/>
      <c r="G326" s="801"/>
      <c r="H326" s="801"/>
      <c r="I326" s="801"/>
      <c r="J326" s="801"/>
      <c r="K326" s="801" t="str">
        <f t="shared" si="121"/>
        <v/>
      </c>
      <c r="L326" s="801" t="str">
        <f t="shared" si="122"/>
        <v/>
      </c>
      <c r="M326" s="801" t="str">
        <f t="shared" si="123"/>
        <v/>
      </c>
      <c r="N326" s="801">
        <v>56400</v>
      </c>
      <c r="O326" s="801"/>
      <c r="P326" s="801"/>
      <c r="Q326" s="801"/>
      <c r="R326" s="801"/>
      <c r="S326" s="801"/>
      <c r="T326" s="818">
        <v>480000</v>
      </c>
    </row>
    <row r="327" spans="1:20" s="696" customFormat="1" ht="24.75" customHeight="1">
      <c r="A327" s="729">
        <v>3</v>
      </c>
      <c r="B327" s="701" t="s">
        <v>931</v>
      </c>
      <c r="C327" s="701">
        <v>3</v>
      </c>
      <c r="D327" s="701">
        <v>2</v>
      </c>
      <c r="E327" s="800">
        <v>30270.976666666666</v>
      </c>
      <c r="F327" s="801"/>
      <c r="G327" s="801"/>
      <c r="H327" s="801"/>
      <c r="I327" s="801"/>
      <c r="J327" s="801"/>
      <c r="K327" s="801" t="str">
        <f t="shared" si="121"/>
        <v/>
      </c>
      <c r="L327" s="801" t="str">
        <f t="shared" si="122"/>
        <v/>
      </c>
      <c r="M327" s="801" t="str">
        <f t="shared" si="123"/>
        <v/>
      </c>
      <c r="N327" s="801">
        <v>56400</v>
      </c>
      <c r="O327" s="801"/>
      <c r="P327" s="801"/>
      <c r="Q327" s="801"/>
      <c r="R327" s="801"/>
      <c r="S327" s="801"/>
      <c r="T327" s="818">
        <v>480000</v>
      </c>
    </row>
    <row r="328" spans="1:20" s="696" customFormat="1" ht="24.75" customHeight="1">
      <c r="A328" s="729">
        <v>4</v>
      </c>
      <c r="B328" s="701" t="s">
        <v>931</v>
      </c>
      <c r="C328" s="701">
        <v>3</v>
      </c>
      <c r="D328" s="701">
        <v>2</v>
      </c>
      <c r="E328" s="800">
        <v>30270.976666666666</v>
      </c>
      <c r="F328" s="801"/>
      <c r="G328" s="801"/>
      <c r="H328" s="801"/>
      <c r="I328" s="801"/>
      <c r="J328" s="801"/>
      <c r="K328" s="801" t="str">
        <f t="shared" si="121"/>
        <v/>
      </c>
      <c r="L328" s="801" t="str">
        <f t="shared" si="122"/>
        <v/>
      </c>
      <c r="M328" s="801" t="str">
        <f t="shared" si="123"/>
        <v/>
      </c>
      <c r="N328" s="801">
        <v>56400</v>
      </c>
      <c r="O328" s="801"/>
      <c r="P328" s="801"/>
      <c r="Q328" s="801"/>
      <c r="R328" s="801"/>
      <c r="S328" s="801"/>
      <c r="T328" s="818">
        <v>480000</v>
      </c>
    </row>
    <row r="329" spans="1:20" s="696" customFormat="1" ht="24.75" customHeight="1">
      <c r="A329" s="729">
        <v>5</v>
      </c>
      <c r="B329" s="701" t="s">
        <v>931</v>
      </c>
      <c r="C329" s="701">
        <v>3</v>
      </c>
      <c r="D329" s="701">
        <v>2</v>
      </c>
      <c r="E329" s="800">
        <v>30270.976666666666</v>
      </c>
      <c r="F329" s="801"/>
      <c r="G329" s="801"/>
      <c r="H329" s="801"/>
      <c r="I329" s="801"/>
      <c r="J329" s="801"/>
      <c r="K329" s="801" t="str">
        <f t="shared" si="121"/>
        <v/>
      </c>
      <c r="L329" s="801" t="str">
        <f t="shared" si="122"/>
        <v/>
      </c>
      <c r="M329" s="801" t="str">
        <f t="shared" si="123"/>
        <v/>
      </c>
      <c r="N329" s="801">
        <v>56400</v>
      </c>
      <c r="O329" s="801"/>
      <c r="P329" s="801"/>
      <c r="Q329" s="801"/>
      <c r="R329" s="801"/>
      <c r="S329" s="801"/>
      <c r="T329" s="818">
        <v>480000</v>
      </c>
    </row>
    <row r="330" spans="1:20" s="696" customFormat="1" ht="24.75" customHeight="1">
      <c r="A330" s="729">
        <v>6</v>
      </c>
      <c r="B330" s="701" t="s">
        <v>931</v>
      </c>
      <c r="C330" s="701">
        <v>3</v>
      </c>
      <c r="D330" s="701">
        <v>2</v>
      </c>
      <c r="E330" s="800">
        <v>30270.976666666666</v>
      </c>
      <c r="F330" s="801"/>
      <c r="G330" s="801"/>
      <c r="H330" s="801"/>
      <c r="I330" s="801"/>
      <c r="J330" s="801"/>
      <c r="K330" s="801" t="str">
        <f t="shared" si="121"/>
        <v/>
      </c>
      <c r="L330" s="801" t="str">
        <f t="shared" si="122"/>
        <v/>
      </c>
      <c r="M330" s="801" t="str">
        <f t="shared" si="123"/>
        <v/>
      </c>
      <c r="N330" s="801">
        <v>56400</v>
      </c>
      <c r="O330" s="801"/>
      <c r="P330" s="801"/>
      <c r="Q330" s="801"/>
      <c r="R330" s="801"/>
      <c r="S330" s="801"/>
      <c r="T330" s="818">
        <v>480000</v>
      </c>
    </row>
    <row r="331" spans="1:20" s="696" customFormat="1" ht="24.75" customHeight="1">
      <c r="A331" s="729">
        <v>7</v>
      </c>
      <c r="B331" s="701" t="s">
        <v>931</v>
      </c>
      <c r="C331" s="701">
        <v>3</v>
      </c>
      <c r="D331" s="701">
        <v>2</v>
      </c>
      <c r="E331" s="800">
        <v>30270.976666666666</v>
      </c>
      <c r="F331" s="801"/>
      <c r="G331" s="801"/>
      <c r="H331" s="801"/>
      <c r="I331" s="801"/>
      <c r="J331" s="801"/>
      <c r="K331" s="801" t="str">
        <f t="shared" si="121"/>
        <v/>
      </c>
      <c r="L331" s="801" t="str">
        <f t="shared" si="122"/>
        <v/>
      </c>
      <c r="M331" s="801" t="str">
        <f t="shared" si="123"/>
        <v/>
      </c>
      <c r="N331" s="801">
        <v>56400</v>
      </c>
      <c r="O331" s="801"/>
      <c r="P331" s="801"/>
      <c r="Q331" s="801"/>
      <c r="R331" s="801"/>
      <c r="S331" s="801"/>
      <c r="T331" s="818">
        <v>480000</v>
      </c>
    </row>
    <row r="332" spans="1:20" s="696" customFormat="1" ht="24.75" customHeight="1">
      <c r="A332" s="729">
        <v>8</v>
      </c>
      <c r="B332" s="701" t="s">
        <v>931</v>
      </c>
      <c r="C332" s="701">
        <v>3</v>
      </c>
      <c r="D332" s="701">
        <v>2</v>
      </c>
      <c r="E332" s="800">
        <v>30270.976666666666</v>
      </c>
      <c r="F332" s="801"/>
      <c r="G332" s="801"/>
      <c r="H332" s="801"/>
      <c r="I332" s="801"/>
      <c r="J332" s="801"/>
      <c r="K332" s="801" t="str">
        <f t="shared" si="121"/>
        <v/>
      </c>
      <c r="L332" s="801" t="str">
        <f t="shared" si="122"/>
        <v/>
      </c>
      <c r="M332" s="801" t="str">
        <f t="shared" si="123"/>
        <v/>
      </c>
      <c r="N332" s="801">
        <v>56400</v>
      </c>
      <c r="O332" s="801"/>
      <c r="P332" s="801"/>
      <c r="Q332" s="801"/>
      <c r="R332" s="801"/>
      <c r="S332" s="801"/>
      <c r="T332" s="818">
        <v>480000</v>
      </c>
    </row>
    <row r="333" spans="1:20" s="696" customFormat="1" ht="24.75" customHeight="1">
      <c r="A333" s="729">
        <v>9</v>
      </c>
      <c r="B333" s="701" t="s">
        <v>931</v>
      </c>
      <c r="C333" s="701">
        <v>3</v>
      </c>
      <c r="D333" s="701">
        <v>2</v>
      </c>
      <c r="E333" s="800">
        <v>30270.976666666666</v>
      </c>
      <c r="F333" s="801"/>
      <c r="G333" s="801"/>
      <c r="H333" s="801"/>
      <c r="I333" s="801"/>
      <c r="J333" s="801"/>
      <c r="K333" s="801" t="str">
        <f t="shared" si="121"/>
        <v/>
      </c>
      <c r="L333" s="801" t="str">
        <f t="shared" si="122"/>
        <v/>
      </c>
      <c r="M333" s="801" t="str">
        <f t="shared" si="123"/>
        <v/>
      </c>
      <c r="N333" s="801">
        <v>56400</v>
      </c>
      <c r="O333" s="801"/>
      <c r="P333" s="801"/>
      <c r="Q333" s="801"/>
      <c r="R333" s="801"/>
      <c r="S333" s="801"/>
      <c r="T333" s="818">
        <v>480000</v>
      </c>
    </row>
    <row r="334" spans="1:20" s="696" customFormat="1" ht="24.75" customHeight="1">
      <c r="A334" s="729">
        <v>10</v>
      </c>
      <c r="B334" s="701" t="s">
        <v>931</v>
      </c>
      <c r="C334" s="701">
        <v>3</v>
      </c>
      <c r="D334" s="701">
        <v>2</v>
      </c>
      <c r="E334" s="800">
        <v>30270.976666666666</v>
      </c>
      <c r="F334" s="801"/>
      <c r="G334" s="801"/>
      <c r="H334" s="801"/>
      <c r="I334" s="801"/>
      <c r="J334" s="801"/>
      <c r="K334" s="801" t="str">
        <f t="shared" si="121"/>
        <v/>
      </c>
      <c r="L334" s="801" t="str">
        <f t="shared" si="122"/>
        <v/>
      </c>
      <c r="M334" s="801" t="str">
        <f t="shared" si="123"/>
        <v/>
      </c>
      <c r="N334" s="801">
        <v>56400</v>
      </c>
      <c r="O334" s="801"/>
      <c r="P334" s="801"/>
      <c r="Q334" s="801"/>
      <c r="R334" s="801"/>
      <c r="S334" s="801"/>
      <c r="T334" s="818">
        <v>480000</v>
      </c>
    </row>
    <row r="335" spans="1:20" s="696" customFormat="1" ht="24.75" customHeight="1">
      <c r="A335" s="729">
        <v>11</v>
      </c>
      <c r="B335" s="701" t="s">
        <v>1430</v>
      </c>
      <c r="C335" s="701">
        <v>3</v>
      </c>
      <c r="D335" s="701">
        <v>15</v>
      </c>
      <c r="E335" s="800">
        <v>398840.16</v>
      </c>
      <c r="F335" s="801"/>
      <c r="G335" s="801"/>
      <c r="H335" s="801"/>
      <c r="I335" s="801"/>
      <c r="J335" s="801"/>
      <c r="K335" s="801" t="str">
        <f t="shared" si="121"/>
        <v/>
      </c>
      <c r="L335" s="801" t="str">
        <f t="shared" si="122"/>
        <v/>
      </c>
      <c r="M335" s="801" t="str">
        <f t="shared" si="123"/>
        <v/>
      </c>
      <c r="N335" s="801">
        <v>56400</v>
      </c>
      <c r="O335" s="801"/>
      <c r="P335" s="801"/>
      <c r="Q335" s="801"/>
      <c r="R335" s="801"/>
      <c r="S335" s="801"/>
      <c r="T335" s="818">
        <v>480000</v>
      </c>
    </row>
    <row r="336" spans="1:20" s="696" customFormat="1" ht="24.75" customHeight="1">
      <c r="A336" s="729">
        <v>12</v>
      </c>
      <c r="B336" s="701" t="s">
        <v>1431</v>
      </c>
      <c r="C336" s="701">
        <v>3</v>
      </c>
      <c r="D336" s="701">
        <v>15</v>
      </c>
      <c r="E336" s="800">
        <v>398840.16</v>
      </c>
      <c r="F336" s="801"/>
      <c r="G336" s="801"/>
      <c r="H336" s="801"/>
      <c r="I336" s="801"/>
      <c r="J336" s="801"/>
      <c r="K336" s="801" t="str">
        <f t="shared" si="121"/>
        <v/>
      </c>
      <c r="L336" s="801" t="str">
        <f t="shared" si="122"/>
        <v/>
      </c>
      <c r="M336" s="801" t="str">
        <f t="shared" si="123"/>
        <v/>
      </c>
      <c r="N336" s="801">
        <v>56400</v>
      </c>
      <c r="O336" s="801"/>
      <c r="P336" s="801"/>
      <c r="Q336" s="801"/>
      <c r="R336" s="801"/>
      <c r="S336" s="801"/>
      <c r="T336" s="818">
        <v>480000</v>
      </c>
    </row>
    <row r="337" spans="1:20" s="696" customFormat="1" ht="24.75" customHeight="1">
      <c r="A337" s="729">
        <v>13</v>
      </c>
      <c r="B337" s="701" t="s">
        <v>1432</v>
      </c>
      <c r="C337" s="701">
        <v>3</v>
      </c>
      <c r="D337" s="701">
        <v>15</v>
      </c>
      <c r="E337" s="800">
        <v>398840.16</v>
      </c>
      <c r="F337" s="801"/>
      <c r="G337" s="801"/>
      <c r="H337" s="801"/>
      <c r="I337" s="801"/>
      <c r="J337" s="801"/>
      <c r="K337" s="801" t="str">
        <f t="shared" si="121"/>
        <v/>
      </c>
      <c r="L337" s="801" t="str">
        <f t="shared" si="122"/>
        <v/>
      </c>
      <c r="M337" s="801" t="str">
        <f t="shared" si="123"/>
        <v/>
      </c>
      <c r="N337" s="801">
        <v>56400</v>
      </c>
      <c r="O337" s="801"/>
      <c r="P337" s="801"/>
      <c r="Q337" s="801"/>
      <c r="R337" s="801"/>
      <c r="S337" s="801"/>
      <c r="T337" s="818">
        <v>480000</v>
      </c>
    </row>
    <row r="338" spans="1:20" s="696" customFormat="1" ht="24.75" customHeight="1">
      <c r="A338" s="729">
        <v>14</v>
      </c>
      <c r="B338" s="701" t="s">
        <v>1433</v>
      </c>
      <c r="C338" s="701">
        <v>3</v>
      </c>
      <c r="D338" s="701">
        <v>15</v>
      </c>
      <c r="E338" s="800">
        <v>398840.16</v>
      </c>
      <c r="F338" s="801"/>
      <c r="G338" s="801"/>
      <c r="H338" s="801"/>
      <c r="I338" s="801"/>
      <c r="J338" s="801"/>
      <c r="K338" s="801" t="str">
        <f t="shared" si="121"/>
        <v/>
      </c>
      <c r="L338" s="801" t="str">
        <f t="shared" si="122"/>
        <v/>
      </c>
      <c r="M338" s="801" t="str">
        <f t="shared" si="123"/>
        <v/>
      </c>
      <c r="N338" s="801">
        <v>56400</v>
      </c>
      <c r="O338" s="801"/>
      <c r="P338" s="801"/>
      <c r="Q338" s="801"/>
      <c r="R338" s="801"/>
      <c r="S338" s="801"/>
      <c r="T338" s="818">
        <v>480000</v>
      </c>
    </row>
    <row r="339" spans="1:20" s="696" customFormat="1" ht="24.75" customHeight="1">
      <c r="A339" s="729">
        <v>15</v>
      </c>
      <c r="B339" s="701" t="s">
        <v>1434</v>
      </c>
      <c r="C339" s="701">
        <v>3</v>
      </c>
      <c r="D339" s="701">
        <v>15</v>
      </c>
      <c r="E339" s="800">
        <v>398840.16</v>
      </c>
      <c r="F339" s="801"/>
      <c r="G339" s="801"/>
      <c r="H339" s="801"/>
      <c r="I339" s="801"/>
      <c r="J339" s="801"/>
      <c r="K339" s="801" t="str">
        <f t="shared" si="121"/>
        <v/>
      </c>
      <c r="L339" s="801" t="str">
        <f t="shared" si="122"/>
        <v/>
      </c>
      <c r="M339" s="801" t="str">
        <f t="shared" si="123"/>
        <v/>
      </c>
      <c r="N339" s="801">
        <v>56400</v>
      </c>
      <c r="O339" s="801"/>
      <c r="P339" s="801"/>
      <c r="Q339" s="801"/>
      <c r="R339" s="801"/>
      <c r="S339" s="801"/>
      <c r="T339" s="818">
        <v>480000</v>
      </c>
    </row>
    <row r="340" spans="1:20" s="696" customFormat="1" ht="24.75" customHeight="1">
      <c r="A340" s="729">
        <v>16</v>
      </c>
      <c r="B340" s="701" t="s">
        <v>1435</v>
      </c>
      <c r="C340" s="701">
        <v>3</v>
      </c>
      <c r="D340" s="701">
        <v>15</v>
      </c>
      <c r="E340" s="800">
        <v>398840.16</v>
      </c>
      <c r="F340" s="801"/>
      <c r="G340" s="801"/>
      <c r="H340" s="801"/>
      <c r="I340" s="801"/>
      <c r="J340" s="801"/>
      <c r="K340" s="801" t="str">
        <f t="shared" si="121"/>
        <v/>
      </c>
      <c r="L340" s="801" t="str">
        <f t="shared" si="122"/>
        <v/>
      </c>
      <c r="M340" s="801" t="str">
        <f t="shared" si="123"/>
        <v/>
      </c>
      <c r="N340" s="801">
        <v>56400</v>
      </c>
      <c r="O340" s="801"/>
      <c r="P340" s="801"/>
      <c r="Q340" s="801"/>
      <c r="R340" s="801"/>
      <c r="S340" s="801"/>
      <c r="T340" s="818">
        <v>480000</v>
      </c>
    </row>
    <row r="341" spans="1:20" s="696" customFormat="1" ht="24.75" customHeight="1">
      <c r="A341" s="729">
        <v>17</v>
      </c>
      <c r="B341" s="701" t="s">
        <v>1436</v>
      </c>
      <c r="C341" s="701">
        <v>3</v>
      </c>
      <c r="D341" s="701">
        <v>15</v>
      </c>
      <c r="E341" s="800">
        <v>398840.16</v>
      </c>
      <c r="F341" s="801"/>
      <c r="G341" s="801"/>
      <c r="H341" s="801"/>
      <c r="I341" s="801"/>
      <c r="J341" s="801"/>
      <c r="K341" s="801" t="str">
        <f t="shared" si="121"/>
        <v/>
      </c>
      <c r="L341" s="801" t="str">
        <f t="shared" si="122"/>
        <v/>
      </c>
      <c r="M341" s="801" t="str">
        <f t="shared" si="123"/>
        <v/>
      </c>
      <c r="N341" s="801">
        <v>56400</v>
      </c>
      <c r="O341" s="801"/>
      <c r="P341" s="801"/>
      <c r="Q341" s="801"/>
      <c r="R341" s="801"/>
      <c r="S341" s="801"/>
      <c r="T341" s="818">
        <v>480000</v>
      </c>
    </row>
    <row r="342" spans="1:20" s="696" customFormat="1" ht="24.75" customHeight="1">
      <c r="A342" s="729">
        <v>18</v>
      </c>
      <c r="B342" s="701" t="s">
        <v>1437</v>
      </c>
      <c r="C342" s="701">
        <v>3</v>
      </c>
      <c r="D342" s="701">
        <v>15</v>
      </c>
      <c r="E342" s="800">
        <v>398840.16</v>
      </c>
      <c r="F342" s="801"/>
      <c r="G342" s="801"/>
      <c r="H342" s="801"/>
      <c r="I342" s="801"/>
      <c r="J342" s="801"/>
      <c r="K342" s="801" t="str">
        <f t="shared" si="121"/>
        <v/>
      </c>
      <c r="L342" s="801" t="str">
        <f t="shared" si="122"/>
        <v/>
      </c>
      <c r="M342" s="801" t="str">
        <f t="shared" si="123"/>
        <v/>
      </c>
      <c r="N342" s="801">
        <v>56400</v>
      </c>
      <c r="O342" s="801"/>
      <c r="P342" s="801"/>
      <c r="Q342" s="801"/>
      <c r="R342" s="801"/>
      <c r="S342" s="801"/>
      <c r="T342" s="818">
        <v>480000</v>
      </c>
    </row>
    <row r="343" spans="1:20" s="696" customFormat="1" ht="24.75" customHeight="1">
      <c r="A343" s="729">
        <v>19</v>
      </c>
      <c r="B343" s="701" t="s">
        <v>1438</v>
      </c>
      <c r="C343" s="701">
        <v>3</v>
      </c>
      <c r="D343" s="701">
        <v>15</v>
      </c>
      <c r="E343" s="800">
        <v>398840.16</v>
      </c>
      <c r="F343" s="801"/>
      <c r="G343" s="801"/>
      <c r="H343" s="801"/>
      <c r="I343" s="801"/>
      <c r="J343" s="801"/>
      <c r="K343" s="801" t="str">
        <f t="shared" si="121"/>
        <v/>
      </c>
      <c r="L343" s="801" t="str">
        <f t="shared" si="122"/>
        <v/>
      </c>
      <c r="M343" s="801" t="str">
        <f t="shared" si="123"/>
        <v/>
      </c>
      <c r="N343" s="801">
        <v>56400</v>
      </c>
      <c r="O343" s="801"/>
      <c r="P343" s="801"/>
      <c r="Q343" s="801"/>
      <c r="R343" s="801"/>
      <c r="S343" s="801"/>
      <c r="T343" s="818">
        <v>480000</v>
      </c>
    </row>
    <row r="344" spans="1:20" s="696" customFormat="1" ht="24.75" customHeight="1">
      <c r="A344" s="729">
        <v>20</v>
      </c>
      <c r="B344" s="701" t="s">
        <v>1439</v>
      </c>
      <c r="C344" s="701">
        <v>4</v>
      </c>
      <c r="D344" s="701">
        <v>8</v>
      </c>
      <c r="E344" s="800">
        <v>373932</v>
      </c>
      <c r="F344" s="801"/>
      <c r="G344" s="801"/>
      <c r="H344" s="801"/>
      <c r="I344" s="801"/>
      <c r="J344" s="801"/>
      <c r="K344" s="801" t="str">
        <f t="shared" si="121"/>
        <v/>
      </c>
      <c r="L344" s="801" t="str">
        <f t="shared" si="122"/>
        <v/>
      </c>
      <c r="M344" s="801" t="str">
        <f t="shared" si="123"/>
        <v/>
      </c>
      <c r="N344" s="801">
        <v>56400</v>
      </c>
      <c r="O344" s="801">
        <v>27568</v>
      </c>
      <c r="P344" s="801"/>
      <c r="Q344" s="801"/>
      <c r="R344" s="801"/>
      <c r="S344" s="801"/>
      <c r="T344" s="818">
        <v>480000</v>
      </c>
    </row>
    <row r="345" spans="1:20" s="696" customFormat="1" ht="24.75" customHeight="1">
      <c r="A345" s="729">
        <v>21</v>
      </c>
      <c r="B345" s="701" t="s">
        <v>1440</v>
      </c>
      <c r="C345" s="701">
        <v>4</v>
      </c>
      <c r="D345" s="701">
        <v>8</v>
      </c>
      <c r="E345" s="800">
        <v>373932</v>
      </c>
      <c r="F345" s="801"/>
      <c r="G345" s="801"/>
      <c r="H345" s="801"/>
      <c r="I345" s="801"/>
      <c r="J345" s="801"/>
      <c r="K345" s="801" t="str">
        <f t="shared" si="121"/>
        <v/>
      </c>
      <c r="L345" s="801" t="str">
        <f t="shared" si="122"/>
        <v/>
      </c>
      <c r="M345" s="801" t="str">
        <f t="shared" si="123"/>
        <v/>
      </c>
      <c r="N345" s="801">
        <v>56400</v>
      </c>
      <c r="O345" s="801"/>
      <c r="P345" s="801"/>
      <c r="Q345" s="801"/>
      <c r="R345" s="801"/>
      <c r="S345" s="801"/>
      <c r="T345" s="818">
        <v>480000</v>
      </c>
    </row>
    <row r="346" spans="1:20" s="696" customFormat="1" ht="24.75" customHeight="1">
      <c r="A346" s="729">
        <v>22</v>
      </c>
      <c r="B346" s="701" t="s">
        <v>1441</v>
      </c>
      <c r="C346" s="701">
        <v>4</v>
      </c>
      <c r="D346" s="701">
        <v>8</v>
      </c>
      <c r="E346" s="800">
        <v>373932</v>
      </c>
      <c r="F346" s="801"/>
      <c r="G346" s="801"/>
      <c r="H346" s="801"/>
      <c r="I346" s="801"/>
      <c r="J346" s="801"/>
      <c r="K346" s="801" t="str">
        <f t="shared" si="121"/>
        <v/>
      </c>
      <c r="L346" s="801" t="str">
        <f t="shared" si="122"/>
        <v/>
      </c>
      <c r="M346" s="801" t="str">
        <f t="shared" si="123"/>
        <v/>
      </c>
      <c r="N346" s="801">
        <v>56400</v>
      </c>
      <c r="O346" s="801"/>
      <c r="P346" s="801"/>
      <c r="Q346" s="801"/>
      <c r="R346" s="801"/>
      <c r="S346" s="801"/>
      <c r="T346" s="818">
        <v>480000</v>
      </c>
    </row>
    <row r="347" spans="1:20" s="696" customFormat="1" ht="24.75" customHeight="1">
      <c r="A347" s="729">
        <v>23</v>
      </c>
      <c r="B347" s="701" t="s">
        <v>1442</v>
      </c>
      <c r="C347" s="701">
        <v>4</v>
      </c>
      <c r="D347" s="701">
        <v>8</v>
      </c>
      <c r="E347" s="800">
        <v>373932</v>
      </c>
      <c r="F347" s="801"/>
      <c r="G347" s="801"/>
      <c r="H347" s="801"/>
      <c r="I347" s="801"/>
      <c r="J347" s="801"/>
      <c r="K347" s="801" t="str">
        <f t="shared" si="121"/>
        <v/>
      </c>
      <c r="L347" s="801" t="str">
        <f t="shared" si="122"/>
        <v/>
      </c>
      <c r="M347" s="801" t="str">
        <f t="shared" si="123"/>
        <v/>
      </c>
      <c r="N347" s="801">
        <v>56400</v>
      </c>
      <c r="O347" s="801"/>
      <c r="P347" s="801"/>
      <c r="Q347" s="801"/>
      <c r="R347" s="801"/>
      <c r="S347" s="801"/>
      <c r="T347" s="818">
        <v>480000</v>
      </c>
    </row>
    <row r="348" spans="1:20" s="696" customFormat="1" ht="24.75" customHeight="1">
      <c r="A348" s="729">
        <v>24</v>
      </c>
      <c r="B348" s="701" t="s">
        <v>1443</v>
      </c>
      <c r="C348" s="701">
        <v>4</v>
      </c>
      <c r="D348" s="701">
        <v>8</v>
      </c>
      <c r="E348" s="800">
        <v>373932</v>
      </c>
      <c r="F348" s="801"/>
      <c r="G348" s="801"/>
      <c r="H348" s="801"/>
      <c r="I348" s="801"/>
      <c r="J348" s="801"/>
      <c r="K348" s="801" t="str">
        <f t="shared" si="121"/>
        <v/>
      </c>
      <c r="L348" s="801" t="str">
        <f t="shared" si="122"/>
        <v/>
      </c>
      <c r="M348" s="801" t="str">
        <f t="shared" si="123"/>
        <v/>
      </c>
      <c r="N348" s="801">
        <v>56400</v>
      </c>
      <c r="O348" s="801"/>
      <c r="P348" s="801"/>
      <c r="Q348" s="801"/>
      <c r="R348" s="801"/>
      <c r="S348" s="801"/>
      <c r="T348" s="818">
        <v>480000</v>
      </c>
    </row>
    <row r="349" spans="1:20" s="696" customFormat="1" ht="24.75" customHeight="1">
      <c r="A349" s="729">
        <v>25</v>
      </c>
      <c r="B349" s="701" t="s">
        <v>1444</v>
      </c>
      <c r="C349" s="701">
        <v>4</v>
      </c>
      <c r="D349" s="701">
        <v>8</v>
      </c>
      <c r="E349" s="800">
        <v>373932</v>
      </c>
      <c r="F349" s="801"/>
      <c r="G349" s="801"/>
      <c r="H349" s="801"/>
      <c r="I349" s="801"/>
      <c r="J349" s="801"/>
      <c r="K349" s="801" t="str">
        <f t="shared" si="121"/>
        <v/>
      </c>
      <c r="L349" s="801" t="str">
        <f t="shared" si="122"/>
        <v/>
      </c>
      <c r="M349" s="801" t="str">
        <f t="shared" si="123"/>
        <v/>
      </c>
      <c r="N349" s="801">
        <v>56400</v>
      </c>
      <c r="O349" s="801">
        <v>27568</v>
      </c>
      <c r="P349" s="801"/>
      <c r="Q349" s="801"/>
      <c r="R349" s="801"/>
      <c r="S349" s="801"/>
      <c r="T349" s="818">
        <v>480000</v>
      </c>
    </row>
    <row r="350" spans="1:20" s="696" customFormat="1" ht="24.75" customHeight="1">
      <c r="A350" s="729">
        <v>26</v>
      </c>
      <c r="B350" s="701" t="s">
        <v>1445</v>
      </c>
      <c r="C350" s="701">
        <v>4</v>
      </c>
      <c r="D350" s="701">
        <v>8</v>
      </c>
      <c r="E350" s="800">
        <v>373932</v>
      </c>
      <c r="F350" s="801"/>
      <c r="G350" s="801"/>
      <c r="H350" s="801"/>
      <c r="I350" s="801"/>
      <c r="J350" s="801"/>
      <c r="K350" s="801" t="str">
        <f t="shared" si="121"/>
        <v/>
      </c>
      <c r="L350" s="801" t="str">
        <f t="shared" si="122"/>
        <v/>
      </c>
      <c r="M350" s="801" t="str">
        <f t="shared" si="123"/>
        <v/>
      </c>
      <c r="N350" s="801">
        <v>56400</v>
      </c>
      <c r="O350" s="801">
        <v>27568</v>
      </c>
      <c r="P350" s="801"/>
      <c r="Q350" s="801"/>
      <c r="R350" s="801"/>
      <c r="S350" s="801"/>
      <c r="T350" s="818">
        <v>480000</v>
      </c>
    </row>
    <row r="351" spans="1:20" s="696" customFormat="1" ht="24.75" customHeight="1">
      <c r="A351" s="729">
        <v>27</v>
      </c>
      <c r="B351" s="701" t="s">
        <v>1446</v>
      </c>
      <c r="C351" s="701">
        <v>4</v>
      </c>
      <c r="D351" s="701">
        <v>8</v>
      </c>
      <c r="E351" s="800">
        <v>373932</v>
      </c>
      <c r="F351" s="801"/>
      <c r="G351" s="801"/>
      <c r="H351" s="801"/>
      <c r="I351" s="801"/>
      <c r="J351" s="801"/>
      <c r="K351" s="801" t="str">
        <f t="shared" si="121"/>
        <v/>
      </c>
      <c r="L351" s="801" t="str">
        <f t="shared" si="122"/>
        <v/>
      </c>
      <c r="M351" s="801" t="str">
        <f t="shared" si="123"/>
        <v/>
      </c>
      <c r="N351" s="801">
        <v>56400</v>
      </c>
      <c r="O351" s="801"/>
      <c r="P351" s="801"/>
      <c r="Q351" s="801"/>
      <c r="R351" s="801"/>
      <c r="S351" s="801"/>
      <c r="T351" s="818">
        <v>480000</v>
      </c>
    </row>
    <row r="352" spans="1:20" s="696" customFormat="1" ht="24.75" customHeight="1">
      <c r="A352" s="729">
        <v>28</v>
      </c>
      <c r="B352" s="701" t="s">
        <v>1447</v>
      </c>
      <c r="C352" s="701">
        <v>4</v>
      </c>
      <c r="D352" s="701">
        <v>8</v>
      </c>
      <c r="E352" s="800">
        <v>373932</v>
      </c>
      <c r="F352" s="801"/>
      <c r="G352" s="801"/>
      <c r="H352" s="801"/>
      <c r="I352" s="801"/>
      <c r="J352" s="801"/>
      <c r="K352" s="801" t="str">
        <f t="shared" si="121"/>
        <v/>
      </c>
      <c r="L352" s="801" t="str">
        <f t="shared" si="122"/>
        <v/>
      </c>
      <c r="M352" s="801" t="str">
        <f t="shared" si="123"/>
        <v/>
      </c>
      <c r="N352" s="801">
        <v>56400</v>
      </c>
      <c r="O352" s="801"/>
      <c r="P352" s="801"/>
      <c r="Q352" s="801"/>
      <c r="R352" s="801"/>
      <c r="S352" s="801"/>
      <c r="T352" s="818">
        <v>480000</v>
      </c>
    </row>
    <row r="353" spans="1:20" s="696" customFormat="1" ht="24.75" customHeight="1">
      <c r="A353" s="729">
        <v>29</v>
      </c>
      <c r="B353" s="701" t="s">
        <v>1448</v>
      </c>
      <c r="C353" s="701">
        <v>4</v>
      </c>
      <c r="D353" s="701">
        <v>8</v>
      </c>
      <c r="E353" s="800">
        <v>373932</v>
      </c>
      <c r="F353" s="801"/>
      <c r="G353" s="801"/>
      <c r="H353" s="801"/>
      <c r="I353" s="801"/>
      <c r="J353" s="801"/>
      <c r="K353" s="801" t="str">
        <f t="shared" si="121"/>
        <v/>
      </c>
      <c r="L353" s="801" t="str">
        <f t="shared" si="122"/>
        <v/>
      </c>
      <c r="M353" s="801" t="str">
        <f t="shared" si="123"/>
        <v/>
      </c>
      <c r="N353" s="801">
        <v>56400</v>
      </c>
      <c r="O353" s="801">
        <v>27568</v>
      </c>
      <c r="P353" s="801"/>
      <c r="Q353" s="801"/>
      <c r="R353" s="801"/>
      <c r="S353" s="801"/>
      <c r="T353" s="818">
        <v>480000</v>
      </c>
    </row>
    <row r="354" spans="1:20" s="696" customFormat="1" ht="24.75" customHeight="1">
      <c r="A354" s="729">
        <v>30</v>
      </c>
      <c r="B354" s="701" t="s">
        <v>1449</v>
      </c>
      <c r="C354" s="701">
        <v>4</v>
      </c>
      <c r="D354" s="701">
        <v>8</v>
      </c>
      <c r="E354" s="800">
        <v>373932</v>
      </c>
      <c r="F354" s="801"/>
      <c r="G354" s="801"/>
      <c r="H354" s="801"/>
      <c r="I354" s="801"/>
      <c r="J354" s="801"/>
      <c r="K354" s="801" t="str">
        <f t="shared" si="121"/>
        <v/>
      </c>
      <c r="L354" s="801" t="str">
        <f t="shared" si="122"/>
        <v/>
      </c>
      <c r="M354" s="801" t="str">
        <f t="shared" si="123"/>
        <v/>
      </c>
      <c r="N354" s="801">
        <v>56400</v>
      </c>
      <c r="O354" s="801"/>
      <c r="P354" s="801"/>
      <c r="Q354" s="801"/>
      <c r="R354" s="801"/>
      <c r="S354" s="801"/>
      <c r="T354" s="818">
        <v>480000</v>
      </c>
    </row>
    <row r="355" spans="1:20" s="696" customFormat="1" ht="24.75" customHeight="1">
      <c r="A355" s="729">
        <v>31</v>
      </c>
      <c r="B355" s="701" t="s">
        <v>1450</v>
      </c>
      <c r="C355" s="701">
        <v>4</v>
      </c>
      <c r="D355" s="701">
        <v>8</v>
      </c>
      <c r="E355" s="800">
        <v>373932</v>
      </c>
      <c r="F355" s="801"/>
      <c r="G355" s="801"/>
      <c r="H355" s="801"/>
      <c r="I355" s="801"/>
      <c r="J355" s="801"/>
      <c r="K355" s="801" t="str">
        <f t="shared" si="121"/>
        <v/>
      </c>
      <c r="L355" s="801" t="str">
        <f t="shared" si="122"/>
        <v/>
      </c>
      <c r="M355" s="801" t="str">
        <f t="shared" si="123"/>
        <v/>
      </c>
      <c r="N355" s="801">
        <v>56400</v>
      </c>
      <c r="O355" s="801"/>
      <c r="P355" s="801"/>
      <c r="Q355" s="801"/>
      <c r="R355" s="801"/>
      <c r="S355" s="801"/>
      <c r="T355" s="818">
        <v>480000</v>
      </c>
    </row>
    <row r="356" spans="1:20" s="696" customFormat="1" ht="24.75" customHeight="1">
      <c r="A356" s="729">
        <v>32</v>
      </c>
      <c r="B356" s="701" t="s">
        <v>1451</v>
      </c>
      <c r="C356" s="701">
        <v>4</v>
      </c>
      <c r="D356" s="701">
        <v>15</v>
      </c>
      <c r="E356" s="800">
        <v>456492</v>
      </c>
      <c r="F356" s="801"/>
      <c r="G356" s="801"/>
      <c r="H356" s="801"/>
      <c r="I356" s="801"/>
      <c r="J356" s="801"/>
      <c r="K356" s="801" t="str">
        <f t="shared" si="121"/>
        <v/>
      </c>
      <c r="L356" s="801" t="str">
        <f t="shared" si="122"/>
        <v/>
      </c>
      <c r="M356" s="801" t="str">
        <f t="shared" si="123"/>
        <v/>
      </c>
      <c r="N356" s="801">
        <v>56400</v>
      </c>
      <c r="O356" s="801">
        <v>33509</v>
      </c>
      <c r="P356" s="801"/>
      <c r="Q356" s="801"/>
      <c r="R356" s="801"/>
      <c r="S356" s="801"/>
      <c r="T356" s="818">
        <v>480000</v>
      </c>
    </row>
    <row r="357" spans="1:20" s="696" customFormat="1" ht="24.75" customHeight="1">
      <c r="A357" s="729">
        <v>33</v>
      </c>
      <c r="B357" s="701" t="s">
        <v>1452</v>
      </c>
      <c r="C357" s="701">
        <v>4</v>
      </c>
      <c r="D357" s="701">
        <v>15</v>
      </c>
      <c r="E357" s="800">
        <v>456492</v>
      </c>
      <c r="F357" s="801"/>
      <c r="G357" s="801"/>
      <c r="H357" s="801"/>
      <c r="I357" s="801"/>
      <c r="J357" s="801"/>
      <c r="K357" s="801" t="str">
        <f t="shared" si="121"/>
        <v/>
      </c>
      <c r="L357" s="801" t="str">
        <f t="shared" si="122"/>
        <v/>
      </c>
      <c r="M357" s="801" t="str">
        <f t="shared" si="123"/>
        <v/>
      </c>
      <c r="N357" s="801">
        <v>56400</v>
      </c>
      <c r="O357" s="801">
        <v>33509</v>
      </c>
      <c r="P357" s="801"/>
      <c r="Q357" s="801"/>
      <c r="R357" s="801"/>
      <c r="S357" s="801"/>
      <c r="T357" s="818">
        <v>480000</v>
      </c>
    </row>
    <row r="358" spans="1:20" s="696" customFormat="1" ht="24.75" customHeight="1">
      <c r="A358" s="729">
        <v>34</v>
      </c>
      <c r="B358" s="701" t="s">
        <v>1453</v>
      </c>
      <c r="C358" s="701">
        <v>4</v>
      </c>
      <c r="D358" s="701">
        <v>15</v>
      </c>
      <c r="E358" s="800">
        <v>456492</v>
      </c>
      <c r="F358" s="801"/>
      <c r="G358" s="801"/>
      <c r="H358" s="801"/>
      <c r="I358" s="801"/>
      <c r="J358" s="801"/>
      <c r="K358" s="801" t="str">
        <f t="shared" si="121"/>
        <v/>
      </c>
      <c r="L358" s="801" t="str">
        <f t="shared" si="122"/>
        <v/>
      </c>
      <c r="M358" s="801" t="str">
        <f t="shared" si="123"/>
        <v/>
      </c>
      <c r="N358" s="801">
        <v>56400</v>
      </c>
      <c r="O358" s="801">
        <v>33509</v>
      </c>
      <c r="P358" s="801"/>
      <c r="Q358" s="801"/>
      <c r="R358" s="801"/>
      <c r="S358" s="801"/>
      <c r="T358" s="818">
        <v>480000</v>
      </c>
    </row>
    <row r="359" spans="1:20" s="696" customFormat="1" ht="24.75" customHeight="1">
      <c r="A359" s="729">
        <v>35</v>
      </c>
      <c r="B359" s="701" t="s">
        <v>1454</v>
      </c>
      <c r="C359" s="701">
        <v>4</v>
      </c>
      <c r="D359" s="701">
        <v>15</v>
      </c>
      <c r="E359" s="800">
        <v>456492</v>
      </c>
      <c r="F359" s="801"/>
      <c r="G359" s="801"/>
      <c r="H359" s="801"/>
      <c r="I359" s="801"/>
      <c r="J359" s="801"/>
      <c r="K359" s="801" t="str">
        <f t="shared" si="121"/>
        <v/>
      </c>
      <c r="L359" s="801" t="str">
        <f t="shared" si="122"/>
        <v/>
      </c>
      <c r="M359" s="801" t="str">
        <f t="shared" si="123"/>
        <v/>
      </c>
      <c r="N359" s="801">
        <v>56400</v>
      </c>
      <c r="O359" s="801">
        <v>33509</v>
      </c>
      <c r="P359" s="801"/>
      <c r="Q359" s="801"/>
      <c r="R359" s="801"/>
      <c r="S359" s="801"/>
      <c r="T359" s="818">
        <v>480000</v>
      </c>
    </row>
    <row r="360" spans="1:20" s="696" customFormat="1" ht="24.75" customHeight="1">
      <c r="A360" s="729">
        <v>36</v>
      </c>
      <c r="B360" s="701" t="s">
        <v>1455</v>
      </c>
      <c r="C360" s="701">
        <v>4</v>
      </c>
      <c r="D360" s="701">
        <v>15</v>
      </c>
      <c r="E360" s="800">
        <v>456492</v>
      </c>
      <c r="F360" s="801"/>
      <c r="G360" s="801"/>
      <c r="H360" s="801"/>
      <c r="I360" s="801"/>
      <c r="J360" s="801"/>
      <c r="K360" s="801" t="str">
        <f t="shared" si="121"/>
        <v/>
      </c>
      <c r="L360" s="801" t="str">
        <f t="shared" si="122"/>
        <v/>
      </c>
      <c r="M360" s="801" t="str">
        <f t="shared" si="123"/>
        <v/>
      </c>
      <c r="N360" s="801">
        <v>56400</v>
      </c>
      <c r="O360" s="801"/>
      <c r="P360" s="801"/>
      <c r="Q360" s="801"/>
      <c r="R360" s="801"/>
      <c r="S360" s="801"/>
      <c r="T360" s="818">
        <v>480000</v>
      </c>
    </row>
    <row r="361" spans="1:20" s="696" customFormat="1" ht="24.75" customHeight="1">
      <c r="A361" s="729">
        <v>37</v>
      </c>
      <c r="B361" s="701" t="s">
        <v>1456</v>
      </c>
      <c r="C361" s="701">
        <v>4</v>
      </c>
      <c r="D361" s="701">
        <v>15</v>
      </c>
      <c r="E361" s="800">
        <v>456492</v>
      </c>
      <c r="F361" s="801"/>
      <c r="G361" s="801"/>
      <c r="H361" s="801"/>
      <c r="I361" s="801"/>
      <c r="J361" s="801"/>
      <c r="K361" s="801" t="str">
        <f t="shared" si="121"/>
        <v/>
      </c>
      <c r="L361" s="801" t="str">
        <f t="shared" si="122"/>
        <v/>
      </c>
      <c r="M361" s="801" t="str">
        <f t="shared" si="123"/>
        <v/>
      </c>
      <c r="N361" s="801">
        <v>56400</v>
      </c>
      <c r="O361" s="801">
        <v>33509</v>
      </c>
      <c r="P361" s="801"/>
      <c r="Q361" s="801"/>
      <c r="R361" s="801"/>
      <c r="S361" s="801"/>
      <c r="T361" s="818">
        <v>480000</v>
      </c>
    </row>
    <row r="362" spans="1:20" s="696" customFormat="1" ht="24.75" customHeight="1">
      <c r="A362" s="729">
        <v>38</v>
      </c>
      <c r="B362" s="701" t="s">
        <v>1457</v>
      </c>
      <c r="C362" s="701">
        <v>4</v>
      </c>
      <c r="D362" s="701">
        <v>15</v>
      </c>
      <c r="E362" s="800">
        <v>456492</v>
      </c>
      <c r="F362" s="801"/>
      <c r="G362" s="801"/>
      <c r="H362" s="801"/>
      <c r="I362" s="801"/>
      <c r="J362" s="801"/>
      <c r="K362" s="801" t="str">
        <f t="shared" si="121"/>
        <v/>
      </c>
      <c r="L362" s="801" t="str">
        <f t="shared" si="122"/>
        <v/>
      </c>
      <c r="M362" s="801" t="str">
        <f t="shared" si="123"/>
        <v/>
      </c>
      <c r="N362" s="801">
        <v>56400</v>
      </c>
      <c r="O362" s="801">
        <v>33509</v>
      </c>
      <c r="P362" s="801"/>
      <c r="Q362" s="801"/>
      <c r="R362" s="801"/>
      <c r="S362" s="801"/>
      <c r="T362" s="818">
        <v>480000</v>
      </c>
    </row>
    <row r="363" spans="1:20" s="696" customFormat="1" ht="24.75" customHeight="1">
      <c r="A363" s="729">
        <v>39</v>
      </c>
      <c r="B363" s="701" t="s">
        <v>1458</v>
      </c>
      <c r="C363" s="701">
        <v>4</v>
      </c>
      <c r="D363" s="701">
        <v>15</v>
      </c>
      <c r="E363" s="800">
        <v>456492</v>
      </c>
      <c r="F363" s="801"/>
      <c r="G363" s="801"/>
      <c r="H363" s="801"/>
      <c r="I363" s="801"/>
      <c r="J363" s="801"/>
      <c r="K363" s="801" t="str">
        <f t="shared" si="121"/>
        <v/>
      </c>
      <c r="L363" s="801" t="str">
        <f t="shared" si="122"/>
        <v/>
      </c>
      <c r="M363" s="801" t="str">
        <f t="shared" si="123"/>
        <v/>
      </c>
      <c r="N363" s="801">
        <v>56400</v>
      </c>
      <c r="O363" s="801"/>
      <c r="P363" s="801"/>
      <c r="Q363" s="801"/>
      <c r="R363" s="801"/>
      <c r="S363" s="801"/>
      <c r="T363" s="818">
        <v>480000</v>
      </c>
    </row>
    <row r="364" spans="1:20" s="696" customFormat="1" ht="24.75" customHeight="1">
      <c r="A364" s="729">
        <v>40</v>
      </c>
      <c r="B364" s="701" t="s">
        <v>1459</v>
      </c>
      <c r="C364" s="701">
        <v>4</v>
      </c>
      <c r="D364" s="701">
        <v>15</v>
      </c>
      <c r="E364" s="800">
        <v>456492</v>
      </c>
      <c r="F364" s="801"/>
      <c r="G364" s="801"/>
      <c r="H364" s="801"/>
      <c r="I364" s="801"/>
      <c r="J364" s="801"/>
      <c r="K364" s="801" t="str">
        <f t="shared" si="121"/>
        <v/>
      </c>
      <c r="L364" s="801" t="str">
        <f t="shared" si="122"/>
        <v/>
      </c>
      <c r="M364" s="801" t="str">
        <f t="shared" si="123"/>
        <v/>
      </c>
      <c r="N364" s="801">
        <v>56400</v>
      </c>
      <c r="O364" s="801"/>
      <c r="P364" s="801"/>
      <c r="Q364" s="801"/>
      <c r="R364" s="801"/>
      <c r="S364" s="801"/>
      <c r="T364" s="818">
        <v>480000</v>
      </c>
    </row>
    <row r="365" spans="1:20" s="696" customFormat="1" ht="24.75" customHeight="1">
      <c r="A365" s="729">
        <v>41</v>
      </c>
      <c r="B365" s="701" t="s">
        <v>1460</v>
      </c>
      <c r="C365" s="701">
        <v>4</v>
      </c>
      <c r="D365" s="701">
        <v>15</v>
      </c>
      <c r="E365" s="800">
        <v>456492</v>
      </c>
      <c r="F365" s="801"/>
      <c r="G365" s="801"/>
      <c r="H365" s="801"/>
      <c r="I365" s="801"/>
      <c r="J365" s="801"/>
      <c r="K365" s="801" t="str">
        <f t="shared" si="121"/>
        <v/>
      </c>
      <c r="L365" s="801" t="str">
        <f t="shared" si="122"/>
        <v/>
      </c>
      <c r="M365" s="801" t="str">
        <f t="shared" si="123"/>
        <v/>
      </c>
      <c r="N365" s="801">
        <v>56400</v>
      </c>
      <c r="O365" s="801">
        <v>33509</v>
      </c>
      <c r="P365" s="801"/>
      <c r="Q365" s="801"/>
      <c r="R365" s="801"/>
      <c r="S365" s="801"/>
      <c r="T365" s="818">
        <v>480000</v>
      </c>
    </row>
    <row r="366" spans="1:20" s="696" customFormat="1" ht="24.75" customHeight="1">
      <c r="A366" s="729">
        <v>42</v>
      </c>
      <c r="B366" s="701" t="s">
        <v>1461</v>
      </c>
      <c r="C366" s="701">
        <v>4</v>
      </c>
      <c r="D366" s="701">
        <v>15</v>
      </c>
      <c r="E366" s="800">
        <v>456492</v>
      </c>
      <c r="F366" s="801"/>
      <c r="G366" s="801"/>
      <c r="H366" s="801"/>
      <c r="I366" s="801"/>
      <c r="J366" s="801"/>
      <c r="K366" s="801" t="str">
        <f t="shared" si="121"/>
        <v/>
      </c>
      <c r="L366" s="801" t="str">
        <f t="shared" si="122"/>
        <v/>
      </c>
      <c r="M366" s="801" t="str">
        <f t="shared" si="123"/>
        <v/>
      </c>
      <c r="N366" s="801">
        <v>56400</v>
      </c>
      <c r="O366" s="801"/>
      <c r="P366" s="801"/>
      <c r="Q366" s="801"/>
      <c r="R366" s="801"/>
      <c r="S366" s="801"/>
      <c r="T366" s="818">
        <v>480000</v>
      </c>
    </row>
    <row r="367" spans="1:20" s="696" customFormat="1" ht="24.75" customHeight="1">
      <c r="A367" s="729">
        <v>43</v>
      </c>
      <c r="B367" s="701" t="s">
        <v>1462</v>
      </c>
      <c r="C367" s="701">
        <v>4</v>
      </c>
      <c r="D367" s="701">
        <v>15</v>
      </c>
      <c r="E367" s="800">
        <v>456492</v>
      </c>
      <c r="F367" s="801"/>
      <c r="G367" s="801"/>
      <c r="H367" s="801"/>
      <c r="I367" s="801"/>
      <c r="J367" s="801"/>
      <c r="K367" s="801" t="str">
        <f t="shared" si="121"/>
        <v/>
      </c>
      <c r="L367" s="801" t="str">
        <f t="shared" si="122"/>
        <v/>
      </c>
      <c r="M367" s="801" t="str">
        <f t="shared" si="123"/>
        <v/>
      </c>
      <c r="N367" s="801">
        <v>56400</v>
      </c>
      <c r="O367" s="801"/>
      <c r="P367" s="801"/>
      <c r="Q367" s="801"/>
      <c r="R367" s="801"/>
      <c r="S367" s="801"/>
      <c r="T367" s="818">
        <v>480000</v>
      </c>
    </row>
    <row r="368" spans="1:20" s="696" customFormat="1" ht="24.75" customHeight="1">
      <c r="A368" s="729">
        <v>44</v>
      </c>
      <c r="B368" s="701" t="s">
        <v>1463</v>
      </c>
      <c r="C368" s="701">
        <v>4</v>
      </c>
      <c r="D368" s="701">
        <v>15</v>
      </c>
      <c r="E368" s="800">
        <v>456492</v>
      </c>
      <c r="F368" s="801"/>
      <c r="G368" s="801"/>
      <c r="H368" s="801"/>
      <c r="I368" s="801"/>
      <c r="J368" s="801"/>
      <c r="K368" s="801" t="str">
        <f t="shared" si="121"/>
        <v/>
      </c>
      <c r="L368" s="801" t="str">
        <f t="shared" si="122"/>
        <v/>
      </c>
      <c r="M368" s="801" t="str">
        <f t="shared" si="123"/>
        <v/>
      </c>
      <c r="N368" s="801">
        <v>56400</v>
      </c>
      <c r="O368" s="801"/>
      <c r="P368" s="801"/>
      <c r="Q368" s="801"/>
      <c r="R368" s="801"/>
      <c r="S368" s="801"/>
      <c r="T368" s="818">
        <v>480000</v>
      </c>
    </row>
    <row r="369" spans="1:20" s="696" customFormat="1" ht="24.75" customHeight="1">
      <c r="A369" s="729">
        <v>45</v>
      </c>
      <c r="B369" s="701" t="s">
        <v>1529</v>
      </c>
      <c r="C369" s="701">
        <v>4</v>
      </c>
      <c r="D369" s="701">
        <v>15</v>
      </c>
      <c r="E369" s="800">
        <v>456492</v>
      </c>
      <c r="F369" s="801"/>
      <c r="G369" s="801"/>
      <c r="H369" s="801"/>
      <c r="I369" s="801"/>
      <c r="J369" s="801"/>
      <c r="K369" s="801" t="str">
        <f t="shared" si="121"/>
        <v/>
      </c>
      <c r="L369" s="801" t="str">
        <f t="shared" si="122"/>
        <v/>
      </c>
      <c r="M369" s="801" t="str">
        <f t="shared" si="123"/>
        <v/>
      </c>
      <c r="N369" s="801">
        <v>56400</v>
      </c>
      <c r="O369" s="801">
        <v>33509</v>
      </c>
      <c r="P369" s="801"/>
      <c r="Q369" s="801"/>
      <c r="R369" s="801"/>
      <c r="S369" s="801"/>
      <c r="T369" s="818">
        <v>480000</v>
      </c>
    </row>
    <row r="370" spans="1:20" s="696" customFormat="1" ht="24.75" customHeight="1">
      <c r="A370" s="729">
        <v>46</v>
      </c>
      <c r="B370" s="701" t="s">
        <v>1464</v>
      </c>
      <c r="C370" s="701">
        <v>4</v>
      </c>
      <c r="D370" s="701">
        <v>15</v>
      </c>
      <c r="E370" s="800">
        <v>456492</v>
      </c>
      <c r="F370" s="801"/>
      <c r="G370" s="801"/>
      <c r="H370" s="801"/>
      <c r="I370" s="801"/>
      <c r="J370" s="801"/>
      <c r="K370" s="801" t="str">
        <f t="shared" si="121"/>
        <v/>
      </c>
      <c r="L370" s="801" t="str">
        <f t="shared" si="122"/>
        <v/>
      </c>
      <c r="M370" s="801" t="str">
        <f t="shared" si="123"/>
        <v/>
      </c>
      <c r="N370" s="801">
        <v>56400</v>
      </c>
      <c r="O370" s="801">
        <v>33509</v>
      </c>
      <c r="P370" s="801"/>
      <c r="Q370" s="801"/>
      <c r="R370" s="801"/>
      <c r="S370" s="801"/>
      <c r="T370" s="818">
        <v>480000</v>
      </c>
    </row>
    <row r="371" spans="1:20" s="696" customFormat="1" ht="24.75" customHeight="1">
      <c r="A371" s="729">
        <v>47</v>
      </c>
      <c r="B371" s="701" t="s">
        <v>1465</v>
      </c>
      <c r="C371" s="701">
        <v>4</v>
      </c>
      <c r="D371" s="701">
        <v>15</v>
      </c>
      <c r="E371" s="800">
        <v>456492</v>
      </c>
      <c r="F371" s="801"/>
      <c r="G371" s="801"/>
      <c r="H371" s="801"/>
      <c r="I371" s="801"/>
      <c r="J371" s="801"/>
      <c r="K371" s="801" t="str">
        <f t="shared" si="121"/>
        <v/>
      </c>
      <c r="L371" s="801" t="str">
        <f t="shared" si="122"/>
        <v/>
      </c>
      <c r="M371" s="801" t="str">
        <f t="shared" si="123"/>
        <v/>
      </c>
      <c r="N371" s="801">
        <v>56400</v>
      </c>
      <c r="O371" s="801">
        <v>33509</v>
      </c>
      <c r="P371" s="801"/>
      <c r="Q371" s="801"/>
      <c r="R371" s="801"/>
      <c r="S371" s="801"/>
      <c r="T371" s="818">
        <v>480000</v>
      </c>
    </row>
    <row r="372" spans="1:20" s="696" customFormat="1" ht="24.75" customHeight="1">
      <c r="A372" s="729">
        <v>48</v>
      </c>
      <c r="B372" s="701" t="s">
        <v>1466</v>
      </c>
      <c r="C372" s="701">
        <v>4</v>
      </c>
      <c r="D372" s="701">
        <v>15</v>
      </c>
      <c r="E372" s="800">
        <v>456492</v>
      </c>
      <c r="F372" s="801"/>
      <c r="G372" s="801"/>
      <c r="H372" s="801"/>
      <c r="I372" s="801"/>
      <c r="J372" s="801"/>
      <c r="K372" s="801" t="str">
        <f t="shared" si="121"/>
        <v/>
      </c>
      <c r="L372" s="801" t="str">
        <f t="shared" si="122"/>
        <v/>
      </c>
      <c r="M372" s="801" t="str">
        <f t="shared" si="123"/>
        <v/>
      </c>
      <c r="N372" s="801">
        <v>56400</v>
      </c>
      <c r="O372" s="801"/>
      <c r="P372" s="801"/>
      <c r="Q372" s="801"/>
      <c r="R372" s="801"/>
      <c r="S372" s="801"/>
      <c r="T372" s="818">
        <v>480000</v>
      </c>
    </row>
    <row r="373" spans="1:20" s="696" customFormat="1" ht="24.75" customHeight="1">
      <c r="A373" s="729">
        <v>49</v>
      </c>
      <c r="B373" s="701" t="s">
        <v>1467</v>
      </c>
      <c r="C373" s="701">
        <v>4</v>
      </c>
      <c r="D373" s="701">
        <v>15</v>
      </c>
      <c r="E373" s="800">
        <v>456492</v>
      </c>
      <c r="F373" s="801"/>
      <c r="G373" s="801"/>
      <c r="H373" s="801"/>
      <c r="I373" s="801"/>
      <c r="J373" s="801"/>
      <c r="K373" s="801" t="str">
        <f t="shared" si="121"/>
        <v/>
      </c>
      <c r="L373" s="801" t="str">
        <f t="shared" si="122"/>
        <v/>
      </c>
      <c r="M373" s="801" t="str">
        <f t="shared" si="123"/>
        <v/>
      </c>
      <c r="N373" s="801">
        <v>56400</v>
      </c>
      <c r="O373" s="801"/>
      <c r="P373" s="801"/>
      <c r="Q373" s="801"/>
      <c r="R373" s="801"/>
      <c r="S373" s="801"/>
      <c r="T373" s="818">
        <v>480000</v>
      </c>
    </row>
    <row r="374" spans="1:20" s="696" customFormat="1" ht="24.75" customHeight="1">
      <c r="A374" s="729">
        <v>50</v>
      </c>
      <c r="B374" s="701" t="s">
        <v>1468</v>
      </c>
      <c r="C374" s="701">
        <v>4</v>
      </c>
      <c r="D374" s="701">
        <v>15</v>
      </c>
      <c r="E374" s="800">
        <v>456492</v>
      </c>
      <c r="F374" s="801"/>
      <c r="G374" s="801"/>
      <c r="H374" s="801"/>
      <c r="I374" s="801"/>
      <c r="J374" s="801"/>
      <c r="K374" s="801"/>
      <c r="L374" s="801"/>
      <c r="M374" s="801"/>
      <c r="N374" s="801">
        <v>56400</v>
      </c>
      <c r="O374" s="801"/>
      <c r="P374" s="801"/>
      <c r="Q374" s="801"/>
      <c r="R374" s="801"/>
      <c r="S374" s="801"/>
      <c r="T374" s="818">
        <v>480000</v>
      </c>
    </row>
    <row r="375" spans="1:20" s="696" customFormat="1" ht="24.75" customHeight="1">
      <c r="A375" s="729">
        <v>51</v>
      </c>
      <c r="B375" s="701" t="s">
        <v>1469</v>
      </c>
      <c r="C375" s="701">
        <v>5</v>
      </c>
      <c r="D375" s="701">
        <v>15</v>
      </c>
      <c r="E375" s="800">
        <v>557433</v>
      </c>
      <c r="F375" s="801"/>
      <c r="G375" s="801"/>
      <c r="H375" s="801"/>
      <c r="I375" s="801"/>
      <c r="J375" s="801"/>
      <c r="K375" s="801"/>
      <c r="L375" s="801"/>
      <c r="M375" s="801"/>
      <c r="N375" s="801">
        <v>56400</v>
      </c>
      <c r="O375" s="801">
        <v>38331</v>
      </c>
      <c r="P375" s="801"/>
      <c r="Q375" s="801"/>
      <c r="R375" s="801"/>
      <c r="S375" s="801"/>
      <c r="T375" s="818">
        <v>480000</v>
      </c>
    </row>
    <row r="376" spans="1:20" s="696" customFormat="1" ht="24.75" customHeight="1">
      <c r="A376" s="729">
        <v>52</v>
      </c>
      <c r="B376" s="701" t="s">
        <v>1470</v>
      </c>
      <c r="C376" s="701">
        <v>5</v>
      </c>
      <c r="D376" s="701">
        <v>15</v>
      </c>
      <c r="E376" s="800">
        <v>557433</v>
      </c>
      <c r="F376" s="801"/>
      <c r="G376" s="801"/>
      <c r="H376" s="801"/>
      <c r="I376" s="801"/>
      <c r="J376" s="801"/>
      <c r="K376" s="801"/>
      <c r="L376" s="801"/>
      <c r="M376" s="801"/>
      <c r="N376" s="801">
        <v>56400</v>
      </c>
      <c r="O376" s="801">
        <v>38331</v>
      </c>
      <c r="P376" s="801"/>
      <c r="Q376" s="801"/>
      <c r="R376" s="801"/>
      <c r="S376" s="801"/>
      <c r="T376" s="818">
        <v>480000</v>
      </c>
    </row>
    <row r="377" spans="1:20" s="696" customFormat="1" ht="24.75" customHeight="1">
      <c r="A377" s="729">
        <v>53</v>
      </c>
      <c r="B377" s="701" t="s">
        <v>1471</v>
      </c>
      <c r="C377" s="701">
        <v>5</v>
      </c>
      <c r="D377" s="701">
        <v>15</v>
      </c>
      <c r="E377" s="800">
        <v>557433</v>
      </c>
      <c r="F377" s="801"/>
      <c r="G377" s="801"/>
      <c r="H377" s="801"/>
      <c r="I377" s="801"/>
      <c r="J377" s="801"/>
      <c r="K377" s="801"/>
      <c r="L377" s="801"/>
      <c r="M377" s="801"/>
      <c r="N377" s="801">
        <v>56400</v>
      </c>
      <c r="O377" s="801"/>
      <c r="P377" s="801"/>
      <c r="Q377" s="801"/>
      <c r="R377" s="801"/>
      <c r="S377" s="801"/>
      <c r="T377" s="818">
        <v>480000</v>
      </c>
    </row>
    <row r="378" spans="1:20" s="696" customFormat="1" ht="24.75" customHeight="1">
      <c r="A378" s="729">
        <v>54</v>
      </c>
      <c r="B378" s="701" t="s">
        <v>1472</v>
      </c>
      <c r="C378" s="701">
        <v>5</v>
      </c>
      <c r="D378" s="701">
        <v>15</v>
      </c>
      <c r="E378" s="800">
        <v>557433</v>
      </c>
      <c r="F378" s="801"/>
      <c r="G378" s="801"/>
      <c r="H378" s="801"/>
      <c r="I378" s="801"/>
      <c r="J378" s="801"/>
      <c r="K378" s="801"/>
      <c r="L378" s="801"/>
      <c r="M378" s="801"/>
      <c r="N378" s="801">
        <v>56400</v>
      </c>
      <c r="O378" s="801">
        <v>38331</v>
      </c>
      <c r="P378" s="801"/>
      <c r="Q378" s="801"/>
      <c r="R378" s="801"/>
      <c r="S378" s="801"/>
      <c r="T378" s="818">
        <v>480000</v>
      </c>
    </row>
    <row r="379" spans="1:20" s="696" customFormat="1" ht="24.75" customHeight="1">
      <c r="A379" s="729">
        <v>55</v>
      </c>
      <c r="B379" s="701" t="s">
        <v>1473</v>
      </c>
      <c r="C379" s="701">
        <v>5</v>
      </c>
      <c r="D379" s="701">
        <v>15</v>
      </c>
      <c r="E379" s="800">
        <v>557433</v>
      </c>
      <c r="F379" s="801"/>
      <c r="G379" s="801"/>
      <c r="H379" s="801"/>
      <c r="I379" s="801"/>
      <c r="J379" s="801"/>
      <c r="K379" s="801" t="str">
        <f t="shared" si="121"/>
        <v/>
      </c>
      <c r="L379" s="801" t="str">
        <f t="shared" si="122"/>
        <v/>
      </c>
      <c r="M379" s="801" t="str">
        <f t="shared" si="123"/>
        <v/>
      </c>
      <c r="N379" s="801">
        <v>56400</v>
      </c>
      <c r="O379" s="801">
        <v>38331</v>
      </c>
      <c r="P379" s="801"/>
      <c r="Q379" s="801"/>
      <c r="R379" s="801"/>
      <c r="S379" s="801"/>
      <c r="T379" s="818">
        <v>480000</v>
      </c>
    </row>
    <row r="380" spans="1:20" s="696" customFormat="1" ht="24.75" customHeight="1">
      <c r="A380" s="729">
        <v>56</v>
      </c>
      <c r="B380" s="701" t="s">
        <v>1474</v>
      </c>
      <c r="C380" s="701">
        <v>5</v>
      </c>
      <c r="D380" s="701">
        <v>15</v>
      </c>
      <c r="E380" s="800">
        <v>557433</v>
      </c>
      <c r="F380" s="801"/>
      <c r="G380" s="801"/>
      <c r="H380" s="801"/>
      <c r="I380" s="801"/>
      <c r="J380" s="801"/>
      <c r="K380" s="801" t="str">
        <f t="shared" si="121"/>
        <v/>
      </c>
      <c r="L380" s="801" t="str">
        <f t="shared" si="122"/>
        <v/>
      </c>
      <c r="M380" s="801" t="str">
        <f t="shared" si="123"/>
        <v/>
      </c>
      <c r="N380" s="801">
        <v>56400</v>
      </c>
      <c r="O380" s="801">
        <v>38331</v>
      </c>
      <c r="P380" s="801"/>
      <c r="Q380" s="801"/>
      <c r="R380" s="801"/>
      <c r="S380" s="801"/>
      <c r="T380" s="818">
        <v>480000</v>
      </c>
    </row>
    <row r="381" spans="1:20" s="696" customFormat="1" ht="24.75" customHeight="1">
      <c r="A381" s="729">
        <v>57</v>
      </c>
      <c r="B381" s="701" t="s">
        <v>1475</v>
      </c>
      <c r="C381" s="701">
        <v>5</v>
      </c>
      <c r="D381" s="701">
        <v>15</v>
      </c>
      <c r="E381" s="800">
        <v>557433</v>
      </c>
      <c r="F381" s="801"/>
      <c r="G381" s="801"/>
      <c r="H381" s="801"/>
      <c r="I381" s="801"/>
      <c r="J381" s="801"/>
      <c r="K381" s="801"/>
      <c r="L381" s="801"/>
      <c r="M381" s="801"/>
      <c r="N381" s="801">
        <v>56400</v>
      </c>
      <c r="O381" s="801">
        <v>38331</v>
      </c>
      <c r="P381" s="801"/>
      <c r="Q381" s="801"/>
      <c r="R381" s="801"/>
      <c r="S381" s="801"/>
      <c r="T381" s="818">
        <v>480000</v>
      </c>
    </row>
    <row r="382" spans="1:20" s="696" customFormat="1" ht="24.75" customHeight="1">
      <c r="A382" s="729">
        <v>58</v>
      </c>
      <c r="B382" s="701" t="s">
        <v>1476</v>
      </c>
      <c r="C382" s="701">
        <v>5</v>
      </c>
      <c r="D382" s="701">
        <v>15</v>
      </c>
      <c r="E382" s="800">
        <v>557433</v>
      </c>
      <c r="F382" s="801"/>
      <c r="G382" s="801"/>
      <c r="H382" s="801"/>
      <c r="I382" s="801"/>
      <c r="J382" s="801"/>
      <c r="K382" s="801" t="str">
        <f t="shared" si="121"/>
        <v/>
      </c>
      <c r="L382" s="801" t="str">
        <f t="shared" si="122"/>
        <v/>
      </c>
      <c r="M382" s="801" t="str">
        <f t="shared" si="123"/>
        <v/>
      </c>
      <c r="N382" s="801">
        <v>56400</v>
      </c>
      <c r="O382" s="801"/>
      <c r="P382" s="801"/>
      <c r="Q382" s="801"/>
      <c r="R382" s="801"/>
      <c r="S382" s="801"/>
      <c r="T382" s="818">
        <v>480000</v>
      </c>
    </row>
    <row r="383" spans="1:20" s="696" customFormat="1" ht="24.75" customHeight="1">
      <c r="A383" s="729">
        <v>59</v>
      </c>
      <c r="B383" s="701" t="s">
        <v>1477</v>
      </c>
      <c r="C383" s="701">
        <v>5</v>
      </c>
      <c r="D383" s="701">
        <v>15</v>
      </c>
      <c r="E383" s="800">
        <v>557433</v>
      </c>
      <c r="F383" s="801"/>
      <c r="G383" s="801"/>
      <c r="H383" s="801"/>
      <c r="I383" s="801"/>
      <c r="J383" s="801"/>
      <c r="K383" s="801"/>
      <c r="L383" s="801"/>
      <c r="M383" s="801"/>
      <c r="N383" s="801">
        <v>56400</v>
      </c>
      <c r="O383" s="801"/>
      <c r="P383" s="801"/>
      <c r="Q383" s="801"/>
      <c r="R383" s="801"/>
      <c r="S383" s="801"/>
      <c r="T383" s="818">
        <v>480000</v>
      </c>
    </row>
    <row r="384" spans="1:20" s="696" customFormat="1" ht="24.75" customHeight="1">
      <c r="A384" s="729">
        <v>60</v>
      </c>
      <c r="B384" s="701" t="s">
        <v>1478</v>
      </c>
      <c r="C384" s="701">
        <v>5</v>
      </c>
      <c r="D384" s="701">
        <v>15</v>
      </c>
      <c r="E384" s="800">
        <v>557433</v>
      </c>
      <c r="F384" s="801"/>
      <c r="G384" s="801"/>
      <c r="H384" s="801"/>
      <c r="I384" s="801"/>
      <c r="J384" s="801"/>
      <c r="K384" s="801"/>
      <c r="L384" s="801"/>
      <c r="M384" s="801"/>
      <c r="N384" s="801">
        <v>56400</v>
      </c>
      <c r="O384" s="801">
        <v>38331</v>
      </c>
      <c r="P384" s="801"/>
      <c r="Q384" s="801"/>
      <c r="R384" s="801"/>
      <c r="S384" s="801"/>
      <c r="T384" s="818">
        <v>480000</v>
      </c>
    </row>
    <row r="385" spans="1:20" s="696" customFormat="1" ht="24.75" customHeight="1">
      <c r="A385" s="729">
        <v>61</v>
      </c>
      <c r="B385" s="701" t="s">
        <v>1479</v>
      </c>
      <c r="C385" s="701">
        <v>5</v>
      </c>
      <c r="D385" s="701">
        <v>15</v>
      </c>
      <c r="E385" s="800">
        <v>557433</v>
      </c>
      <c r="F385" s="801"/>
      <c r="G385" s="801"/>
      <c r="H385" s="801"/>
      <c r="I385" s="801"/>
      <c r="J385" s="801"/>
      <c r="K385" s="801"/>
      <c r="L385" s="801"/>
      <c r="M385" s="801"/>
      <c r="N385" s="801">
        <v>56400</v>
      </c>
      <c r="O385" s="801">
        <v>38331</v>
      </c>
      <c r="P385" s="801"/>
      <c r="Q385" s="801"/>
      <c r="R385" s="801"/>
      <c r="S385" s="801"/>
      <c r="T385" s="818">
        <v>480000</v>
      </c>
    </row>
    <row r="386" spans="1:20" s="696" customFormat="1" ht="24.75" customHeight="1">
      <c r="A386" s="729">
        <v>62</v>
      </c>
      <c r="B386" s="701" t="s">
        <v>1480</v>
      </c>
      <c r="C386" s="701">
        <v>5</v>
      </c>
      <c r="D386" s="701">
        <v>15</v>
      </c>
      <c r="E386" s="800">
        <v>557433</v>
      </c>
      <c r="F386" s="801"/>
      <c r="G386" s="801"/>
      <c r="H386" s="801"/>
      <c r="I386" s="801"/>
      <c r="J386" s="801"/>
      <c r="K386" s="801"/>
      <c r="L386" s="801"/>
      <c r="M386" s="801"/>
      <c r="N386" s="801">
        <v>56400</v>
      </c>
      <c r="O386" s="801">
        <v>38331</v>
      </c>
      <c r="P386" s="801"/>
      <c r="Q386" s="801"/>
      <c r="R386" s="801"/>
      <c r="S386" s="801"/>
      <c r="T386" s="818">
        <v>480000</v>
      </c>
    </row>
    <row r="387" spans="1:20" s="696" customFormat="1" ht="24.75" customHeight="1">
      <c r="A387" s="729">
        <v>63</v>
      </c>
      <c r="B387" s="701" t="s">
        <v>1481</v>
      </c>
      <c r="C387" s="701">
        <v>5</v>
      </c>
      <c r="D387" s="701">
        <v>15</v>
      </c>
      <c r="E387" s="800">
        <v>557433</v>
      </c>
      <c r="F387" s="801"/>
      <c r="G387" s="801"/>
      <c r="H387" s="801"/>
      <c r="I387" s="801"/>
      <c r="J387" s="801"/>
      <c r="K387" s="801"/>
      <c r="L387" s="801"/>
      <c r="M387" s="801"/>
      <c r="N387" s="801">
        <v>56400</v>
      </c>
      <c r="O387" s="801"/>
      <c r="P387" s="801"/>
      <c r="Q387" s="801"/>
      <c r="R387" s="801"/>
      <c r="S387" s="801"/>
      <c r="T387" s="818">
        <v>480000</v>
      </c>
    </row>
    <row r="388" spans="1:20" s="696" customFormat="1" ht="24.75" customHeight="1">
      <c r="A388" s="729">
        <v>64</v>
      </c>
      <c r="B388" s="701" t="s">
        <v>1482</v>
      </c>
      <c r="C388" s="701">
        <v>5</v>
      </c>
      <c r="D388" s="701">
        <v>15</v>
      </c>
      <c r="E388" s="800">
        <v>557433</v>
      </c>
      <c r="F388" s="801"/>
      <c r="G388" s="801"/>
      <c r="H388" s="801"/>
      <c r="I388" s="801"/>
      <c r="J388" s="801"/>
      <c r="K388" s="801"/>
      <c r="L388" s="801"/>
      <c r="M388" s="801"/>
      <c r="N388" s="801">
        <v>56400</v>
      </c>
      <c r="O388" s="801"/>
      <c r="P388" s="801"/>
      <c r="Q388" s="801"/>
      <c r="R388" s="801"/>
      <c r="S388" s="801"/>
      <c r="T388" s="818">
        <v>480000</v>
      </c>
    </row>
    <row r="389" spans="1:20" s="696" customFormat="1" ht="24.75" customHeight="1">
      <c r="A389" s="729">
        <v>65</v>
      </c>
      <c r="B389" s="701" t="s">
        <v>1483</v>
      </c>
      <c r="C389" s="701">
        <v>5</v>
      </c>
      <c r="D389" s="701">
        <v>15</v>
      </c>
      <c r="E389" s="800">
        <v>557433</v>
      </c>
      <c r="F389" s="801"/>
      <c r="G389" s="801"/>
      <c r="H389" s="801"/>
      <c r="I389" s="801"/>
      <c r="J389" s="801"/>
      <c r="K389" s="801"/>
      <c r="L389" s="801"/>
      <c r="M389" s="801"/>
      <c r="N389" s="801">
        <v>56400</v>
      </c>
      <c r="O389" s="801">
        <v>38331</v>
      </c>
      <c r="P389" s="801"/>
      <c r="Q389" s="801"/>
      <c r="R389" s="801"/>
      <c r="S389" s="801"/>
      <c r="T389" s="818">
        <v>480000</v>
      </c>
    </row>
    <row r="390" spans="1:20" s="696" customFormat="1" ht="24.75" customHeight="1">
      <c r="A390" s="729">
        <v>66</v>
      </c>
      <c r="B390" s="701" t="s">
        <v>1484</v>
      </c>
      <c r="C390" s="701">
        <v>5</v>
      </c>
      <c r="D390" s="701">
        <v>15</v>
      </c>
      <c r="E390" s="800">
        <v>557433</v>
      </c>
      <c r="F390" s="801"/>
      <c r="G390" s="801"/>
      <c r="H390" s="801"/>
      <c r="I390" s="801"/>
      <c r="J390" s="801"/>
      <c r="K390" s="801"/>
      <c r="L390" s="801"/>
      <c r="M390" s="801"/>
      <c r="N390" s="801">
        <v>56400</v>
      </c>
      <c r="O390" s="801"/>
      <c r="P390" s="801"/>
      <c r="Q390" s="801"/>
      <c r="R390" s="801"/>
      <c r="S390" s="801"/>
      <c r="T390" s="818">
        <v>480000</v>
      </c>
    </row>
    <row r="391" spans="1:20" s="696" customFormat="1" ht="24.75" customHeight="1">
      <c r="A391" s="729">
        <v>67</v>
      </c>
      <c r="B391" s="701" t="s">
        <v>1485</v>
      </c>
      <c r="C391" s="701">
        <v>5</v>
      </c>
      <c r="D391" s="701">
        <v>15</v>
      </c>
      <c r="E391" s="800">
        <v>557433</v>
      </c>
      <c r="F391" s="801"/>
      <c r="G391" s="801"/>
      <c r="H391" s="801"/>
      <c r="I391" s="801"/>
      <c r="J391" s="801"/>
      <c r="K391" s="801"/>
      <c r="L391" s="801"/>
      <c r="M391" s="801"/>
      <c r="N391" s="801">
        <v>56400</v>
      </c>
      <c r="O391" s="801"/>
      <c r="P391" s="801"/>
      <c r="Q391" s="801"/>
      <c r="R391" s="801"/>
      <c r="S391" s="801"/>
      <c r="T391" s="818">
        <v>480000</v>
      </c>
    </row>
    <row r="392" spans="1:20" s="696" customFormat="1" ht="24.75" customHeight="1">
      <c r="A392" s="729">
        <v>68</v>
      </c>
      <c r="B392" s="701" t="s">
        <v>1486</v>
      </c>
      <c r="C392" s="701">
        <v>5</v>
      </c>
      <c r="D392" s="701">
        <v>15</v>
      </c>
      <c r="E392" s="800">
        <v>557433</v>
      </c>
      <c r="F392" s="801"/>
      <c r="G392" s="801"/>
      <c r="H392" s="801"/>
      <c r="I392" s="801"/>
      <c r="J392" s="801"/>
      <c r="K392" s="801"/>
      <c r="L392" s="801"/>
      <c r="M392" s="801"/>
      <c r="N392" s="801">
        <v>56400</v>
      </c>
      <c r="O392" s="801">
        <v>38331</v>
      </c>
      <c r="P392" s="801"/>
      <c r="Q392" s="801"/>
      <c r="R392" s="801"/>
      <c r="S392" s="801"/>
      <c r="T392" s="818">
        <v>480000</v>
      </c>
    </row>
    <row r="393" spans="1:20" s="696" customFormat="1" ht="24.75" customHeight="1">
      <c r="A393" s="729">
        <v>69</v>
      </c>
      <c r="B393" s="731" t="s">
        <v>1487</v>
      </c>
      <c r="C393" s="701">
        <v>5</v>
      </c>
      <c r="D393" s="701">
        <v>15</v>
      </c>
      <c r="E393" s="800">
        <v>557433</v>
      </c>
      <c r="F393" s="801"/>
      <c r="G393" s="801"/>
      <c r="H393" s="801"/>
      <c r="I393" s="801"/>
      <c r="J393" s="801"/>
      <c r="K393" s="801"/>
      <c r="L393" s="801"/>
      <c r="M393" s="801"/>
      <c r="N393" s="801">
        <v>56400</v>
      </c>
      <c r="O393" s="801"/>
      <c r="P393" s="801"/>
      <c r="Q393" s="801"/>
      <c r="R393" s="801"/>
      <c r="S393" s="801"/>
      <c r="T393" s="818">
        <v>480000</v>
      </c>
    </row>
    <row r="394" spans="1:20" s="696" customFormat="1" ht="24.75" customHeight="1">
      <c r="A394" s="729">
        <v>70</v>
      </c>
      <c r="B394" s="731" t="s">
        <v>1488</v>
      </c>
      <c r="C394" s="701">
        <v>5</v>
      </c>
      <c r="D394" s="701">
        <v>15</v>
      </c>
      <c r="E394" s="800">
        <v>557433</v>
      </c>
      <c r="F394" s="801"/>
      <c r="G394" s="801"/>
      <c r="H394" s="801"/>
      <c r="I394" s="801"/>
      <c r="J394" s="801"/>
      <c r="K394" s="801"/>
      <c r="L394" s="801"/>
      <c r="M394" s="801"/>
      <c r="N394" s="801">
        <v>56400</v>
      </c>
      <c r="O394" s="801">
        <v>38331</v>
      </c>
      <c r="P394" s="801"/>
      <c r="Q394" s="801"/>
      <c r="R394" s="801"/>
      <c r="S394" s="801"/>
      <c r="T394" s="818">
        <v>480000</v>
      </c>
    </row>
    <row r="395" spans="1:20" s="696" customFormat="1" ht="24.75" customHeight="1">
      <c r="A395" s="729">
        <v>71</v>
      </c>
      <c r="B395" s="731" t="s">
        <v>1489</v>
      </c>
      <c r="C395" s="701">
        <v>6</v>
      </c>
      <c r="D395" s="701">
        <v>15</v>
      </c>
      <c r="E395" s="800">
        <v>875532</v>
      </c>
      <c r="F395" s="801"/>
      <c r="G395" s="801"/>
      <c r="H395" s="801"/>
      <c r="I395" s="801"/>
      <c r="J395" s="801"/>
      <c r="K395" s="801"/>
      <c r="L395" s="801"/>
      <c r="M395" s="801"/>
      <c r="N395" s="801">
        <v>56400</v>
      </c>
      <c r="O395" s="801">
        <v>46754</v>
      </c>
      <c r="P395" s="801"/>
      <c r="Q395" s="801"/>
      <c r="R395" s="801"/>
      <c r="S395" s="801"/>
      <c r="T395" s="818">
        <v>480000</v>
      </c>
    </row>
    <row r="396" spans="1:20" s="696" customFormat="1" ht="24.75" customHeight="1">
      <c r="A396" s="729">
        <v>72</v>
      </c>
      <c r="B396" s="731" t="s">
        <v>1490</v>
      </c>
      <c r="C396" s="701">
        <v>6</v>
      </c>
      <c r="D396" s="701">
        <v>15</v>
      </c>
      <c r="E396" s="800">
        <v>875532</v>
      </c>
      <c r="F396" s="801"/>
      <c r="G396" s="801"/>
      <c r="H396" s="801"/>
      <c r="I396" s="801"/>
      <c r="J396" s="801"/>
      <c r="K396" s="801"/>
      <c r="L396" s="801"/>
      <c r="M396" s="801"/>
      <c r="N396" s="801">
        <v>56400</v>
      </c>
      <c r="O396" s="801">
        <v>46754</v>
      </c>
      <c r="P396" s="801"/>
      <c r="Q396" s="801"/>
      <c r="R396" s="801"/>
      <c r="S396" s="801"/>
      <c r="T396" s="818">
        <v>480000</v>
      </c>
    </row>
    <row r="397" spans="1:20" s="696" customFormat="1" ht="24.75" customHeight="1">
      <c r="A397" s="729">
        <v>73</v>
      </c>
      <c r="B397" s="731" t="s">
        <v>1491</v>
      </c>
      <c r="C397" s="701">
        <v>6</v>
      </c>
      <c r="D397" s="701">
        <v>15</v>
      </c>
      <c r="E397" s="800">
        <v>875532</v>
      </c>
      <c r="F397" s="801"/>
      <c r="G397" s="801"/>
      <c r="H397" s="801"/>
      <c r="I397" s="801"/>
      <c r="J397" s="801"/>
      <c r="K397" s="801"/>
      <c r="L397" s="801"/>
      <c r="M397" s="801"/>
      <c r="N397" s="801">
        <v>56400</v>
      </c>
      <c r="O397" s="801">
        <v>46754</v>
      </c>
      <c r="P397" s="801"/>
      <c r="Q397" s="801"/>
      <c r="R397" s="801"/>
      <c r="S397" s="801"/>
      <c r="T397" s="818">
        <v>480000</v>
      </c>
    </row>
    <row r="398" spans="1:20" s="696" customFormat="1" ht="24.75" customHeight="1">
      <c r="A398" s="729">
        <v>74</v>
      </c>
      <c r="B398" s="731" t="s">
        <v>1492</v>
      </c>
      <c r="C398" s="701">
        <v>6</v>
      </c>
      <c r="D398" s="701">
        <v>15</v>
      </c>
      <c r="E398" s="800">
        <v>875532</v>
      </c>
      <c r="F398" s="801"/>
      <c r="G398" s="801"/>
      <c r="H398" s="801"/>
      <c r="I398" s="801"/>
      <c r="J398" s="801"/>
      <c r="K398" s="801"/>
      <c r="L398" s="801"/>
      <c r="M398" s="801"/>
      <c r="N398" s="801">
        <v>56400</v>
      </c>
      <c r="O398" s="801">
        <v>46754</v>
      </c>
      <c r="P398" s="801"/>
      <c r="Q398" s="801"/>
      <c r="R398" s="801"/>
      <c r="S398" s="801"/>
      <c r="T398" s="818">
        <v>480000</v>
      </c>
    </row>
    <row r="399" spans="1:20" s="696" customFormat="1" ht="24.75" customHeight="1">
      <c r="A399" s="729">
        <v>75</v>
      </c>
      <c r="B399" s="731" t="s">
        <v>1493</v>
      </c>
      <c r="C399" s="701">
        <v>6</v>
      </c>
      <c r="D399" s="701">
        <v>15</v>
      </c>
      <c r="E399" s="800">
        <v>875532</v>
      </c>
      <c r="F399" s="801"/>
      <c r="G399" s="801"/>
      <c r="H399" s="801"/>
      <c r="I399" s="801"/>
      <c r="J399" s="801"/>
      <c r="K399" s="801"/>
      <c r="L399" s="801"/>
      <c r="M399" s="801"/>
      <c r="N399" s="801">
        <v>56400</v>
      </c>
      <c r="O399" s="801">
        <v>46754</v>
      </c>
      <c r="P399" s="801"/>
      <c r="Q399" s="801"/>
      <c r="R399" s="801"/>
      <c r="S399" s="801"/>
      <c r="T399" s="818">
        <v>480000</v>
      </c>
    </row>
    <row r="400" spans="1:20" s="696" customFormat="1" ht="24.75" customHeight="1">
      <c r="A400" s="729">
        <v>76</v>
      </c>
      <c r="B400" s="731" t="s">
        <v>1494</v>
      </c>
      <c r="C400" s="701">
        <v>6</v>
      </c>
      <c r="D400" s="701">
        <v>15</v>
      </c>
      <c r="E400" s="800">
        <v>875532</v>
      </c>
      <c r="F400" s="801"/>
      <c r="G400" s="801"/>
      <c r="H400" s="801"/>
      <c r="I400" s="801"/>
      <c r="J400" s="801"/>
      <c r="K400" s="801"/>
      <c r="L400" s="801"/>
      <c r="M400" s="801"/>
      <c r="N400" s="801">
        <v>56400</v>
      </c>
      <c r="O400" s="801">
        <v>46754</v>
      </c>
      <c r="P400" s="801"/>
      <c r="Q400" s="801"/>
      <c r="R400" s="801"/>
      <c r="S400" s="801"/>
      <c r="T400" s="818">
        <v>480000</v>
      </c>
    </row>
    <row r="401" spans="1:20" s="696" customFormat="1" ht="24.75" customHeight="1">
      <c r="A401" s="729">
        <v>77</v>
      </c>
      <c r="B401" s="731" t="s">
        <v>1495</v>
      </c>
      <c r="C401" s="701">
        <v>6</v>
      </c>
      <c r="D401" s="701">
        <v>15</v>
      </c>
      <c r="E401" s="800">
        <v>875532</v>
      </c>
      <c r="F401" s="801"/>
      <c r="G401" s="801"/>
      <c r="H401" s="801"/>
      <c r="I401" s="801"/>
      <c r="J401" s="801"/>
      <c r="K401" s="801"/>
      <c r="L401" s="801"/>
      <c r="M401" s="801"/>
      <c r="N401" s="801">
        <v>56400</v>
      </c>
      <c r="O401" s="801">
        <v>46754</v>
      </c>
      <c r="P401" s="801"/>
      <c r="Q401" s="801"/>
      <c r="R401" s="801"/>
      <c r="S401" s="801"/>
      <c r="T401" s="818">
        <v>480000</v>
      </c>
    </row>
    <row r="402" spans="1:20" s="696" customFormat="1" ht="24.75" customHeight="1">
      <c r="A402" s="729">
        <v>78</v>
      </c>
      <c r="B402" s="731" t="s">
        <v>1496</v>
      </c>
      <c r="C402" s="701">
        <v>6</v>
      </c>
      <c r="D402" s="701">
        <v>15</v>
      </c>
      <c r="E402" s="800">
        <v>875532</v>
      </c>
      <c r="F402" s="801"/>
      <c r="G402" s="801"/>
      <c r="H402" s="801"/>
      <c r="I402" s="801"/>
      <c r="J402" s="801"/>
      <c r="K402" s="801"/>
      <c r="L402" s="801"/>
      <c r="M402" s="801"/>
      <c r="N402" s="801">
        <v>56400</v>
      </c>
      <c r="O402" s="801">
        <v>46754</v>
      </c>
      <c r="P402" s="801"/>
      <c r="Q402" s="801"/>
      <c r="R402" s="801"/>
      <c r="S402" s="801"/>
      <c r="T402" s="818">
        <v>480000</v>
      </c>
    </row>
    <row r="403" spans="1:20" s="696" customFormat="1" ht="24.75" customHeight="1">
      <c r="A403" s="729">
        <v>79</v>
      </c>
      <c r="B403" s="731" t="s">
        <v>1497</v>
      </c>
      <c r="C403" s="701">
        <v>6</v>
      </c>
      <c r="D403" s="701">
        <v>15</v>
      </c>
      <c r="E403" s="800">
        <v>875532</v>
      </c>
      <c r="F403" s="801"/>
      <c r="G403" s="801"/>
      <c r="H403" s="801"/>
      <c r="I403" s="801"/>
      <c r="J403" s="801"/>
      <c r="K403" s="801"/>
      <c r="L403" s="801"/>
      <c r="M403" s="801"/>
      <c r="N403" s="801">
        <v>56400</v>
      </c>
      <c r="O403" s="801">
        <v>46754</v>
      </c>
      <c r="P403" s="801"/>
      <c r="Q403" s="801"/>
      <c r="R403" s="801"/>
      <c r="S403" s="801"/>
      <c r="T403" s="818">
        <v>480000</v>
      </c>
    </row>
    <row r="404" spans="1:20" s="696" customFormat="1" ht="24.75" customHeight="1">
      <c r="A404" s="729">
        <v>80</v>
      </c>
      <c r="B404" s="731" t="s">
        <v>1498</v>
      </c>
      <c r="C404" s="701">
        <v>6</v>
      </c>
      <c r="D404" s="701">
        <v>15</v>
      </c>
      <c r="E404" s="800">
        <v>875532</v>
      </c>
      <c r="F404" s="801"/>
      <c r="G404" s="801"/>
      <c r="H404" s="801"/>
      <c r="I404" s="801"/>
      <c r="J404" s="801"/>
      <c r="K404" s="801"/>
      <c r="L404" s="801"/>
      <c r="M404" s="801"/>
      <c r="N404" s="801">
        <v>56400</v>
      </c>
      <c r="O404" s="801">
        <v>46754</v>
      </c>
      <c r="P404" s="801"/>
      <c r="Q404" s="801"/>
      <c r="R404" s="801"/>
      <c r="S404" s="801"/>
      <c r="T404" s="818">
        <v>480000</v>
      </c>
    </row>
    <row r="405" spans="1:20" s="696" customFormat="1" ht="24.75" customHeight="1">
      <c r="A405" s="729">
        <v>81</v>
      </c>
      <c r="B405" s="731" t="s">
        <v>1499</v>
      </c>
      <c r="C405" s="701">
        <v>6</v>
      </c>
      <c r="D405" s="701">
        <v>15</v>
      </c>
      <c r="E405" s="800">
        <v>875532</v>
      </c>
      <c r="F405" s="801"/>
      <c r="G405" s="801"/>
      <c r="H405" s="801"/>
      <c r="I405" s="801"/>
      <c r="J405" s="801"/>
      <c r="K405" s="801"/>
      <c r="L405" s="801"/>
      <c r="M405" s="801"/>
      <c r="N405" s="801">
        <v>56400</v>
      </c>
      <c r="O405" s="801">
        <v>46754</v>
      </c>
      <c r="P405" s="801"/>
      <c r="Q405" s="801"/>
      <c r="R405" s="801"/>
      <c r="S405" s="801"/>
      <c r="T405" s="818">
        <v>480000</v>
      </c>
    </row>
    <row r="406" spans="1:20" s="696" customFormat="1" ht="24.75" customHeight="1">
      <c r="A406" s="729">
        <v>82</v>
      </c>
      <c r="B406" s="731" t="s">
        <v>1500</v>
      </c>
      <c r="C406" s="701">
        <v>6</v>
      </c>
      <c r="D406" s="701">
        <v>15</v>
      </c>
      <c r="E406" s="800">
        <v>875532</v>
      </c>
      <c r="F406" s="801"/>
      <c r="G406" s="801"/>
      <c r="H406" s="801"/>
      <c r="I406" s="801"/>
      <c r="J406" s="801"/>
      <c r="K406" s="801"/>
      <c r="L406" s="801"/>
      <c r="M406" s="801"/>
      <c r="N406" s="801">
        <v>56400</v>
      </c>
      <c r="O406" s="801">
        <v>46754</v>
      </c>
      <c r="P406" s="801"/>
      <c r="Q406" s="801"/>
      <c r="R406" s="801"/>
      <c r="S406" s="801"/>
      <c r="T406" s="818">
        <v>480000</v>
      </c>
    </row>
    <row r="407" spans="1:20" s="696" customFormat="1" ht="24.75" customHeight="1">
      <c r="A407" s="729">
        <v>83</v>
      </c>
      <c r="B407" s="731" t="s">
        <v>1501</v>
      </c>
      <c r="C407" s="701">
        <v>6</v>
      </c>
      <c r="D407" s="701">
        <v>15</v>
      </c>
      <c r="E407" s="800">
        <v>875532</v>
      </c>
      <c r="F407" s="801"/>
      <c r="G407" s="801"/>
      <c r="H407" s="801"/>
      <c r="I407" s="801"/>
      <c r="J407" s="801"/>
      <c r="K407" s="801"/>
      <c r="L407" s="801"/>
      <c r="M407" s="801"/>
      <c r="N407" s="801">
        <v>56400</v>
      </c>
      <c r="O407" s="801">
        <v>46754</v>
      </c>
      <c r="P407" s="801"/>
      <c r="Q407" s="801"/>
      <c r="R407" s="801"/>
      <c r="S407" s="801"/>
      <c r="T407" s="818">
        <v>480000</v>
      </c>
    </row>
    <row r="408" spans="1:20" s="696" customFormat="1" ht="24.75" customHeight="1">
      <c r="A408" s="729">
        <v>84</v>
      </c>
      <c r="B408" s="731" t="s">
        <v>1502</v>
      </c>
      <c r="C408" s="701">
        <v>6</v>
      </c>
      <c r="D408" s="701">
        <v>15</v>
      </c>
      <c r="E408" s="800">
        <v>875532</v>
      </c>
      <c r="F408" s="801"/>
      <c r="G408" s="801"/>
      <c r="H408" s="801"/>
      <c r="I408" s="801"/>
      <c r="J408" s="801"/>
      <c r="K408" s="801"/>
      <c r="L408" s="801"/>
      <c r="M408" s="801"/>
      <c r="N408" s="801">
        <v>56400</v>
      </c>
      <c r="O408" s="801">
        <v>46754</v>
      </c>
      <c r="P408" s="801"/>
      <c r="Q408" s="801"/>
      <c r="R408" s="801"/>
      <c r="S408" s="801"/>
      <c r="T408" s="818">
        <v>480000</v>
      </c>
    </row>
    <row r="409" spans="1:20" s="696" customFormat="1" ht="24.75" customHeight="1">
      <c r="A409" s="729">
        <v>85</v>
      </c>
      <c r="B409" s="731" t="s">
        <v>1503</v>
      </c>
      <c r="C409" s="701">
        <v>6</v>
      </c>
      <c r="D409" s="701">
        <v>15</v>
      </c>
      <c r="E409" s="800">
        <v>875532</v>
      </c>
      <c r="F409" s="801"/>
      <c r="G409" s="801"/>
      <c r="H409" s="801"/>
      <c r="I409" s="801"/>
      <c r="J409" s="801"/>
      <c r="K409" s="801"/>
      <c r="L409" s="801"/>
      <c r="M409" s="801"/>
      <c r="N409" s="801">
        <v>56400</v>
      </c>
      <c r="O409" s="801">
        <v>46754</v>
      </c>
      <c r="P409" s="801"/>
      <c r="Q409" s="801"/>
      <c r="R409" s="801"/>
      <c r="S409" s="801"/>
      <c r="T409" s="818">
        <v>480000</v>
      </c>
    </row>
    <row r="410" spans="1:20" s="696" customFormat="1" ht="24.75" customHeight="1">
      <c r="A410" s="729">
        <v>86</v>
      </c>
      <c r="B410" s="731" t="s">
        <v>1504</v>
      </c>
      <c r="C410" s="701">
        <v>6</v>
      </c>
      <c r="D410" s="701">
        <v>15</v>
      </c>
      <c r="E410" s="800">
        <v>875532</v>
      </c>
      <c r="F410" s="801"/>
      <c r="G410" s="801"/>
      <c r="H410" s="801"/>
      <c r="I410" s="801"/>
      <c r="J410" s="801"/>
      <c r="K410" s="801"/>
      <c r="L410" s="801"/>
      <c r="M410" s="801"/>
      <c r="N410" s="801">
        <v>56400</v>
      </c>
      <c r="O410" s="801">
        <v>46754</v>
      </c>
      <c r="P410" s="801"/>
      <c r="Q410" s="801"/>
      <c r="R410" s="801"/>
      <c r="S410" s="801"/>
      <c r="T410" s="818">
        <v>480000</v>
      </c>
    </row>
    <row r="411" spans="1:20" s="696" customFormat="1" ht="24.75" customHeight="1">
      <c r="A411" s="729">
        <v>87</v>
      </c>
      <c r="B411" s="731" t="s">
        <v>1505</v>
      </c>
      <c r="C411" s="701">
        <v>6</v>
      </c>
      <c r="D411" s="701">
        <v>15</v>
      </c>
      <c r="E411" s="800">
        <v>875532</v>
      </c>
      <c r="F411" s="801"/>
      <c r="G411" s="801"/>
      <c r="H411" s="801"/>
      <c r="I411" s="801"/>
      <c r="J411" s="801"/>
      <c r="K411" s="801"/>
      <c r="L411" s="801"/>
      <c r="M411" s="801"/>
      <c r="N411" s="801">
        <v>56400</v>
      </c>
      <c r="O411" s="801">
        <v>46754</v>
      </c>
      <c r="P411" s="801"/>
      <c r="Q411" s="801"/>
      <c r="R411" s="801"/>
      <c r="S411" s="801"/>
      <c r="T411" s="818">
        <v>480000</v>
      </c>
    </row>
    <row r="412" spans="1:20" s="696" customFormat="1" ht="24.75" customHeight="1">
      <c r="A412" s="729">
        <v>88</v>
      </c>
      <c r="B412" s="731" t="s">
        <v>1506</v>
      </c>
      <c r="C412" s="701">
        <v>6</v>
      </c>
      <c r="D412" s="701">
        <v>15</v>
      </c>
      <c r="E412" s="800">
        <v>875532</v>
      </c>
      <c r="F412" s="801"/>
      <c r="G412" s="801"/>
      <c r="H412" s="801"/>
      <c r="I412" s="801"/>
      <c r="J412" s="801"/>
      <c r="K412" s="801"/>
      <c r="L412" s="801"/>
      <c r="M412" s="801"/>
      <c r="N412" s="801">
        <v>56400</v>
      </c>
      <c r="O412" s="801">
        <v>46754</v>
      </c>
      <c r="P412" s="801"/>
      <c r="Q412" s="801"/>
      <c r="R412" s="801"/>
      <c r="S412" s="801"/>
      <c r="T412" s="818">
        <v>480000</v>
      </c>
    </row>
    <row r="413" spans="1:20" s="696" customFormat="1" ht="24.75" customHeight="1">
      <c r="A413" s="729">
        <v>89</v>
      </c>
      <c r="B413" s="731" t="s">
        <v>1507</v>
      </c>
      <c r="C413" s="701">
        <v>6</v>
      </c>
      <c r="D413" s="701">
        <v>15</v>
      </c>
      <c r="E413" s="800">
        <v>875532</v>
      </c>
      <c r="F413" s="801"/>
      <c r="G413" s="801"/>
      <c r="H413" s="801"/>
      <c r="I413" s="801"/>
      <c r="J413" s="801"/>
      <c r="K413" s="801"/>
      <c r="L413" s="801"/>
      <c r="M413" s="801"/>
      <c r="N413" s="801">
        <v>56400</v>
      </c>
      <c r="O413" s="801">
        <v>46754</v>
      </c>
      <c r="P413" s="801"/>
      <c r="Q413" s="801"/>
      <c r="R413" s="801"/>
      <c r="S413" s="801"/>
      <c r="T413" s="818">
        <v>480000</v>
      </c>
    </row>
    <row r="414" spans="1:20" s="696" customFormat="1" ht="24.75" customHeight="1">
      <c r="A414" s="729">
        <v>90</v>
      </c>
      <c r="B414" s="731" t="s">
        <v>1508</v>
      </c>
      <c r="C414" s="701">
        <v>6</v>
      </c>
      <c r="D414" s="701">
        <v>15</v>
      </c>
      <c r="E414" s="800">
        <v>875532</v>
      </c>
      <c r="F414" s="801"/>
      <c r="G414" s="801"/>
      <c r="H414" s="801"/>
      <c r="I414" s="801"/>
      <c r="J414" s="801"/>
      <c r="K414" s="801"/>
      <c r="L414" s="801"/>
      <c r="M414" s="801"/>
      <c r="N414" s="801">
        <v>56400</v>
      </c>
      <c r="O414" s="801">
        <v>46754</v>
      </c>
      <c r="P414" s="801"/>
      <c r="Q414" s="801"/>
      <c r="R414" s="801"/>
      <c r="S414" s="801"/>
      <c r="T414" s="818">
        <v>480000</v>
      </c>
    </row>
    <row r="415" spans="1:20" s="696" customFormat="1" ht="24.75" customHeight="1">
      <c r="A415" s="729">
        <v>91</v>
      </c>
      <c r="B415" s="731" t="s">
        <v>1509</v>
      </c>
      <c r="C415" s="701">
        <v>6</v>
      </c>
      <c r="D415" s="701">
        <v>15</v>
      </c>
      <c r="E415" s="800">
        <v>875532</v>
      </c>
      <c r="F415" s="801"/>
      <c r="G415" s="801"/>
      <c r="H415" s="801"/>
      <c r="I415" s="801"/>
      <c r="J415" s="801"/>
      <c r="K415" s="801"/>
      <c r="L415" s="801"/>
      <c r="M415" s="801"/>
      <c r="N415" s="801">
        <v>56400</v>
      </c>
      <c r="O415" s="801">
        <v>46754</v>
      </c>
      <c r="P415" s="801"/>
      <c r="Q415" s="801"/>
      <c r="R415" s="801"/>
      <c r="S415" s="801"/>
      <c r="T415" s="818">
        <v>480000</v>
      </c>
    </row>
    <row r="416" spans="1:20" s="696" customFormat="1" ht="24.75" customHeight="1">
      <c r="A416" s="729">
        <v>92</v>
      </c>
      <c r="B416" s="731" t="s">
        <v>1510</v>
      </c>
      <c r="C416" s="701">
        <v>6</v>
      </c>
      <c r="D416" s="701">
        <v>15</v>
      </c>
      <c r="E416" s="800">
        <v>875532</v>
      </c>
      <c r="F416" s="801"/>
      <c r="G416" s="801"/>
      <c r="H416" s="801"/>
      <c r="I416" s="801"/>
      <c r="J416" s="801"/>
      <c r="K416" s="801"/>
      <c r="L416" s="801"/>
      <c r="M416" s="801"/>
      <c r="N416" s="801">
        <v>56400</v>
      </c>
      <c r="O416" s="801">
        <v>46754</v>
      </c>
      <c r="P416" s="801"/>
      <c r="Q416" s="801"/>
      <c r="R416" s="801"/>
      <c r="S416" s="801"/>
      <c r="T416" s="818">
        <v>480000</v>
      </c>
    </row>
    <row r="417" spans="1:20" s="696" customFormat="1" ht="24.75" customHeight="1">
      <c r="A417" s="729">
        <v>93</v>
      </c>
      <c r="B417" s="731" t="s">
        <v>1511</v>
      </c>
      <c r="C417" s="701">
        <v>6</v>
      </c>
      <c r="D417" s="701">
        <v>15</v>
      </c>
      <c r="E417" s="800">
        <v>875532</v>
      </c>
      <c r="F417" s="801"/>
      <c r="G417" s="801"/>
      <c r="H417" s="801"/>
      <c r="I417" s="801"/>
      <c r="J417" s="801"/>
      <c r="K417" s="801"/>
      <c r="L417" s="801"/>
      <c r="M417" s="801"/>
      <c r="N417" s="801">
        <v>56400</v>
      </c>
      <c r="O417" s="801">
        <v>46754</v>
      </c>
      <c r="P417" s="801"/>
      <c r="Q417" s="801"/>
      <c r="R417" s="801"/>
      <c r="S417" s="801"/>
      <c r="T417" s="818">
        <v>480000</v>
      </c>
    </row>
    <row r="418" spans="1:20" s="696" customFormat="1" ht="24.75" customHeight="1">
      <c r="A418" s="729">
        <v>94</v>
      </c>
      <c r="B418" s="731" t="s">
        <v>1512</v>
      </c>
      <c r="C418" s="701">
        <v>6</v>
      </c>
      <c r="D418" s="701">
        <v>15</v>
      </c>
      <c r="E418" s="800">
        <v>875532</v>
      </c>
      <c r="F418" s="801"/>
      <c r="G418" s="801"/>
      <c r="H418" s="801"/>
      <c r="I418" s="801"/>
      <c r="J418" s="801"/>
      <c r="K418" s="801"/>
      <c r="L418" s="801"/>
      <c r="M418" s="801"/>
      <c r="N418" s="801">
        <v>56400</v>
      </c>
      <c r="O418" s="801">
        <v>46754</v>
      </c>
      <c r="P418" s="801"/>
      <c r="Q418" s="801"/>
      <c r="R418" s="801"/>
      <c r="S418" s="801"/>
      <c r="T418" s="818">
        <v>480000</v>
      </c>
    </row>
    <row r="419" spans="1:20" s="696" customFormat="1" ht="24.75" customHeight="1">
      <c r="A419" s="729">
        <v>95</v>
      </c>
      <c r="B419" s="731" t="s">
        <v>1513</v>
      </c>
      <c r="C419" s="701">
        <v>6</v>
      </c>
      <c r="D419" s="701">
        <v>15</v>
      </c>
      <c r="E419" s="800">
        <v>875532</v>
      </c>
      <c r="F419" s="801"/>
      <c r="G419" s="801"/>
      <c r="H419" s="801"/>
      <c r="I419" s="801"/>
      <c r="J419" s="801"/>
      <c r="K419" s="801"/>
      <c r="L419" s="801"/>
      <c r="M419" s="801"/>
      <c r="N419" s="801">
        <v>56400</v>
      </c>
      <c r="O419" s="801">
        <v>46754</v>
      </c>
      <c r="P419" s="801"/>
      <c r="Q419" s="801"/>
      <c r="R419" s="801"/>
      <c r="S419" s="801"/>
      <c r="T419" s="818">
        <v>480000</v>
      </c>
    </row>
    <row r="420" spans="1:20" s="696" customFormat="1" ht="24.75" customHeight="1">
      <c r="A420" s="729">
        <v>96</v>
      </c>
      <c r="B420" s="731" t="s">
        <v>1514</v>
      </c>
      <c r="C420" s="701">
        <v>6</v>
      </c>
      <c r="D420" s="701">
        <v>15</v>
      </c>
      <c r="E420" s="800">
        <v>875532</v>
      </c>
      <c r="F420" s="801"/>
      <c r="G420" s="801"/>
      <c r="H420" s="801"/>
      <c r="I420" s="801"/>
      <c r="J420" s="801"/>
      <c r="K420" s="801"/>
      <c r="L420" s="801"/>
      <c r="M420" s="801"/>
      <c r="N420" s="801">
        <v>56400</v>
      </c>
      <c r="O420" s="801">
        <v>46754</v>
      </c>
      <c r="P420" s="801"/>
      <c r="Q420" s="801"/>
      <c r="R420" s="801"/>
      <c r="S420" s="801"/>
      <c r="T420" s="818">
        <v>480000</v>
      </c>
    </row>
    <row r="421" spans="1:20" s="696" customFormat="1" ht="24.75" customHeight="1">
      <c r="A421" s="729">
        <v>97</v>
      </c>
      <c r="B421" s="731" t="s">
        <v>1515</v>
      </c>
      <c r="C421" s="701">
        <v>6</v>
      </c>
      <c r="D421" s="701">
        <v>15</v>
      </c>
      <c r="E421" s="800">
        <v>875532</v>
      </c>
      <c r="F421" s="801"/>
      <c r="G421" s="801"/>
      <c r="H421" s="801"/>
      <c r="I421" s="801"/>
      <c r="J421" s="801"/>
      <c r="K421" s="801"/>
      <c r="L421" s="801"/>
      <c r="M421" s="801"/>
      <c r="N421" s="801">
        <v>56400</v>
      </c>
      <c r="O421" s="801">
        <v>46754</v>
      </c>
      <c r="P421" s="801"/>
      <c r="Q421" s="801"/>
      <c r="R421" s="801"/>
      <c r="S421" s="801"/>
      <c r="T421" s="818">
        <v>480000</v>
      </c>
    </row>
    <row r="422" spans="1:20" s="696" customFormat="1" ht="24.75" customHeight="1">
      <c r="A422" s="729">
        <v>98</v>
      </c>
      <c r="B422" s="731" t="s">
        <v>1516</v>
      </c>
      <c r="C422" s="701">
        <v>6</v>
      </c>
      <c r="D422" s="701">
        <v>15</v>
      </c>
      <c r="E422" s="800">
        <v>875532</v>
      </c>
      <c r="F422" s="801"/>
      <c r="G422" s="801"/>
      <c r="H422" s="801"/>
      <c r="I422" s="801"/>
      <c r="J422" s="801"/>
      <c r="K422" s="801"/>
      <c r="L422" s="801"/>
      <c r="M422" s="801"/>
      <c r="N422" s="801">
        <v>56400</v>
      </c>
      <c r="O422" s="801">
        <v>46754</v>
      </c>
      <c r="P422" s="801"/>
      <c r="Q422" s="801"/>
      <c r="R422" s="801"/>
      <c r="S422" s="801"/>
      <c r="T422" s="818">
        <v>480000</v>
      </c>
    </row>
    <row r="423" spans="1:20" s="696" customFormat="1" ht="24.75" customHeight="1">
      <c r="A423" s="729">
        <v>99</v>
      </c>
      <c r="B423" s="731" t="s">
        <v>1517</v>
      </c>
      <c r="C423" s="701">
        <v>6</v>
      </c>
      <c r="D423" s="701">
        <v>15</v>
      </c>
      <c r="E423" s="800">
        <v>875532</v>
      </c>
      <c r="F423" s="801"/>
      <c r="G423" s="801"/>
      <c r="H423" s="801"/>
      <c r="I423" s="801"/>
      <c r="J423" s="801"/>
      <c r="K423" s="801"/>
      <c r="L423" s="801"/>
      <c r="M423" s="801"/>
      <c r="N423" s="801">
        <v>56400</v>
      </c>
      <c r="O423" s="801">
        <v>46754</v>
      </c>
      <c r="P423" s="801"/>
      <c r="Q423" s="801"/>
      <c r="R423" s="801"/>
      <c r="S423" s="801"/>
      <c r="T423" s="818">
        <v>480000</v>
      </c>
    </row>
    <row r="424" spans="1:20" s="696" customFormat="1" ht="24.75" customHeight="1">
      <c r="A424" s="729">
        <v>100</v>
      </c>
      <c r="B424" s="731" t="s">
        <v>1518</v>
      </c>
      <c r="C424" s="701">
        <v>6</v>
      </c>
      <c r="D424" s="701">
        <v>15</v>
      </c>
      <c r="E424" s="800">
        <v>875532</v>
      </c>
      <c r="F424" s="801"/>
      <c r="G424" s="801"/>
      <c r="H424" s="801"/>
      <c r="I424" s="801"/>
      <c r="J424" s="801"/>
      <c r="K424" s="801"/>
      <c r="L424" s="801"/>
      <c r="M424" s="801"/>
      <c r="N424" s="801">
        <v>56400</v>
      </c>
      <c r="O424" s="801">
        <v>46754</v>
      </c>
      <c r="P424" s="801"/>
      <c r="Q424" s="801"/>
      <c r="R424" s="801"/>
      <c r="S424" s="801"/>
      <c r="T424" s="818">
        <v>480000</v>
      </c>
    </row>
    <row r="425" spans="1:20" s="696" customFormat="1" ht="24.75" customHeight="1">
      <c r="A425" s="729">
        <v>101</v>
      </c>
      <c r="B425" s="731" t="s">
        <v>1519</v>
      </c>
      <c r="C425" s="701">
        <v>6</v>
      </c>
      <c r="D425" s="701">
        <v>15</v>
      </c>
      <c r="E425" s="800">
        <v>875532</v>
      </c>
      <c r="F425" s="801"/>
      <c r="G425" s="801"/>
      <c r="H425" s="801"/>
      <c r="I425" s="801"/>
      <c r="J425" s="801"/>
      <c r="K425" s="801"/>
      <c r="L425" s="801"/>
      <c r="M425" s="801"/>
      <c r="N425" s="801">
        <v>56400</v>
      </c>
      <c r="O425" s="801">
        <v>46754</v>
      </c>
      <c r="P425" s="801"/>
      <c r="Q425" s="801"/>
      <c r="R425" s="801"/>
      <c r="S425" s="801"/>
      <c r="T425" s="818">
        <v>480000</v>
      </c>
    </row>
    <row r="426" spans="1:20" s="696" customFormat="1" ht="24.75" customHeight="1">
      <c r="A426" s="729">
        <v>102</v>
      </c>
      <c r="B426" s="731" t="s">
        <v>1520</v>
      </c>
      <c r="C426" s="701">
        <v>6</v>
      </c>
      <c r="D426" s="701">
        <v>15</v>
      </c>
      <c r="E426" s="800">
        <v>875532</v>
      </c>
      <c r="F426" s="801"/>
      <c r="G426" s="801"/>
      <c r="H426" s="801"/>
      <c r="I426" s="801"/>
      <c r="J426" s="801"/>
      <c r="K426" s="801"/>
      <c r="L426" s="801"/>
      <c r="M426" s="801"/>
      <c r="N426" s="801">
        <v>56400</v>
      </c>
      <c r="O426" s="801">
        <v>46754</v>
      </c>
      <c r="P426" s="801"/>
      <c r="Q426" s="801"/>
      <c r="R426" s="801"/>
      <c r="S426" s="801"/>
      <c r="T426" s="818">
        <v>480000</v>
      </c>
    </row>
    <row r="427" spans="1:20" s="696" customFormat="1" ht="24.75" customHeight="1">
      <c r="A427" s="729">
        <v>103</v>
      </c>
      <c r="B427" s="731" t="s">
        <v>1521</v>
      </c>
      <c r="C427" s="701">
        <v>6</v>
      </c>
      <c r="D427" s="701">
        <v>15</v>
      </c>
      <c r="E427" s="800">
        <v>875532</v>
      </c>
      <c r="F427" s="801"/>
      <c r="G427" s="801"/>
      <c r="H427" s="801"/>
      <c r="I427" s="801"/>
      <c r="J427" s="801"/>
      <c r="K427" s="801"/>
      <c r="L427" s="801"/>
      <c r="M427" s="801"/>
      <c r="N427" s="801">
        <v>56400</v>
      </c>
      <c r="O427" s="801">
        <v>46754</v>
      </c>
      <c r="P427" s="801"/>
      <c r="Q427" s="801"/>
      <c r="R427" s="801"/>
      <c r="S427" s="801"/>
      <c r="T427" s="818">
        <v>480000</v>
      </c>
    </row>
    <row r="428" spans="1:20" s="696" customFormat="1" ht="24.75" customHeight="1">
      <c r="A428" s="729">
        <v>104</v>
      </c>
      <c r="B428" s="731" t="s">
        <v>1522</v>
      </c>
      <c r="C428" s="701">
        <v>6</v>
      </c>
      <c r="D428" s="701">
        <v>15</v>
      </c>
      <c r="E428" s="800">
        <v>875532</v>
      </c>
      <c r="F428" s="801"/>
      <c r="G428" s="801"/>
      <c r="H428" s="801"/>
      <c r="I428" s="801"/>
      <c r="J428" s="801"/>
      <c r="K428" s="801"/>
      <c r="L428" s="801"/>
      <c r="M428" s="801"/>
      <c r="N428" s="801">
        <v>56400</v>
      </c>
      <c r="O428" s="801">
        <v>46754</v>
      </c>
      <c r="P428" s="801"/>
      <c r="Q428" s="801"/>
      <c r="R428" s="801"/>
      <c r="S428" s="801"/>
      <c r="T428" s="818">
        <v>480000</v>
      </c>
    </row>
    <row r="429" spans="1:20" s="696" customFormat="1" ht="24.75" customHeight="1">
      <c r="A429" s="729">
        <v>105</v>
      </c>
      <c r="B429" s="731" t="s">
        <v>1523</v>
      </c>
      <c r="C429" s="701">
        <v>6</v>
      </c>
      <c r="D429" s="701">
        <v>15</v>
      </c>
      <c r="E429" s="800">
        <v>875532</v>
      </c>
      <c r="F429" s="801"/>
      <c r="G429" s="801"/>
      <c r="H429" s="801"/>
      <c r="I429" s="801"/>
      <c r="J429" s="801"/>
      <c r="K429" s="801"/>
      <c r="L429" s="801"/>
      <c r="M429" s="801"/>
      <c r="N429" s="801">
        <v>56400</v>
      </c>
      <c r="O429" s="801">
        <v>46754</v>
      </c>
      <c r="P429" s="801"/>
      <c r="Q429" s="801"/>
      <c r="R429" s="801"/>
      <c r="S429" s="801"/>
      <c r="T429" s="818">
        <v>480000</v>
      </c>
    </row>
    <row r="430" spans="1:20" s="696" customFormat="1" ht="24.75" customHeight="1">
      <c r="A430" s="729">
        <v>106</v>
      </c>
      <c r="B430" s="731" t="s">
        <v>1055</v>
      </c>
      <c r="C430" s="701">
        <v>6</v>
      </c>
      <c r="D430" s="701">
        <v>15</v>
      </c>
      <c r="E430" s="800">
        <v>875532</v>
      </c>
      <c r="F430" s="801"/>
      <c r="G430" s="801"/>
      <c r="H430" s="801"/>
      <c r="I430" s="801"/>
      <c r="J430" s="801"/>
      <c r="K430" s="801"/>
      <c r="L430" s="801"/>
      <c r="M430" s="801"/>
      <c r="N430" s="801">
        <v>56400</v>
      </c>
      <c r="O430" s="801">
        <v>46754</v>
      </c>
      <c r="P430" s="801"/>
      <c r="Q430" s="801"/>
      <c r="R430" s="801"/>
      <c r="S430" s="801"/>
      <c r="T430" s="818">
        <v>480000</v>
      </c>
    </row>
    <row r="431" spans="1:20" s="696" customFormat="1" ht="24.75" customHeight="1">
      <c r="A431" s="729">
        <v>107</v>
      </c>
      <c r="B431" s="731" t="s">
        <v>1524</v>
      </c>
      <c r="C431" s="701">
        <v>6</v>
      </c>
      <c r="D431" s="701">
        <v>15</v>
      </c>
      <c r="E431" s="800">
        <v>875532</v>
      </c>
      <c r="F431" s="801"/>
      <c r="G431" s="801"/>
      <c r="H431" s="801"/>
      <c r="I431" s="801"/>
      <c r="J431" s="801"/>
      <c r="K431" s="801"/>
      <c r="L431" s="801"/>
      <c r="M431" s="801"/>
      <c r="N431" s="801">
        <v>56400</v>
      </c>
      <c r="O431" s="801">
        <v>46754</v>
      </c>
      <c r="P431" s="801"/>
      <c r="Q431" s="801"/>
      <c r="R431" s="801"/>
      <c r="S431" s="801"/>
      <c r="T431" s="818">
        <v>480000</v>
      </c>
    </row>
    <row r="432" spans="1:20" s="696" customFormat="1" ht="24.75" customHeight="1">
      <c r="A432" s="729">
        <v>108</v>
      </c>
      <c r="B432" s="731" t="s">
        <v>1525</v>
      </c>
      <c r="C432" s="701">
        <v>6</v>
      </c>
      <c r="D432" s="701">
        <v>15</v>
      </c>
      <c r="E432" s="800">
        <v>875532</v>
      </c>
      <c r="F432" s="801"/>
      <c r="G432" s="801"/>
      <c r="H432" s="801"/>
      <c r="I432" s="801"/>
      <c r="J432" s="801"/>
      <c r="K432" s="801"/>
      <c r="L432" s="801"/>
      <c r="M432" s="801"/>
      <c r="N432" s="801">
        <v>56400</v>
      </c>
      <c r="O432" s="801">
        <v>46754</v>
      </c>
      <c r="P432" s="801"/>
      <c r="Q432" s="801"/>
      <c r="R432" s="801"/>
      <c r="S432" s="801"/>
      <c r="T432" s="818">
        <v>480000</v>
      </c>
    </row>
    <row r="433" spans="1:20" s="696" customFormat="1" ht="24.75" customHeight="1">
      <c r="A433" s="729">
        <v>109</v>
      </c>
      <c r="B433" s="731" t="s">
        <v>1526</v>
      </c>
      <c r="C433" s="701">
        <v>6</v>
      </c>
      <c r="D433" s="701">
        <v>15</v>
      </c>
      <c r="E433" s="800">
        <v>875532</v>
      </c>
      <c r="F433" s="801"/>
      <c r="G433" s="801"/>
      <c r="H433" s="801"/>
      <c r="I433" s="801"/>
      <c r="J433" s="801"/>
      <c r="K433" s="801"/>
      <c r="L433" s="801"/>
      <c r="M433" s="801"/>
      <c r="N433" s="801">
        <v>56400</v>
      </c>
      <c r="O433" s="801">
        <v>46754</v>
      </c>
      <c r="P433" s="801"/>
      <c r="Q433" s="801"/>
      <c r="R433" s="801"/>
      <c r="S433" s="801"/>
      <c r="T433" s="818">
        <v>480000</v>
      </c>
    </row>
    <row r="434" spans="1:20" s="696" customFormat="1" ht="24.75" customHeight="1">
      <c r="A434" s="729">
        <v>110</v>
      </c>
      <c r="B434" s="731" t="s">
        <v>1527</v>
      </c>
      <c r="C434" s="701">
        <v>6</v>
      </c>
      <c r="D434" s="701">
        <v>15</v>
      </c>
      <c r="E434" s="800">
        <v>875532</v>
      </c>
      <c r="F434" s="801"/>
      <c r="G434" s="801"/>
      <c r="H434" s="801"/>
      <c r="I434" s="801"/>
      <c r="J434" s="801"/>
      <c r="K434" s="801"/>
      <c r="L434" s="801"/>
      <c r="M434" s="801"/>
      <c r="N434" s="801">
        <v>56400</v>
      </c>
      <c r="O434" s="801">
        <v>46754</v>
      </c>
      <c r="P434" s="801"/>
      <c r="Q434" s="801"/>
      <c r="R434" s="801"/>
      <c r="S434" s="801"/>
      <c r="T434" s="818">
        <v>480000</v>
      </c>
    </row>
    <row r="435" spans="1:20" s="696" customFormat="1" ht="24.75" customHeight="1" thickBot="1">
      <c r="A435" s="729">
        <v>111</v>
      </c>
      <c r="B435" s="731" t="s">
        <v>1528</v>
      </c>
      <c r="C435" s="701">
        <v>6</v>
      </c>
      <c r="D435" s="701">
        <v>15</v>
      </c>
      <c r="E435" s="800">
        <v>875532</v>
      </c>
      <c r="F435" s="801"/>
      <c r="G435" s="801"/>
      <c r="H435" s="801"/>
      <c r="I435" s="801"/>
      <c r="J435" s="801"/>
      <c r="K435" s="801"/>
      <c r="L435" s="801"/>
      <c r="M435" s="801"/>
      <c r="N435" s="801">
        <v>56400</v>
      </c>
      <c r="O435" s="801">
        <v>46754</v>
      </c>
      <c r="P435" s="801"/>
      <c r="Q435" s="801"/>
      <c r="R435" s="801"/>
      <c r="S435" s="801"/>
      <c r="T435" s="818">
        <v>480000</v>
      </c>
    </row>
    <row r="436" spans="1:20" s="696" customFormat="1" ht="24.75" customHeight="1" thickBot="1">
      <c r="A436" s="1042" t="s">
        <v>915</v>
      </c>
      <c r="B436" s="1043"/>
      <c r="C436" s="1043"/>
      <c r="D436" s="1043"/>
      <c r="E436" s="841">
        <f t="shared" ref="E436:T436" si="124">SUM(E325:E435)</f>
        <v>64098275.206666663</v>
      </c>
      <c r="F436" s="841">
        <f t="shared" si="124"/>
        <v>0</v>
      </c>
      <c r="G436" s="841">
        <f t="shared" si="124"/>
        <v>0</v>
      </c>
      <c r="H436" s="841">
        <f t="shared" si="124"/>
        <v>0</v>
      </c>
      <c r="I436" s="841">
        <f t="shared" si="124"/>
        <v>0</v>
      </c>
      <c r="J436" s="841">
        <f t="shared" si="124"/>
        <v>0</v>
      </c>
      <c r="K436" s="841">
        <f t="shared" si="124"/>
        <v>0</v>
      </c>
      <c r="L436" s="841">
        <f t="shared" si="124"/>
        <v>0</v>
      </c>
      <c r="M436" s="841">
        <f t="shared" si="124"/>
        <v>0</v>
      </c>
      <c r="N436" s="841">
        <f t="shared" si="124"/>
        <v>6260400</v>
      </c>
      <c r="O436" s="841">
        <f t="shared" si="124"/>
        <v>2822248</v>
      </c>
      <c r="P436" s="841">
        <f t="shared" si="124"/>
        <v>0</v>
      </c>
      <c r="Q436" s="841">
        <f t="shared" si="124"/>
        <v>0</v>
      </c>
      <c r="R436" s="841">
        <f t="shared" si="124"/>
        <v>0</v>
      </c>
      <c r="S436" s="841">
        <f t="shared" si="124"/>
        <v>0</v>
      </c>
      <c r="T436" s="842">
        <f t="shared" si="124"/>
        <v>53280000</v>
      </c>
    </row>
    <row r="437" spans="1:20" s="696" customFormat="1" ht="24.75" customHeight="1">
      <c r="A437" s="729">
        <v>122</v>
      </c>
      <c r="B437" s="701" t="s">
        <v>1530</v>
      </c>
      <c r="C437" s="701">
        <v>7</v>
      </c>
      <c r="D437" s="701">
        <v>15</v>
      </c>
      <c r="E437" s="800">
        <v>1321080</v>
      </c>
      <c r="F437" s="801"/>
      <c r="G437" s="801"/>
      <c r="H437" s="801"/>
      <c r="I437" s="801"/>
      <c r="J437" s="801"/>
      <c r="K437" s="801"/>
      <c r="L437" s="801"/>
      <c r="M437" s="801"/>
      <c r="N437" s="801">
        <v>56400</v>
      </c>
      <c r="O437" s="801">
        <v>73553</v>
      </c>
      <c r="P437" s="801">
        <v>102005</v>
      </c>
      <c r="Q437" s="801"/>
      <c r="R437" s="801"/>
      <c r="S437" s="801"/>
      <c r="T437" s="818">
        <v>480000</v>
      </c>
    </row>
    <row r="438" spans="1:20" s="696" customFormat="1" ht="24.75" customHeight="1">
      <c r="A438" s="729">
        <v>123</v>
      </c>
      <c r="B438" s="701" t="s">
        <v>1531</v>
      </c>
      <c r="C438" s="701">
        <v>7</v>
      </c>
      <c r="D438" s="701">
        <v>15</v>
      </c>
      <c r="E438" s="800">
        <v>1321080</v>
      </c>
      <c r="F438" s="801"/>
      <c r="G438" s="801"/>
      <c r="H438" s="801"/>
      <c r="I438" s="801"/>
      <c r="J438" s="801"/>
      <c r="K438" s="801"/>
      <c r="L438" s="801"/>
      <c r="M438" s="801"/>
      <c r="N438" s="801">
        <v>56400</v>
      </c>
      <c r="O438" s="801">
        <v>73553</v>
      </c>
      <c r="P438" s="801">
        <v>102005</v>
      </c>
      <c r="Q438" s="801"/>
      <c r="R438" s="801"/>
      <c r="S438" s="801"/>
      <c r="T438" s="818">
        <v>480000</v>
      </c>
    </row>
    <row r="439" spans="1:20" s="696" customFormat="1" ht="24.75" customHeight="1">
      <c r="A439" s="729">
        <v>124</v>
      </c>
      <c r="B439" s="701" t="s">
        <v>1532</v>
      </c>
      <c r="C439" s="701">
        <v>7</v>
      </c>
      <c r="D439" s="701">
        <v>15</v>
      </c>
      <c r="E439" s="800">
        <v>1321080</v>
      </c>
      <c r="F439" s="801"/>
      <c r="G439" s="801"/>
      <c r="H439" s="801"/>
      <c r="I439" s="801"/>
      <c r="J439" s="801"/>
      <c r="K439" s="801"/>
      <c r="L439" s="801"/>
      <c r="M439" s="801"/>
      <c r="N439" s="801">
        <v>56400</v>
      </c>
      <c r="O439" s="801">
        <v>73553</v>
      </c>
      <c r="P439" s="801"/>
      <c r="Q439" s="801"/>
      <c r="R439" s="801"/>
      <c r="S439" s="801"/>
      <c r="T439" s="818">
        <v>480000</v>
      </c>
    </row>
    <row r="440" spans="1:20" s="696" customFormat="1" ht="24.75" customHeight="1">
      <c r="A440" s="729">
        <v>125</v>
      </c>
      <c r="B440" s="701" t="s">
        <v>1533</v>
      </c>
      <c r="C440" s="701">
        <v>7</v>
      </c>
      <c r="D440" s="701">
        <v>15</v>
      </c>
      <c r="E440" s="800">
        <v>1321080</v>
      </c>
      <c r="F440" s="801"/>
      <c r="G440" s="801"/>
      <c r="H440" s="801"/>
      <c r="I440" s="801"/>
      <c r="J440" s="801"/>
      <c r="K440" s="801"/>
      <c r="L440" s="801"/>
      <c r="M440" s="801"/>
      <c r="N440" s="801">
        <v>56400</v>
      </c>
      <c r="O440" s="801">
        <v>73553</v>
      </c>
      <c r="P440" s="801">
        <v>102005</v>
      </c>
      <c r="Q440" s="801"/>
      <c r="R440" s="801"/>
      <c r="S440" s="801"/>
      <c r="T440" s="818">
        <v>480000</v>
      </c>
    </row>
    <row r="441" spans="1:20" s="696" customFormat="1" ht="24.75" customHeight="1">
      <c r="A441" s="729">
        <v>126</v>
      </c>
      <c r="B441" s="701" t="s">
        <v>1534</v>
      </c>
      <c r="C441" s="701">
        <v>7</v>
      </c>
      <c r="D441" s="701">
        <v>15</v>
      </c>
      <c r="E441" s="800">
        <v>1321080</v>
      </c>
      <c r="F441" s="801"/>
      <c r="G441" s="801"/>
      <c r="H441" s="801"/>
      <c r="I441" s="801"/>
      <c r="J441" s="801"/>
      <c r="K441" s="801"/>
      <c r="L441" s="801"/>
      <c r="M441" s="801"/>
      <c r="N441" s="801">
        <v>56400</v>
      </c>
      <c r="O441" s="801">
        <v>73553</v>
      </c>
      <c r="P441" s="801"/>
      <c r="Q441" s="801"/>
      <c r="R441" s="801"/>
      <c r="S441" s="801"/>
      <c r="T441" s="818">
        <v>480000</v>
      </c>
    </row>
    <row r="442" spans="1:20" s="696" customFormat="1" ht="24.75" customHeight="1">
      <c r="A442" s="729">
        <v>127</v>
      </c>
      <c r="B442" s="701" t="s">
        <v>1535</v>
      </c>
      <c r="C442" s="701">
        <v>7</v>
      </c>
      <c r="D442" s="701">
        <v>15</v>
      </c>
      <c r="E442" s="800">
        <v>1321080</v>
      </c>
      <c r="F442" s="801"/>
      <c r="G442" s="801"/>
      <c r="H442" s="801"/>
      <c r="I442" s="801"/>
      <c r="J442" s="801"/>
      <c r="K442" s="801"/>
      <c r="L442" s="801"/>
      <c r="M442" s="801"/>
      <c r="N442" s="801">
        <v>56400</v>
      </c>
      <c r="O442" s="801">
        <v>73553</v>
      </c>
      <c r="P442" s="801"/>
      <c r="Q442" s="801"/>
      <c r="R442" s="801"/>
      <c r="S442" s="801"/>
      <c r="T442" s="818">
        <v>480000</v>
      </c>
    </row>
    <row r="443" spans="1:20" s="696" customFormat="1" ht="24.75" customHeight="1">
      <c r="A443" s="729">
        <v>128</v>
      </c>
      <c r="B443" s="701" t="s">
        <v>1536</v>
      </c>
      <c r="C443" s="701">
        <v>7</v>
      </c>
      <c r="D443" s="701">
        <v>15</v>
      </c>
      <c r="E443" s="800">
        <v>1321080</v>
      </c>
      <c r="F443" s="801"/>
      <c r="G443" s="801"/>
      <c r="H443" s="801"/>
      <c r="I443" s="801"/>
      <c r="J443" s="801"/>
      <c r="K443" s="801"/>
      <c r="L443" s="801"/>
      <c r="M443" s="801"/>
      <c r="N443" s="801">
        <v>56400</v>
      </c>
      <c r="O443" s="801">
        <v>73553</v>
      </c>
      <c r="P443" s="801"/>
      <c r="Q443" s="801"/>
      <c r="R443" s="801"/>
      <c r="S443" s="801"/>
      <c r="T443" s="818">
        <v>480000</v>
      </c>
    </row>
    <row r="444" spans="1:20" s="696" customFormat="1" ht="24.75" customHeight="1">
      <c r="A444" s="729">
        <v>129</v>
      </c>
      <c r="B444" s="701" t="s">
        <v>1537</v>
      </c>
      <c r="C444" s="701">
        <v>7</v>
      </c>
      <c r="D444" s="701">
        <v>15</v>
      </c>
      <c r="E444" s="800">
        <v>1321080</v>
      </c>
      <c r="F444" s="801"/>
      <c r="G444" s="801"/>
      <c r="H444" s="801"/>
      <c r="I444" s="801"/>
      <c r="J444" s="801"/>
      <c r="K444" s="801"/>
      <c r="L444" s="801"/>
      <c r="M444" s="801"/>
      <c r="N444" s="801">
        <v>56400</v>
      </c>
      <c r="O444" s="801">
        <v>73553</v>
      </c>
      <c r="P444" s="801">
        <v>102005</v>
      </c>
      <c r="Q444" s="801"/>
      <c r="R444" s="801"/>
      <c r="S444" s="801"/>
      <c r="T444" s="818">
        <v>480000</v>
      </c>
    </row>
    <row r="445" spans="1:20" s="696" customFormat="1" ht="24.75" customHeight="1">
      <c r="A445" s="729">
        <v>130</v>
      </c>
      <c r="B445" s="701" t="s">
        <v>1538</v>
      </c>
      <c r="C445" s="701">
        <v>7</v>
      </c>
      <c r="D445" s="701">
        <v>15</v>
      </c>
      <c r="E445" s="800">
        <v>1321080</v>
      </c>
      <c r="F445" s="801"/>
      <c r="G445" s="801"/>
      <c r="H445" s="801"/>
      <c r="I445" s="801"/>
      <c r="J445" s="801"/>
      <c r="K445" s="801"/>
      <c r="L445" s="801"/>
      <c r="M445" s="801"/>
      <c r="N445" s="801">
        <v>56400</v>
      </c>
      <c r="O445" s="801">
        <v>73553</v>
      </c>
      <c r="P445" s="801">
        <v>102005</v>
      </c>
      <c r="Q445" s="801"/>
      <c r="R445" s="801"/>
      <c r="S445" s="801"/>
      <c r="T445" s="818">
        <v>480000</v>
      </c>
    </row>
    <row r="446" spans="1:20" s="696" customFormat="1" ht="24.75" customHeight="1">
      <c r="A446" s="729">
        <v>131</v>
      </c>
      <c r="B446" s="701" t="s">
        <v>1539</v>
      </c>
      <c r="C446" s="701">
        <v>7</v>
      </c>
      <c r="D446" s="701">
        <v>15</v>
      </c>
      <c r="E446" s="800">
        <v>1321080</v>
      </c>
      <c r="F446" s="801"/>
      <c r="G446" s="801"/>
      <c r="H446" s="801"/>
      <c r="I446" s="801"/>
      <c r="J446" s="801"/>
      <c r="K446" s="801"/>
      <c r="L446" s="801"/>
      <c r="M446" s="801"/>
      <c r="N446" s="801">
        <v>56400</v>
      </c>
      <c r="O446" s="801">
        <v>73553</v>
      </c>
      <c r="P446" s="801">
        <v>102005</v>
      </c>
      <c r="Q446" s="801"/>
      <c r="R446" s="801"/>
      <c r="S446" s="801"/>
      <c r="T446" s="818">
        <v>480000</v>
      </c>
    </row>
    <row r="447" spans="1:20" s="696" customFormat="1" ht="24.75" customHeight="1">
      <c r="A447" s="729">
        <v>132</v>
      </c>
      <c r="B447" s="701" t="s">
        <v>1540</v>
      </c>
      <c r="C447" s="701">
        <v>7</v>
      </c>
      <c r="D447" s="701">
        <v>15</v>
      </c>
      <c r="E447" s="800">
        <v>1321080</v>
      </c>
      <c r="F447" s="801"/>
      <c r="G447" s="801"/>
      <c r="H447" s="801"/>
      <c r="I447" s="801"/>
      <c r="J447" s="801"/>
      <c r="K447" s="801"/>
      <c r="L447" s="801"/>
      <c r="M447" s="801"/>
      <c r="N447" s="801">
        <v>56400</v>
      </c>
      <c r="O447" s="801">
        <v>73553</v>
      </c>
      <c r="P447" s="801">
        <v>102005</v>
      </c>
      <c r="Q447" s="801"/>
      <c r="R447" s="801"/>
      <c r="S447" s="801"/>
      <c r="T447" s="818">
        <v>480000</v>
      </c>
    </row>
    <row r="448" spans="1:20" s="696" customFormat="1" ht="24.75" customHeight="1">
      <c r="A448" s="729">
        <v>133</v>
      </c>
      <c r="B448" s="701" t="s">
        <v>1541</v>
      </c>
      <c r="C448" s="701">
        <v>7</v>
      </c>
      <c r="D448" s="701">
        <v>15</v>
      </c>
      <c r="E448" s="800">
        <v>1321080</v>
      </c>
      <c r="F448" s="801"/>
      <c r="G448" s="801"/>
      <c r="H448" s="801"/>
      <c r="I448" s="801"/>
      <c r="J448" s="801"/>
      <c r="K448" s="801"/>
      <c r="L448" s="801"/>
      <c r="M448" s="801"/>
      <c r="N448" s="801">
        <v>56400</v>
      </c>
      <c r="O448" s="801">
        <v>73553</v>
      </c>
      <c r="P448" s="801"/>
      <c r="Q448" s="801"/>
      <c r="R448" s="801"/>
      <c r="S448" s="801"/>
      <c r="T448" s="818">
        <v>480000</v>
      </c>
    </row>
    <row r="449" spans="1:20" s="696" customFormat="1" ht="24.75" customHeight="1">
      <c r="A449" s="729">
        <v>134</v>
      </c>
      <c r="B449" s="701" t="s">
        <v>1542</v>
      </c>
      <c r="C449" s="701">
        <v>7</v>
      </c>
      <c r="D449" s="701">
        <v>15</v>
      </c>
      <c r="E449" s="800">
        <v>1321080</v>
      </c>
      <c r="F449" s="801"/>
      <c r="G449" s="801"/>
      <c r="H449" s="801"/>
      <c r="I449" s="801"/>
      <c r="J449" s="801"/>
      <c r="K449" s="801"/>
      <c r="L449" s="801"/>
      <c r="M449" s="801"/>
      <c r="N449" s="801">
        <v>56400</v>
      </c>
      <c r="O449" s="801">
        <v>73553</v>
      </c>
      <c r="P449" s="801"/>
      <c r="Q449" s="801"/>
      <c r="R449" s="801"/>
      <c r="S449" s="801"/>
      <c r="T449" s="818">
        <v>480000</v>
      </c>
    </row>
    <row r="450" spans="1:20" s="696" customFormat="1" ht="24.75" customHeight="1">
      <c r="A450" s="729">
        <v>135</v>
      </c>
      <c r="B450" s="701" t="s">
        <v>1543</v>
      </c>
      <c r="C450" s="701">
        <v>7</v>
      </c>
      <c r="D450" s="701">
        <v>15</v>
      </c>
      <c r="E450" s="800">
        <v>1321080</v>
      </c>
      <c r="F450" s="801"/>
      <c r="G450" s="801"/>
      <c r="H450" s="801"/>
      <c r="I450" s="801"/>
      <c r="J450" s="801"/>
      <c r="K450" s="801"/>
      <c r="L450" s="801"/>
      <c r="M450" s="801"/>
      <c r="N450" s="801">
        <v>56400</v>
      </c>
      <c r="O450" s="801">
        <v>73553</v>
      </c>
      <c r="P450" s="801"/>
      <c r="Q450" s="801"/>
      <c r="R450" s="801"/>
      <c r="S450" s="801"/>
      <c r="T450" s="818">
        <v>480000</v>
      </c>
    </row>
    <row r="451" spans="1:20" s="696" customFormat="1" ht="24.75" customHeight="1">
      <c r="A451" s="729">
        <v>136</v>
      </c>
      <c r="B451" s="701" t="s">
        <v>1544</v>
      </c>
      <c r="C451" s="701">
        <v>7</v>
      </c>
      <c r="D451" s="701">
        <v>15</v>
      </c>
      <c r="E451" s="800">
        <v>1321080</v>
      </c>
      <c r="F451" s="801"/>
      <c r="G451" s="801"/>
      <c r="H451" s="801"/>
      <c r="I451" s="801"/>
      <c r="J451" s="801"/>
      <c r="K451" s="801"/>
      <c r="L451" s="801"/>
      <c r="M451" s="801"/>
      <c r="N451" s="801">
        <v>56400</v>
      </c>
      <c r="O451" s="801">
        <v>73553</v>
      </c>
      <c r="P451" s="801"/>
      <c r="Q451" s="801"/>
      <c r="R451" s="801"/>
      <c r="S451" s="801"/>
      <c r="T451" s="818">
        <v>480000</v>
      </c>
    </row>
    <row r="452" spans="1:20" s="696" customFormat="1" ht="24.75" customHeight="1">
      <c r="A452" s="729">
        <v>137</v>
      </c>
      <c r="B452" s="701" t="s">
        <v>1545</v>
      </c>
      <c r="C452" s="701">
        <v>7</v>
      </c>
      <c r="D452" s="701">
        <v>15</v>
      </c>
      <c r="E452" s="800">
        <v>1321080</v>
      </c>
      <c r="F452" s="801"/>
      <c r="G452" s="801"/>
      <c r="H452" s="801"/>
      <c r="I452" s="801"/>
      <c r="J452" s="801"/>
      <c r="K452" s="801"/>
      <c r="L452" s="801"/>
      <c r="M452" s="801"/>
      <c r="N452" s="801">
        <v>56400</v>
      </c>
      <c r="O452" s="801">
        <v>73553</v>
      </c>
      <c r="P452" s="801">
        <v>102005</v>
      </c>
      <c r="Q452" s="801"/>
      <c r="R452" s="801"/>
      <c r="S452" s="801"/>
      <c r="T452" s="818">
        <v>480000</v>
      </c>
    </row>
    <row r="453" spans="1:20" s="696" customFormat="1" ht="24.75" customHeight="1">
      <c r="A453" s="729">
        <v>138</v>
      </c>
      <c r="B453" s="701" t="s">
        <v>1546</v>
      </c>
      <c r="C453" s="701">
        <v>7</v>
      </c>
      <c r="D453" s="701">
        <v>15</v>
      </c>
      <c r="E453" s="800">
        <v>1321080</v>
      </c>
      <c r="F453" s="801"/>
      <c r="G453" s="801"/>
      <c r="H453" s="801"/>
      <c r="I453" s="801"/>
      <c r="J453" s="801"/>
      <c r="K453" s="801"/>
      <c r="L453" s="801"/>
      <c r="M453" s="801"/>
      <c r="N453" s="801">
        <v>56400</v>
      </c>
      <c r="O453" s="801">
        <v>73553</v>
      </c>
      <c r="P453" s="801">
        <v>102005</v>
      </c>
      <c r="Q453" s="801"/>
      <c r="R453" s="801"/>
      <c r="S453" s="801"/>
      <c r="T453" s="818">
        <v>480000</v>
      </c>
    </row>
    <row r="454" spans="1:20" s="696" customFormat="1" ht="24.75" customHeight="1">
      <c r="A454" s="729">
        <v>139</v>
      </c>
      <c r="B454" s="701" t="s">
        <v>1547</v>
      </c>
      <c r="C454" s="701">
        <v>7</v>
      </c>
      <c r="D454" s="701">
        <v>15</v>
      </c>
      <c r="E454" s="800">
        <v>1321080</v>
      </c>
      <c r="F454" s="801"/>
      <c r="G454" s="801"/>
      <c r="H454" s="801"/>
      <c r="I454" s="801"/>
      <c r="J454" s="801"/>
      <c r="K454" s="801"/>
      <c r="L454" s="801"/>
      <c r="M454" s="801"/>
      <c r="N454" s="801">
        <v>56400</v>
      </c>
      <c r="O454" s="801">
        <v>73553</v>
      </c>
      <c r="P454" s="801">
        <v>102005</v>
      </c>
      <c r="Q454" s="801"/>
      <c r="R454" s="801"/>
      <c r="S454" s="801"/>
      <c r="T454" s="818">
        <v>480000</v>
      </c>
    </row>
    <row r="455" spans="1:20" s="696" customFormat="1" ht="24.75" customHeight="1">
      <c r="A455" s="729">
        <v>140</v>
      </c>
      <c r="B455" s="701" t="s">
        <v>1548</v>
      </c>
      <c r="C455" s="701">
        <v>7</v>
      </c>
      <c r="D455" s="701">
        <v>15</v>
      </c>
      <c r="E455" s="800">
        <v>1321080</v>
      </c>
      <c r="F455" s="801"/>
      <c r="G455" s="801"/>
      <c r="H455" s="801"/>
      <c r="I455" s="801"/>
      <c r="J455" s="801"/>
      <c r="K455" s="801"/>
      <c r="L455" s="801"/>
      <c r="M455" s="801"/>
      <c r="N455" s="801">
        <v>56400</v>
      </c>
      <c r="O455" s="801">
        <v>73553</v>
      </c>
      <c r="P455" s="801"/>
      <c r="Q455" s="801"/>
      <c r="R455" s="801"/>
      <c r="S455" s="801"/>
      <c r="T455" s="818">
        <v>480000</v>
      </c>
    </row>
    <row r="456" spans="1:20" s="696" customFormat="1" ht="24.75" customHeight="1">
      <c r="A456" s="729">
        <v>141</v>
      </c>
      <c r="B456" s="701" t="s">
        <v>1549</v>
      </c>
      <c r="C456" s="701">
        <v>7</v>
      </c>
      <c r="D456" s="701">
        <v>15</v>
      </c>
      <c r="E456" s="800">
        <v>1321080</v>
      </c>
      <c r="F456" s="801"/>
      <c r="G456" s="801"/>
      <c r="H456" s="801"/>
      <c r="I456" s="801"/>
      <c r="J456" s="801"/>
      <c r="K456" s="801"/>
      <c r="L456" s="801"/>
      <c r="M456" s="801"/>
      <c r="N456" s="801">
        <v>56400</v>
      </c>
      <c r="O456" s="801">
        <v>73553</v>
      </c>
      <c r="P456" s="801"/>
      <c r="Q456" s="801"/>
      <c r="R456" s="801"/>
      <c r="S456" s="801"/>
      <c r="T456" s="818">
        <v>480000</v>
      </c>
    </row>
    <row r="457" spans="1:20" s="696" customFormat="1" ht="24.75" customHeight="1">
      <c r="A457" s="729">
        <v>142</v>
      </c>
      <c r="B457" s="701" t="s">
        <v>1550</v>
      </c>
      <c r="C457" s="701">
        <v>7</v>
      </c>
      <c r="D457" s="701">
        <v>15</v>
      </c>
      <c r="E457" s="800">
        <v>1321080</v>
      </c>
      <c r="F457" s="801"/>
      <c r="G457" s="801"/>
      <c r="H457" s="801"/>
      <c r="I457" s="801"/>
      <c r="J457" s="801"/>
      <c r="K457" s="801"/>
      <c r="L457" s="801"/>
      <c r="M457" s="801"/>
      <c r="N457" s="801">
        <v>56400</v>
      </c>
      <c r="O457" s="801">
        <v>73553</v>
      </c>
      <c r="P457" s="801"/>
      <c r="Q457" s="801"/>
      <c r="R457" s="801"/>
      <c r="S457" s="801"/>
      <c r="T457" s="818">
        <v>480000</v>
      </c>
    </row>
    <row r="458" spans="1:20" s="696" customFormat="1" ht="24.75" customHeight="1">
      <c r="A458" s="729">
        <v>143</v>
      </c>
      <c r="B458" s="701" t="s">
        <v>1551</v>
      </c>
      <c r="C458" s="701">
        <v>7</v>
      </c>
      <c r="D458" s="701">
        <v>15</v>
      </c>
      <c r="E458" s="800">
        <v>1321080</v>
      </c>
      <c r="F458" s="801"/>
      <c r="G458" s="801"/>
      <c r="H458" s="801"/>
      <c r="I458" s="801"/>
      <c r="J458" s="801"/>
      <c r="K458" s="801"/>
      <c r="L458" s="801"/>
      <c r="M458" s="801"/>
      <c r="N458" s="801">
        <v>56400</v>
      </c>
      <c r="O458" s="801">
        <v>73553</v>
      </c>
      <c r="P458" s="801"/>
      <c r="Q458" s="801"/>
      <c r="R458" s="801"/>
      <c r="S458" s="801"/>
      <c r="T458" s="818">
        <v>480000</v>
      </c>
    </row>
    <row r="459" spans="1:20" s="696" customFormat="1" ht="24.75" customHeight="1">
      <c r="A459" s="729">
        <v>144</v>
      </c>
      <c r="B459" s="701" t="s">
        <v>964</v>
      </c>
      <c r="C459" s="701">
        <v>7</v>
      </c>
      <c r="D459" s="701">
        <v>15</v>
      </c>
      <c r="E459" s="800">
        <v>1321080</v>
      </c>
      <c r="F459" s="801"/>
      <c r="G459" s="801"/>
      <c r="H459" s="801"/>
      <c r="I459" s="801"/>
      <c r="J459" s="801"/>
      <c r="K459" s="801"/>
      <c r="L459" s="801"/>
      <c r="M459" s="801"/>
      <c r="N459" s="801">
        <v>56400</v>
      </c>
      <c r="O459" s="801">
        <v>73553</v>
      </c>
      <c r="P459" s="801"/>
      <c r="Q459" s="801"/>
      <c r="R459" s="801"/>
      <c r="S459" s="801"/>
      <c r="T459" s="818">
        <v>480000</v>
      </c>
    </row>
    <row r="460" spans="1:20" s="696" customFormat="1" ht="24.75" customHeight="1">
      <c r="A460" s="729">
        <v>145</v>
      </c>
      <c r="B460" s="701" t="s">
        <v>1552</v>
      </c>
      <c r="C460" s="701">
        <v>7</v>
      </c>
      <c r="D460" s="701">
        <v>15</v>
      </c>
      <c r="E460" s="800">
        <v>1321080</v>
      </c>
      <c r="F460" s="801"/>
      <c r="G460" s="801"/>
      <c r="H460" s="801"/>
      <c r="I460" s="801"/>
      <c r="J460" s="801"/>
      <c r="K460" s="801"/>
      <c r="L460" s="801"/>
      <c r="M460" s="801"/>
      <c r="N460" s="801">
        <v>56400</v>
      </c>
      <c r="O460" s="801">
        <v>73553</v>
      </c>
      <c r="P460" s="801"/>
      <c r="Q460" s="801"/>
      <c r="R460" s="801"/>
      <c r="S460" s="801"/>
      <c r="T460" s="818">
        <v>480000</v>
      </c>
    </row>
    <row r="461" spans="1:20" s="696" customFormat="1" ht="24.75" customHeight="1">
      <c r="A461" s="729">
        <v>146</v>
      </c>
      <c r="B461" s="701" t="s">
        <v>1553</v>
      </c>
      <c r="C461" s="701">
        <v>7</v>
      </c>
      <c r="D461" s="701">
        <v>15</v>
      </c>
      <c r="E461" s="800">
        <v>1321080</v>
      </c>
      <c r="F461" s="801"/>
      <c r="G461" s="801"/>
      <c r="H461" s="801"/>
      <c r="I461" s="801"/>
      <c r="J461" s="801"/>
      <c r="K461" s="801"/>
      <c r="L461" s="801"/>
      <c r="M461" s="801"/>
      <c r="N461" s="801">
        <v>56400</v>
      </c>
      <c r="O461" s="801">
        <v>73553</v>
      </c>
      <c r="P461" s="801"/>
      <c r="Q461" s="801"/>
      <c r="R461" s="801"/>
      <c r="S461" s="801"/>
      <c r="T461" s="818">
        <v>480000</v>
      </c>
    </row>
    <row r="462" spans="1:20" s="696" customFormat="1" ht="24.75" customHeight="1">
      <c r="A462" s="729">
        <v>147</v>
      </c>
      <c r="B462" s="701" t="s">
        <v>1554</v>
      </c>
      <c r="C462" s="701">
        <v>7</v>
      </c>
      <c r="D462" s="701">
        <v>15</v>
      </c>
      <c r="E462" s="800">
        <v>1321080</v>
      </c>
      <c r="F462" s="801"/>
      <c r="G462" s="801"/>
      <c r="H462" s="801"/>
      <c r="I462" s="801"/>
      <c r="J462" s="801"/>
      <c r="K462" s="801"/>
      <c r="L462" s="801"/>
      <c r="M462" s="801"/>
      <c r="N462" s="801">
        <v>56400</v>
      </c>
      <c r="O462" s="801">
        <v>73553</v>
      </c>
      <c r="P462" s="801"/>
      <c r="Q462" s="801"/>
      <c r="R462" s="801"/>
      <c r="S462" s="801"/>
      <c r="T462" s="818">
        <v>480000</v>
      </c>
    </row>
    <row r="463" spans="1:20" s="696" customFormat="1" ht="24.75" customHeight="1">
      <c r="A463" s="729">
        <v>148</v>
      </c>
      <c r="B463" s="701" t="s">
        <v>1555</v>
      </c>
      <c r="C463" s="701">
        <v>7</v>
      </c>
      <c r="D463" s="701">
        <v>15</v>
      </c>
      <c r="E463" s="800">
        <v>1321080</v>
      </c>
      <c r="F463" s="801"/>
      <c r="G463" s="801"/>
      <c r="H463" s="801"/>
      <c r="I463" s="801"/>
      <c r="J463" s="801"/>
      <c r="K463" s="801"/>
      <c r="L463" s="801"/>
      <c r="M463" s="801"/>
      <c r="N463" s="801">
        <v>56400</v>
      </c>
      <c r="O463" s="801">
        <v>73553</v>
      </c>
      <c r="P463" s="801"/>
      <c r="Q463" s="801"/>
      <c r="R463" s="801"/>
      <c r="S463" s="801"/>
      <c r="T463" s="818">
        <v>480000</v>
      </c>
    </row>
    <row r="464" spans="1:20" s="696" customFormat="1" ht="24.75" customHeight="1">
      <c r="A464" s="729">
        <v>149</v>
      </c>
      <c r="B464" s="701" t="s">
        <v>1556</v>
      </c>
      <c r="C464" s="701">
        <v>7</v>
      </c>
      <c r="D464" s="701">
        <v>15</v>
      </c>
      <c r="E464" s="800">
        <v>1321080</v>
      </c>
      <c r="F464" s="801"/>
      <c r="G464" s="801"/>
      <c r="H464" s="801"/>
      <c r="I464" s="801"/>
      <c r="J464" s="801"/>
      <c r="K464" s="801"/>
      <c r="L464" s="801"/>
      <c r="M464" s="801"/>
      <c r="N464" s="801">
        <v>56400</v>
      </c>
      <c r="O464" s="801">
        <v>73553</v>
      </c>
      <c r="P464" s="801"/>
      <c r="Q464" s="801"/>
      <c r="R464" s="801"/>
      <c r="S464" s="801"/>
      <c r="T464" s="818">
        <v>480000</v>
      </c>
    </row>
    <row r="465" spans="1:20" s="696" customFormat="1" ht="24.75" customHeight="1">
      <c r="A465" s="729">
        <v>150</v>
      </c>
      <c r="B465" s="701" t="s">
        <v>1557</v>
      </c>
      <c r="C465" s="701">
        <v>7</v>
      </c>
      <c r="D465" s="701">
        <v>15</v>
      </c>
      <c r="E465" s="800">
        <v>1321080</v>
      </c>
      <c r="F465" s="801"/>
      <c r="G465" s="801"/>
      <c r="H465" s="801"/>
      <c r="I465" s="801"/>
      <c r="J465" s="801"/>
      <c r="K465" s="801"/>
      <c r="L465" s="801"/>
      <c r="M465" s="801"/>
      <c r="N465" s="801">
        <v>56400</v>
      </c>
      <c r="O465" s="801">
        <v>73553</v>
      </c>
      <c r="P465" s="801"/>
      <c r="Q465" s="801"/>
      <c r="R465" s="801"/>
      <c r="S465" s="801"/>
      <c r="T465" s="818">
        <v>480000</v>
      </c>
    </row>
    <row r="466" spans="1:20" s="696" customFormat="1" ht="24.75" customHeight="1">
      <c r="A466" s="729">
        <v>151</v>
      </c>
      <c r="B466" s="701" t="s">
        <v>1558</v>
      </c>
      <c r="C466" s="701">
        <v>7</v>
      </c>
      <c r="D466" s="701">
        <v>15</v>
      </c>
      <c r="E466" s="800">
        <v>1321080</v>
      </c>
      <c r="F466" s="801"/>
      <c r="G466" s="801"/>
      <c r="H466" s="801"/>
      <c r="I466" s="801"/>
      <c r="J466" s="801"/>
      <c r="K466" s="801"/>
      <c r="L466" s="801"/>
      <c r="M466" s="801"/>
      <c r="N466" s="801">
        <v>56400</v>
      </c>
      <c r="O466" s="801">
        <v>73553</v>
      </c>
      <c r="P466" s="801"/>
      <c r="Q466" s="801"/>
      <c r="R466" s="801"/>
      <c r="S466" s="801"/>
      <c r="T466" s="818">
        <v>480000</v>
      </c>
    </row>
    <row r="467" spans="1:20" s="696" customFormat="1" ht="24.75" customHeight="1">
      <c r="A467" s="729">
        <v>152</v>
      </c>
      <c r="B467" s="701" t="s">
        <v>1559</v>
      </c>
      <c r="C467" s="701">
        <v>7</v>
      </c>
      <c r="D467" s="701">
        <v>15</v>
      </c>
      <c r="E467" s="800">
        <v>1321080</v>
      </c>
      <c r="F467" s="801"/>
      <c r="G467" s="801"/>
      <c r="H467" s="801"/>
      <c r="I467" s="801"/>
      <c r="J467" s="801"/>
      <c r="K467" s="801"/>
      <c r="L467" s="801"/>
      <c r="M467" s="801"/>
      <c r="N467" s="801">
        <v>56400</v>
      </c>
      <c r="O467" s="801">
        <v>73553</v>
      </c>
      <c r="P467" s="801">
        <v>102005</v>
      </c>
      <c r="Q467" s="801"/>
      <c r="R467" s="801"/>
      <c r="S467" s="801"/>
      <c r="T467" s="818">
        <v>480000</v>
      </c>
    </row>
    <row r="468" spans="1:20" s="696" customFormat="1" ht="24.75" customHeight="1">
      <c r="A468" s="729">
        <v>153</v>
      </c>
      <c r="B468" s="701" t="s">
        <v>1560</v>
      </c>
      <c r="C468" s="701">
        <v>7</v>
      </c>
      <c r="D468" s="701">
        <v>15</v>
      </c>
      <c r="E468" s="800">
        <v>1321080</v>
      </c>
      <c r="F468" s="801"/>
      <c r="G468" s="801"/>
      <c r="H468" s="801"/>
      <c r="I468" s="801"/>
      <c r="J468" s="801"/>
      <c r="K468" s="801"/>
      <c r="L468" s="801"/>
      <c r="M468" s="801"/>
      <c r="N468" s="801">
        <v>56400</v>
      </c>
      <c r="O468" s="801">
        <v>73553</v>
      </c>
      <c r="P468" s="801"/>
      <c r="Q468" s="801"/>
      <c r="R468" s="801"/>
      <c r="S468" s="801"/>
      <c r="T468" s="818">
        <v>480000</v>
      </c>
    </row>
    <row r="469" spans="1:20" s="696" customFormat="1" ht="24.75" customHeight="1">
      <c r="A469" s="729">
        <v>154</v>
      </c>
      <c r="B469" s="701" t="s">
        <v>1561</v>
      </c>
      <c r="C469" s="701">
        <v>7</v>
      </c>
      <c r="D469" s="701">
        <v>15</v>
      </c>
      <c r="E469" s="800">
        <v>1321080</v>
      </c>
      <c r="F469" s="801"/>
      <c r="G469" s="801"/>
      <c r="H469" s="801"/>
      <c r="I469" s="801"/>
      <c r="J469" s="801"/>
      <c r="K469" s="801"/>
      <c r="L469" s="801"/>
      <c r="M469" s="801"/>
      <c r="N469" s="801">
        <v>56400</v>
      </c>
      <c r="O469" s="801">
        <v>73553</v>
      </c>
      <c r="P469" s="801"/>
      <c r="Q469" s="801"/>
      <c r="R469" s="801"/>
      <c r="S469" s="801"/>
      <c r="T469" s="818">
        <v>480000</v>
      </c>
    </row>
    <row r="470" spans="1:20" s="696" customFormat="1" ht="24.75" customHeight="1">
      <c r="A470" s="729">
        <v>155</v>
      </c>
      <c r="B470" s="701" t="s">
        <v>1562</v>
      </c>
      <c r="C470" s="701">
        <v>7</v>
      </c>
      <c r="D470" s="701">
        <v>15</v>
      </c>
      <c r="E470" s="800">
        <v>1321080</v>
      </c>
      <c r="F470" s="801"/>
      <c r="G470" s="801"/>
      <c r="H470" s="801"/>
      <c r="I470" s="801"/>
      <c r="J470" s="801"/>
      <c r="K470" s="801"/>
      <c r="L470" s="801"/>
      <c r="M470" s="801"/>
      <c r="N470" s="801">
        <v>56400</v>
      </c>
      <c r="O470" s="801">
        <v>73553</v>
      </c>
      <c r="P470" s="801"/>
      <c r="Q470" s="801"/>
      <c r="R470" s="801"/>
      <c r="S470" s="801"/>
      <c r="T470" s="818">
        <v>480000</v>
      </c>
    </row>
    <row r="471" spans="1:20" s="696" customFormat="1" ht="24.75" customHeight="1">
      <c r="A471" s="729">
        <v>156</v>
      </c>
      <c r="B471" s="701" t="s">
        <v>1563</v>
      </c>
      <c r="C471" s="701">
        <v>7</v>
      </c>
      <c r="D471" s="701">
        <v>15</v>
      </c>
      <c r="E471" s="800">
        <v>1321080</v>
      </c>
      <c r="F471" s="801"/>
      <c r="G471" s="801"/>
      <c r="H471" s="801"/>
      <c r="I471" s="801"/>
      <c r="J471" s="801"/>
      <c r="K471" s="801"/>
      <c r="L471" s="801"/>
      <c r="M471" s="801"/>
      <c r="N471" s="801">
        <v>56400</v>
      </c>
      <c r="O471" s="801">
        <v>73553</v>
      </c>
      <c r="P471" s="801">
        <v>102005</v>
      </c>
      <c r="Q471" s="801"/>
      <c r="R471" s="801"/>
      <c r="S471" s="801"/>
      <c r="T471" s="818">
        <v>480000</v>
      </c>
    </row>
    <row r="472" spans="1:20" s="696" customFormat="1" ht="24.75" customHeight="1">
      <c r="A472" s="729">
        <v>157</v>
      </c>
      <c r="B472" s="701" t="s">
        <v>1564</v>
      </c>
      <c r="C472" s="701">
        <v>7</v>
      </c>
      <c r="D472" s="701">
        <v>15</v>
      </c>
      <c r="E472" s="800">
        <v>1321080</v>
      </c>
      <c r="F472" s="801"/>
      <c r="G472" s="801"/>
      <c r="H472" s="801"/>
      <c r="I472" s="801"/>
      <c r="J472" s="801"/>
      <c r="K472" s="801"/>
      <c r="L472" s="801"/>
      <c r="M472" s="801"/>
      <c r="N472" s="801">
        <v>56400</v>
      </c>
      <c r="O472" s="801">
        <v>73553</v>
      </c>
      <c r="P472" s="801"/>
      <c r="Q472" s="801"/>
      <c r="R472" s="801"/>
      <c r="S472" s="801"/>
      <c r="T472" s="818">
        <v>480000</v>
      </c>
    </row>
    <row r="473" spans="1:20" s="696" customFormat="1" ht="24.75" customHeight="1">
      <c r="A473" s="729">
        <v>158</v>
      </c>
      <c r="B473" s="701" t="s">
        <v>1122</v>
      </c>
      <c r="C473" s="701">
        <v>7</v>
      </c>
      <c r="D473" s="701">
        <v>15</v>
      </c>
      <c r="E473" s="800">
        <v>1321080</v>
      </c>
      <c r="F473" s="801"/>
      <c r="G473" s="801"/>
      <c r="H473" s="801"/>
      <c r="I473" s="801"/>
      <c r="J473" s="801"/>
      <c r="K473" s="801"/>
      <c r="L473" s="801"/>
      <c r="M473" s="801"/>
      <c r="N473" s="801">
        <v>56400</v>
      </c>
      <c r="O473" s="801">
        <v>73553</v>
      </c>
      <c r="P473" s="801"/>
      <c r="Q473" s="801"/>
      <c r="R473" s="801"/>
      <c r="S473" s="801"/>
      <c r="T473" s="818">
        <v>480000</v>
      </c>
    </row>
    <row r="474" spans="1:20" s="696" customFormat="1" ht="24.75" customHeight="1">
      <c r="A474" s="729">
        <v>159</v>
      </c>
      <c r="B474" s="701" t="s">
        <v>1565</v>
      </c>
      <c r="C474" s="701">
        <v>7</v>
      </c>
      <c r="D474" s="701">
        <v>15</v>
      </c>
      <c r="E474" s="800">
        <v>1321080</v>
      </c>
      <c r="F474" s="801"/>
      <c r="G474" s="801"/>
      <c r="H474" s="801"/>
      <c r="I474" s="801"/>
      <c r="J474" s="801"/>
      <c r="K474" s="801"/>
      <c r="L474" s="801"/>
      <c r="M474" s="801"/>
      <c r="N474" s="801">
        <v>56400</v>
      </c>
      <c r="O474" s="801">
        <v>73553</v>
      </c>
      <c r="P474" s="801">
        <v>102005</v>
      </c>
      <c r="Q474" s="801"/>
      <c r="R474" s="801"/>
      <c r="S474" s="801"/>
      <c r="T474" s="818">
        <v>480000</v>
      </c>
    </row>
    <row r="475" spans="1:20" s="696" customFormat="1" ht="24.75" customHeight="1">
      <c r="A475" s="729">
        <v>160</v>
      </c>
      <c r="B475" s="701" t="s">
        <v>1566</v>
      </c>
      <c r="C475" s="701">
        <v>7</v>
      </c>
      <c r="D475" s="701">
        <v>15</v>
      </c>
      <c r="E475" s="800">
        <v>1321080</v>
      </c>
      <c r="F475" s="801"/>
      <c r="G475" s="801"/>
      <c r="H475" s="801"/>
      <c r="I475" s="801"/>
      <c r="J475" s="801"/>
      <c r="K475" s="801"/>
      <c r="L475" s="801"/>
      <c r="M475" s="801"/>
      <c r="N475" s="801">
        <v>56400</v>
      </c>
      <c r="O475" s="801">
        <v>73553</v>
      </c>
      <c r="P475" s="801">
        <v>102005</v>
      </c>
      <c r="Q475" s="801"/>
      <c r="R475" s="801"/>
      <c r="S475" s="801"/>
      <c r="T475" s="818">
        <v>480000</v>
      </c>
    </row>
    <row r="476" spans="1:20" s="696" customFormat="1" ht="24.75" customHeight="1">
      <c r="A476" s="729">
        <v>161</v>
      </c>
      <c r="B476" s="701" t="s">
        <v>1567</v>
      </c>
      <c r="C476" s="701">
        <v>7</v>
      </c>
      <c r="D476" s="701">
        <v>15</v>
      </c>
      <c r="E476" s="800">
        <v>1321080</v>
      </c>
      <c r="F476" s="801"/>
      <c r="G476" s="801"/>
      <c r="H476" s="801"/>
      <c r="I476" s="801"/>
      <c r="J476" s="801"/>
      <c r="K476" s="801"/>
      <c r="L476" s="801"/>
      <c r="M476" s="801"/>
      <c r="N476" s="801">
        <v>56400</v>
      </c>
      <c r="O476" s="801">
        <v>73553</v>
      </c>
      <c r="P476" s="801">
        <v>102005</v>
      </c>
      <c r="Q476" s="801"/>
      <c r="R476" s="801"/>
      <c r="S476" s="801"/>
      <c r="T476" s="818">
        <v>480000</v>
      </c>
    </row>
    <row r="477" spans="1:20" s="696" customFormat="1" ht="24.75" customHeight="1">
      <c r="A477" s="729">
        <v>162</v>
      </c>
      <c r="B477" s="701" t="s">
        <v>1568</v>
      </c>
      <c r="C477" s="701">
        <v>7</v>
      </c>
      <c r="D477" s="701">
        <v>15</v>
      </c>
      <c r="E477" s="800">
        <v>1321080</v>
      </c>
      <c r="F477" s="801"/>
      <c r="G477" s="801"/>
      <c r="H477" s="801"/>
      <c r="I477" s="801"/>
      <c r="J477" s="801"/>
      <c r="K477" s="801"/>
      <c r="L477" s="801"/>
      <c r="M477" s="801"/>
      <c r="N477" s="801">
        <v>56400</v>
      </c>
      <c r="O477" s="801">
        <v>73553</v>
      </c>
      <c r="P477" s="801">
        <v>102005</v>
      </c>
      <c r="Q477" s="801"/>
      <c r="R477" s="801"/>
      <c r="S477" s="801"/>
      <c r="T477" s="818">
        <v>480000</v>
      </c>
    </row>
    <row r="478" spans="1:20" s="696" customFormat="1" ht="24.75" customHeight="1">
      <c r="A478" s="729">
        <v>163</v>
      </c>
      <c r="B478" s="701" t="s">
        <v>1569</v>
      </c>
      <c r="C478" s="701">
        <v>7</v>
      </c>
      <c r="D478" s="701">
        <v>15</v>
      </c>
      <c r="E478" s="800">
        <v>1321080</v>
      </c>
      <c r="F478" s="801"/>
      <c r="G478" s="801"/>
      <c r="H478" s="801"/>
      <c r="I478" s="801"/>
      <c r="J478" s="801"/>
      <c r="K478" s="801"/>
      <c r="L478" s="801"/>
      <c r="M478" s="801"/>
      <c r="N478" s="801">
        <v>56400</v>
      </c>
      <c r="O478" s="801">
        <v>73553</v>
      </c>
      <c r="P478" s="801">
        <v>102005</v>
      </c>
      <c r="Q478" s="801"/>
      <c r="R478" s="801"/>
      <c r="S478" s="801"/>
      <c r="T478" s="818">
        <v>480000</v>
      </c>
    </row>
    <row r="479" spans="1:20" s="696" customFormat="1" ht="24.75" customHeight="1">
      <c r="A479" s="729">
        <v>164</v>
      </c>
      <c r="B479" s="701" t="s">
        <v>1570</v>
      </c>
      <c r="C479" s="701">
        <v>7</v>
      </c>
      <c r="D479" s="701">
        <v>15</v>
      </c>
      <c r="E479" s="800">
        <v>1321080</v>
      </c>
      <c r="F479" s="801"/>
      <c r="G479" s="801"/>
      <c r="H479" s="801"/>
      <c r="I479" s="801"/>
      <c r="J479" s="801"/>
      <c r="K479" s="801"/>
      <c r="L479" s="801"/>
      <c r="M479" s="801"/>
      <c r="N479" s="801">
        <v>56400</v>
      </c>
      <c r="O479" s="801">
        <v>73553</v>
      </c>
      <c r="P479" s="801"/>
      <c r="Q479" s="801"/>
      <c r="R479" s="801"/>
      <c r="S479" s="801"/>
      <c r="T479" s="818">
        <v>480000</v>
      </c>
    </row>
    <row r="480" spans="1:20" s="696" customFormat="1" ht="24.75" customHeight="1">
      <c r="A480" s="729">
        <v>165</v>
      </c>
      <c r="B480" s="701" t="s">
        <v>1571</v>
      </c>
      <c r="C480" s="701">
        <v>7</v>
      </c>
      <c r="D480" s="701">
        <v>15</v>
      </c>
      <c r="E480" s="800">
        <v>1321080</v>
      </c>
      <c r="F480" s="801"/>
      <c r="G480" s="801"/>
      <c r="H480" s="801"/>
      <c r="I480" s="801"/>
      <c r="J480" s="801"/>
      <c r="K480" s="801"/>
      <c r="L480" s="801"/>
      <c r="M480" s="801"/>
      <c r="N480" s="801">
        <v>56400</v>
      </c>
      <c r="O480" s="801">
        <v>73553</v>
      </c>
      <c r="P480" s="801"/>
      <c r="Q480" s="801"/>
      <c r="R480" s="801"/>
      <c r="S480" s="801"/>
      <c r="T480" s="818">
        <v>480000</v>
      </c>
    </row>
    <row r="481" spans="1:20" s="696" customFormat="1" ht="24.75" customHeight="1">
      <c r="A481" s="729">
        <v>166</v>
      </c>
      <c r="B481" s="701" t="s">
        <v>1572</v>
      </c>
      <c r="C481" s="701">
        <v>7</v>
      </c>
      <c r="D481" s="701">
        <v>15</v>
      </c>
      <c r="E481" s="800">
        <v>1321080</v>
      </c>
      <c r="F481" s="801"/>
      <c r="G481" s="801"/>
      <c r="H481" s="801"/>
      <c r="I481" s="801"/>
      <c r="J481" s="801"/>
      <c r="K481" s="801"/>
      <c r="L481" s="801"/>
      <c r="M481" s="801"/>
      <c r="N481" s="801">
        <v>56400</v>
      </c>
      <c r="O481" s="801">
        <v>73553</v>
      </c>
      <c r="P481" s="801">
        <v>102005</v>
      </c>
      <c r="Q481" s="801"/>
      <c r="R481" s="801"/>
      <c r="S481" s="801"/>
      <c r="T481" s="818">
        <v>480000</v>
      </c>
    </row>
    <row r="482" spans="1:20" s="696" customFormat="1" ht="24.75" customHeight="1">
      <c r="A482" s="729">
        <v>167</v>
      </c>
      <c r="B482" s="701" t="s">
        <v>1573</v>
      </c>
      <c r="C482" s="701">
        <v>7</v>
      </c>
      <c r="D482" s="701">
        <v>15</v>
      </c>
      <c r="E482" s="800">
        <v>1321080</v>
      </c>
      <c r="F482" s="801"/>
      <c r="G482" s="801"/>
      <c r="H482" s="801"/>
      <c r="I482" s="801"/>
      <c r="J482" s="801"/>
      <c r="K482" s="801"/>
      <c r="L482" s="801"/>
      <c r="M482" s="801"/>
      <c r="N482" s="801">
        <v>56400</v>
      </c>
      <c r="O482" s="801">
        <v>73553</v>
      </c>
      <c r="P482" s="801"/>
      <c r="Q482" s="801"/>
      <c r="R482" s="801"/>
      <c r="S482" s="801"/>
      <c r="T482" s="818">
        <v>480000</v>
      </c>
    </row>
    <row r="483" spans="1:20" s="696" customFormat="1" ht="24.75" customHeight="1">
      <c r="A483" s="729">
        <v>168</v>
      </c>
      <c r="B483" s="701" t="s">
        <v>1574</v>
      </c>
      <c r="C483" s="701">
        <v>7</v>
      </c>
      <c r="D483" s="701">
        <v>15</v>
      </c>
      <c r="E483" s="800">
        <v>1321080</v>
      </c>
      <c r="F483" s="801"/>
      <c r="G483" s="801"/>
      <c r="H483" s="801"/>
      <c r="I483" s="801"/>
      <c r="J483" s="801"/>
      <c r="K483" s="801"/>
      <c r="L483" s="801"/>
      <c r="M483" s="801"/>
      <c r="N483" s="801">
        <v>56400</v>
      </c>
      <c r="O483" s="801">
        <v>73553</v>
      </c>
      <c r="P483" s="801"/>
      <c r="Q483" s="801"/>
      <c r="R483" s="801"/>
      <c r="S483" s="801"/>
      <c r="T483" s="818">
        <v>480000</v>
      </c>
    </row>
    <row r="484" spans="1:20" s="696" customFormat="1" ht="24.75" customHeight="1">
      <c r="A484" s="729">
        <v>169</v>
      </c>
      <c r="B484" s="701" t="s">
        <v>1147</v>
      </c>
      <c r="C484" s="701">
        <v>7</v>
      </c>
      <c r="D484" s="701">
        <v>15</v>
      </c>
      <c r="E484" s="800">
        <v>1321080</v>
      </c>
      <c r="F484" s="801"/>
      <c r="G484" s="801"/>
      <c r="H484" s="801"/>
      <c r="I484" s="801"/>
      <c r="J484" s="801"/>
      <c r="K484" s="801"/>
      <c r="L484" s="801"/>
      <c r="M484" s="801"/>
      <c r="N484" s="801">
        <v>56400</v>
      </c>
      <c r="O484" s="801">
        <v>73553</v>
      </c>
      <c r="P484" s="801"/>
      <c r="Q484" s="801"/>
      <c r="R484" s="801"/>
      <c r="S484" s="801"/>
      <c r="T484" s="818">
        <v>480000</v>
      </c>
    </row>
    <row r="485" spans="1:20" s="696" customFormat="1" ht="24.75" customHeight="1">
      <c r="A485" s="729">
        <v>170</v>
      </c>
      <c r="B485" s="701" t="s">
        <v>1575</v>
      </c>
      <c r="C485" s="701">
        <v>7</v>
      </c>
      <c r="D485" s="701">
        <v>15</v>
      </c>
      <c r="E485" s="800">
        <v>1321080</v>
      </c>
      <c r="F485" s="801"/>
      <c r="G485" s="801"/>
      <c r="H485" s="801"/>
      <c r="I485" s="801"/>
      <c r="J485" s="801"/>
      <c r="K485" s="801"/>
      <c r="L485" s="801"/>
      <c r="M485" s="801"/>
      <c r="N485" s="801">
        <v>56400</v>
      </c>
      <c r="O485" s="801">
        <v>73553</v>
      </c>
      <c r="P485" s="801">
        <v>102005</v>
      </c>
      <c r="Q485" s="801"/>
      <c r="R485" s="801"/>
      <c r="S485" s="801"/>
      <c r="T485" s="818">
        <v>480000</v>
      </c>
    </row>
    <row r="486" spans="1:20" s="696" customFormat="1" ht="24.75" customHeight="1">
      <c r="A486" s="729">
        <v>171</v>
      </c>
      <c r="B486" s="701" t="s">
        <v>1576</v>
      </c>
      <c r="C486" s="701">
        <v>7</v>
      </c>
      <c r="D486" s="701">
        <v>15</v>
      </c>
      <c r="E486" s="800">
        <v>1321080</v>
      </c>
      <c r="F486" s="801"/>
      <c r="G486" s="801"/>
      <c r="H486" s="801"/>
      <c r="I486" s="801"/>
      <c r="J486" s="801"/>
      <c r="K486" s="801"/>
      <c r="L486" s="801"/>
      <c r="M486" s="801"/>
      <c r="N486" s="801">
        <v>56400</v>
      </c>
      <c r="O486" s="801">
        <v>73553</v>
      </c>
      <c r="P486" s="801"/>
      <c r="Q486" s="801"/>
      <c r="R486" s="801"/>
      <c r="S486" s="801"/>
      <c r="T486" s="818">
        <v>480000</v>
      </c>
    </row>
    <row r="487" spans="1:20" s="696" customFormat="1" ht="24.75" customHeight="1">
      <c r="A487" s="729">
        <v>172</v>
      </c>
      <c r="B487" s="701" t="s">
        <v>1577</v>
      </c>
      <c r="C487" s="701">
        <v>7</v>
      </c>
      <c r="D487" s="701">
        <v>15</v>
      </c>
      <c r="E487" s="800">
        <v>1321080</v>
      </c>
      <c r="F487" s="801"/>
      <c r="G487" s="801"/>
      <c r="H487" s="801"/>
      <c r="I487" s="801"/>
      <c r="J487" s="801"/>
      <c r="K487" s="801"/>
      <c r="L487" s="801"/>
      <c r="M487" s="801"/>
      <c r="N487" s="801">
        <v>56400</v>
      </c>
      <c r="O487" s="801">
        <v>73553</v>
      </c>
      <c r="P487" s="801"/>
      <c r="Q487" s="801"/>
      <c r="R487" s="801"/>
      <c r="S487" s="801"/>
      <c r="T487" s="818">
        <v>480000</v>
      </c>
    </row>
    <row r="488" spans="1:20" s="696" customFormat="1" ht="24.75" customHeight="1">
      <c r="A488" s="729">
        <v>173</v>
      </c>
      <c r="B488" s="701" t="s">
        <v>1578</v>
      </c>
      <c r="C488" s="701">
        <v>7</v>
      </c>
      <c r="D488" s="701">
        <v>15</v>
      </c>
      <c r="E488" s="800">
        <v>1321080</v>
      </c>
      <c r="F488" s="801"/>
      <c r="G488" s="801"/>
      <c r="H488" s="801"/>
      <c r="I488" s="801"/>
      <c r="J488" s="801"/>
      <c r="K488" s="801"/>
      <c r="L488" s="801"/>
      <c r="M488" s="801"/>
      <c r="N488" s="801">
        <v>56400</v>
      </c>
      <c r="O488" s="801">
        <v>73553</v>
      </c>
      <c r="P488" s="801"/>
      <c r="Q488" s="801"/>
      <c r="R488" s="801"/>
      <c r="S488" s="801"/>
      <c r="T488" s="818">
        <v>480000</v>
      </c>
    </row>
    <row r="489" spans="1:20" s="696" customFormat="1" ht="24.75" customHeight="1">
      <c r="A489" s="729">
        <v>174</v>
      </c>
      <c r="B489" s="701" t="s">
        <v>1579</v>
      </c>
      <c r="C489" s="701">
        <v>7</v>
      </c>
      <c r="D489" s="701">
        <v>15</v>
      </c>
      <c r="E489" s="800">
        <v>1321080</v>
      </c>
      <c r="F489" s="801"/>
      <c r="G489" s="801"/>
      <c r="H489" s="801"/>
      <c r="I489" s="801"/>
      <c r="J489" s="801"/>
      <c r="K489" s="801"/>
      <c r="L489" s="801"/>
      <c r="M489" s="801"/>
      <c r="N489" s="801">
        <v>56400</v>
      </c>
      <c r="O489" s="801">
        <v>73553</v>
      </c>
      <c r="P489" s="801"/>
      <c r="Q489" s="801"/>
      <c r="R489" s="801"/>
      <c r="S489" s="801"/>
      <c r="T489" s="818">
        <v>480000</v>
      </c>
    </row>
    <row r="490" spans="1:20" s="696" customFormat="1" ht="24.75" customHeight="1">
      <c r="A490" s="729">
        <v>175</v>
      </c>
      <c r="B490" s="701" t="s">
        <v>1580</v>
      </c>
      <c r="C490" s="701">
        <v>7</v>
      </c>
      <c r="D490" s="701">
        <v>15</v>
      </c>
      <c r="E490" s="800">
        <v>1321080</v>
      </c>
      <c r="F490" s="801"/>
      <c r="G490" s="801"/>
      <c r="H490" s="801"/>
      <c r="I490" s="801"/>
      <c r="J490" s="801"/>
      <c r="K490" s="801"/>
      <c r="L490" s="801"/>
      <c r="M490" s="801"/>
      <c r="N490" s="801">
        <v>56400</v>
      </c>
      <c r="O490" s="801">
        <v>73553</v>
      </c>
      <c r="P490" s="801">
        <v>102005</v>
      </c>
      <c r="Q490" s="801"/>
      <c r="R490" s="801"/>
      <c r="S490" s="801"/>
      <c r="T490" s="818">
        <v>480000</v>
      </c>
    </row>
    <row r="491" spans="1:20" s="696" customFormat="1" ht="24.75" customHeight="1">
      <c r="A491" s="729">
        <v>176</v>
      </c>
      <c r="B491" s="701" t="s">
        <v>1581</v>
      </c>
      <c r="C491" s="701">
        <v>7</v>
      </c>
      <c r="D491" s="701">
        <v>15</v>
      </c>
      <c r="E491" s="800">
        <v>1321080</v>
      </c>
      <c r="F491" s="801"/>
      <c r="G491" s="801"/>
      <c r="H491" s="801"/>
      <c r="I491" s="801"/>
      <c r="J491" s="801"/>
      <c r="K491" s="801"/>
      <c r="L491" s="801"/>
      <c r="M491" s="801"/>
      <c r="N491" s="801">
        <v>56400</v>
      </c>
      <c r="O491" s="801">
        <v>73553</v>
      </c>
      <c r="P491" s="801"/>
      <c r="Q491" s="801"/>
      <c r="R491" s="801"/>
      <c r="S491" s="801"/>
      <c r="T491" s="818">
        <v>480000</v>
      </c>
    </row>
    <row r="492" spans="1:20" s="696" customFormat="1" ht="24.75" customHeight="1">
      <c r="A492" s="729">
        <v>177</v>
      </c>
      <c r="B492" s="701" t="s">
        <v>1582</v>
      </c>
      <c r="C492" s="701">
        <v>7</v>
      </c>
      <c r="D492" s="701">
        <v>15</v>
      </c>
      <c r="E492" s="800">
        <v>1321080</v>
      </c>
      <c r="F492" s="801"/>
      <c r="G492" s="801"/>
      <c r="H492" s="801"/>
      <c r="I492" s="801"/>
      <c r="J492" s="801"/>
      <c r="K492" s="801"/>
      <c r="L492" s="801"/>
      <c r="M492" s="801"/>
      <c r="N492" s="801">
        <v>56400</v>
      </c>
      <c r="O492" s="801">
        <v>73553</v>
      </c>
      <c r="P492" s="801"/>
      <c r="Q492" s="801"/>
      <c r="R492" s="801"/>
      <c r="S492" s="801"/>
      <c r="T492" s="818">
        <v>480000</v>
      </c>
    </row>
    <row r="493" spans="1:20" s="696" customFormat="1" ht="24.75" customHeight="1">
      <c r="A493" s="729">
        <v>178</v>
      </c>
      <c r="B493" s="701" t="s">
        <v>1583</v>
      </c>
      <c r="C493" s="701">
        <v>7</v>
      </c>
      <c r="D493" s="701">
        <v>15</v>
      </c>
      <c r="E493" s="800">
        <v>1321080</v>
      </c>
      <c r="F493" s="801"/>
      <c r="G493" s="801"/>
      <c r="H493" s="801"/>
      <c r="I493" s="801"/>
      <c r="J493" s="801"/>
      <c r="K493" s="801"/>
      <c r="L493" s="801"/>
      <c r="M493" s="801"/>
      <c r="N493" s="801">
        <v>56400</v>
      </c>
      <c r="O493" s="801">
        <v>73553</v>
      </c>
      <c r="P493" s="801">
        <v>102005</v>
      </c>
      <c r="Q493" s="801"/>
      <c r="R493" s="801"/>
      <c r="S493" s="801"/>
      <c r="T493" s="818">
        <v>480000</v>
      </c>
    </row>
    <row r="494" spans="1:20" s="696" customFormat="1" ht="24.75" customHeight="1">
      <c r="A494" s="729">
        <v>179</v>
      </c>
      <c r="B494" s="701" t="s">
        <v>1584</v>
      </c>
      <c r="C494" s="701">
        <v>7</v>
      </c>
      <c r="D494" s="701">
        <v>15</v>
      </c>
      <c r="E494" s="800">
        <v>1321080</v>
      </c>
      <c r="F494" s="801"/>
      <c r="G494" s="801"/>
      <c r="H494" s="801"/>
      <c r="I494" s="801"/>
      <c r="J494" s="801"/>
      <c r="K494" s="801"/>
      <c r="L494" s="801"/>
      <c r="M494" s="801"/>
      <c r="N494" s="801">
        <v>56400</v>
      </c>
      <c r="O494" s="801">
        <v>73553</v>
      </c>
      <c r="P494" s="801">
        <v>102005</v>
      </c>
      <c r="Q494" s="801"/>
      <c r="R494" s="801"/>
      <c r="S494" s="801"/>
      <c r="T494" s="818">
        <v>480000</v>
      </c>
    </row>
    <row r="495" spans="1:20" s="696" customFormat="1" ht="24.75" customHeight="1">
      <c r="A495" s="729">
        <v>180</v>
      </c>
      <c r="B495" s="701" t="s">
        <v>1585</v>
      </c>
      <c r="C495" s="701">
        <v>7</v>
      </c>
      <c r="D495" s="701">
        <v>15</v>
      </c>
      <c r="E495" s="800">
        <v>1321080</v>
      </c>
      <c r="F495" s="801"/>
      <c r="G495" s="801"/>
      <c r="H495" s="801"/>
      <c r="I495" s="801"/>
      <c r="J495" s="801"/>
      <c r="K495" s="801"/>
      <c r="L495" s="801"/>
      <c r="M495" s="801"/>
      <c r="N495" s="801">
        <v>56400</v>
      </c>
      <c r="O495" s="801">
        <v>73553</v>
      </c>
      <c r="P495" s="801">
        <v>102005</v>
      </c>
      <c r="Q495" s="801"/>
      <c r="R495" s="801"/>
      <c r="S495" s="801"/>
      <c r="T495" s="818">
        <v>480000</v>
      </c>
    </row>
    <row r="496" spans="1:20" s="696" customFormat="1" ht="24.75" customHeight="1">
      <c r="A496" s="729">
        <v>181</v>
      </c>
      <c r="B496" s="701" t="s">
        <v>1586</v>
      </c>
      <c r="C496" s="701">
        <v>7</v>
      </c>
      <c r="D496" s="701">
        <v>15</v>
      </c>
      <c r="E496" s="800">
        <v>1321080</v>
      </c>
      <c r="F496" s="801"/>
      <c r="G496" s="801"/>
      <c r="H496" s="801"/>
      <c r="I496" s="801"/>
      <c r="J496" s="801"/>
      <c r="K496" s="801"/>
      <c r="L496" s="801"/>
      <c r="M496" s="801"/>
      <c r="N496" s="801">
        <v>56400</v>
      </c>
      <c r="O496" s="801">
        <v>73553</v>
      </c>
      <c r="P496" s="801">
        <v>102005</v>
      </c>
      <c r="Q496" s="801"/>
      <c r="R496" s="801"/>
      <c r="S496" s="801"/>
      <c r="T496" s="818">
        <v>480000</v>
      </c>
    </row>
    <row r="497" spans="1:20" s="696" customFormat="1" ht="24.75" customHeight="1">
      <c r="A497" s="729">
        <v>182</v>
      </c>
      <c r="B497" s="701" t="s">
        <v>1587</v>
      </c>
      <c r="C497" s="701">
        <v>7</v>
      </c>
      <c r="D497" s="701">
        <v>15</v>
      </c>
      <c r="E497" s="800">
        <v>1321080</v>
      </c>
      <c r="F497" s="801"/>
      <c r="G497" s="801"/>
      <c r="H497" s="801"/>
      <c r="I497" s="801"/>
      <c r="J497" s="801"/>
      <c r="K497" s="801"/>
      <c r="L497" s="801"/>
      <c r="M497" s="801"/>
      <c r="N497" s="801">
        <v>56400</v>
      </c>
      <c r="O497" s="801">
        <v>73553</v>
      </c>
      <c r="P497" s="801">
        <v>102005</v>
      </c>
      <c r="Q497" s="801"/>
      <c r="R497" s="801"/>
      <c r="S497" s="801"/>
      <c r="T497" s="818">
        <v>480000</v>
      </c>
    </row>
    <row r="498" spans="1:20" s="696" customFormat="1" ht="24.75" customHeight="1">
      <c r="A498" s="729">
        <v>183</v>
      </c>
      <c r="B498" s="701" t="s">
        <v>1588</v>
      </c>
      <c r="C498" s="701">
        <v>7</v>
      </c>
      <c r="D498" s="701">
        <v>15</v>
      </c>
      <c r="E498" s="800">
        <v>1321080</v>
      </c>
      <c r="F498" s="801"/>
      <c r="G498" s="801"/>
      <c r="H498" s="801"/>
      <c r="I498" s="801"/>
      <c r="J498" s="801"/>
      <c r="K498" s="801"/>
      <c r="L498" s="801"/>
      <c r="M498" s="801"/>
      <c r="N498" s="801">
        <v>56400</v>
      </c>
      <c r="O498" s="801">
        <v>73553</v>
      </c>
      <c r="P498" s="801">
        <v>102005</v>
      </c>
      <c r="Q498" s="801"/>
      <c r="R498" s="801"/>
      <c r="S498" s="801"/>
      <c r="T498" s="818">
        <v>480000</v>
      </c>
    </row>
    <row r="499" spans="1:20" s="696" customFormat="1" ht="24.75" customHeight="1">
      <c r="A499" s="729">
        <v>184</v>
      </c>
      <c r="B499" s="701" t="s">
        <v>1589</v>
      </c>
      <c r="C499" s="701">
        <v>7</v>
      </c>
      <c r="D499" s="701">
        <v>15</v>
      </c>
      <c r="E499" s="800">
        <v>1321080</v>
      </c>
      <c r="F499" s="801"/>
      <c r="G499" s="801"/>
      <c r="H499" s="801"/>
      <c r="I499" s="801"/>
      <c r="J499" s="801"/>
      <c r="K499" s="801"/>
      <c r="L499" s="801"/>
      <c r="M499" s="801"/>
      <c r="N499" s="801">
        <v>56400</v>
      </c>
      <c r="O499" s="801">
        <v>73553</v>
      </c>
      <c r="P499" s="801"/>
      <c r="Q499" s="801"/>
      <c r="R499" s="801"/>
      <c r="S499" s="801"/>
      <c r="T499" s="818">
        <v>480000</v>
      </c>
    </row>
    <row r="500" spans="1:20" s="696" customFormat="1" ht="24.75" customHeight="1">
      <c r="A500" s="729">
        <v>185</v>
      </c>
      <c r="B500" s="701" t="s">
        <v>1590</v>
      </c>
      <c r="C500" s="701">
        <v>7</v>
      </c>
      <c r="D500" s="701">
        <v>15</v>
      </c>
      <c r="E500" s="800">
        <v>1321080</v>
      </c>
      <c r="F500" s="801"/>
      <c r="G500" s="801"/>
      <c r="H500" s="801"/>
      <c r="I500" s="801"/>
      <c r="J500" s="801"/>
      <c r="K500" s="801"/>
      <c r="L500" s="801"/>
      <c r="M500" s="801"/>
      <c r="N500" s="801">
        <v>56400</v>
      </c>
      <c r="O500" s="801">
        <v>73553</v>
      </c>
      <c r="P500" s="801"/>
      <c r="Q500" s="801"/>
      <c r="R500" s="801"/>
      <c r="S500" s="801"/>
      <c r="T500" s="818">
        <v>480000</v>
      </c>
    </row>
    <row r="501" spans="1:20" s="696" customFormat="1" ht="24.75" customHeight="1">
      <c r="A501" s="729">
        <v>186</v>
      </c>
      <c r="B501" s="701" t="s">
        <v>1591</v>
      </c>
      <c r="C501" s="701">
        <v>7</v>
      </c>
      <c r="D501" s="701">
        <v>15</v>
      </c>
      <c r="E501" s="800">
        <v>1321080</v>
      </c>
      <c r="F501" s="801"/>
      <c r="G501" s="801"/>
      <c r="H501" s="801"/>
      <c r="I501" s="801"/>
      <c r="J501" s="801"/>
      <c r="K501" s="801"/>
      <c r="L501" s="801"/>
      <c r="M501" s="801"/>
      <c r="N501" s="801">
        <v>56400</v>
      </c>
      <c r="O501" s="801">
        <v>73553</v>
      </c>
      <c r="P501" s="801"/>
      <c r="Q501" s="801"/>
      <c r="R501" s="801"/>
      <c r="S501" s="801"/>
      <c r="T501" s="818">
        <v>480000</v>
      </c>
    </row>
    <row r="502" spans="1:20" s="696" customFormat="1" ht="24.75" customHeight="1">
      <c r="A502" s="729">
        <v>187</v>
      </c>
      <c r="B502" s="701" t="s">
        <v>1592</v>
      </c>
      <c r="C502" s="701">
        <v>7</v>
      </c>
      <c r="D502" s="701">
        <v>15</v>
      </c>
      <c r="E502" s="800">
        <v>1321080</v>
      </c>
      <c r="F502" s="801"/>
      <c r="G502" s="801"/>
      <c r="H502" s="801"/>
      <c r="I502" s="801"/>
      <c r="J502" s="801"/>
      <c r="K502" s="801"/>
      <c r="L502" s="801"/>
      <c r="M502" s="801"/>
      <c r="N502" s="801">
        <v>56400</v>
      </c>
      <c r="O502" s="801">
        <v>73553</v>
      </c>
      <c r="P502" s="801">
        <v>102005</v>
      </c>
      <c r="Q502" s="801"/>
      <c r="R502" s="801"/>
      <c r="S502" s="801"/>
      <c r="T502" s="818">
        <v>480000</v>
      </c>
    </row>
    <row r="503" spans="1:20" s="696" customFormat="1" ht="24.75" customHeight="1">
      <c r="A503" s="729">
        <v>188</v>
      </c>
      <c r="B503" s="701" t="s">
        <v>1593</v>
      </c>
      <c r="C503" s="701">
        <v>7</v>
      </c>
      <c r="D503" s="701">
        <v>15</v>
      </c>
      <c r="E503" s="800">
        <v>1321080</v>
      </c>
      <c r="F503" s="801"/>
      <c r="G503" s="801"/>
      <c r="H503" s="801"/>
      <c r="I503" s="801"/>
      <c r="J503" s="801"/>
      <c r="K503" s="801"/>
      <c r="L503" s="801"/>
      <c r="M503" s="801"/>
      <c r="N503" s="801">
        <v>56400</v>
      </c>
      <c r="O503" s="801">
        <v>73553</v>
      </c>
      <c r="P503" s="801">
        <v>102005</v>
      </c>
      <c r="Q503" s="801"/>
      <c r="R503" s="801"/>
      <c r="S503" s="801"/>
      <c r="T503" s="818">
        <v>480000</v>
      </c>
    </row>
    <row r="504" spans="1:20" s="696" customFormat="1" ht="24.75" customHeight="1">
      <c r="A504" s="729">
        <v>189</v>
      </c>
      <c r="B504" s="701" t="s">
        <v>1594</v>
      </c>
      <c r="C504" s="701">
        <v>7</v>
      </c>
      <c r="D504" s="701">
        <v>15</v>
      </c>
      <c r="E504" s="800">
        <v>1321080</v>
      </c>
      <c r="F504" s="801"/>
      <c r="G504" s="801"/>
      <c r="H504" s="801"/>
      <c r="I504" s="801"/>
      <c r="J504" s="801"/>
      <c r="K504" s="801"/>
      <c r="L504" s="801"/>
      <c r="M504" s="801"/>
      <c r="N504" s="801">
        <v>56400</v>
      </c>
      <c r="O504" s="801">
        <v>73553</v>
      </c>
      <c r="P504" s="801">
        <v>102005</v>
      </c>
      <c r="Q504" s="801"/>
      <c r="R504" s="801"/>
      <c r="S504" s="801"/>
      <c r="T504" s="818">
        <v>480000</v>
      </c>
    </row>
    <row r="505" spans="1:20" s="696" customFormat="1" ht="24.75" customHeight="1">
      <c r="A505" s="729">
        <v>190</v>
      </c>
      <c r="B505" s="701" t="s">
        <v>1595</v>
      </c>
      <c r="C505" s="701">
        <v>7</v>
      </c>
      <c r="D505" s="701">
        <v>15</v>
      </c>
      <c r="E505" s="800">
        <v>1321080</v>
      </c>
      <c r="F505" s="801"/>
      <c r="G505" s="801"/>
      <c r="H505" s="801"/>
      <c r="I505" s="801"/>
      <c r="J505" s="801"/>
      <c r="K505" s="801"/>
      <c r="L505" s="801"/>
      <c r="M505" s="801"/>
      <c r="N505" s="801">
        <v>56400</v>
      </c>
      <c r="O505" s="801">
        <v>73553</v>
      </c>
      <c r="P505" s="801">
        <v>102005</v>
      </c>
      <c r="Q505" s="801"/>
      <c r="R505" s="801"/>
      <c r="S505" s="801"/>
      <c r="T505" s="818">
        <v>480000</v>
      </c>
    </row>
    <row r="506" spans="1:20" s="696" customFormat="1" ht="24.75" customHeight="1">
      <c r="A506" s="729">
        <v>191</v>
      </c>
      <c r="B506" s="701" t="s">
        <v>1052</v>
      </c>
      <c r="C506" s="701">
        <v>7</v>
      </c>
      <c r="D506" s="701">
        <v>15</v>
      </c>
      <c r="E506" s="800">
        <v>1321080</v>
      </c>
      <c r="F506" s="801"/>
      <c r="G506" s="801"/>
      <c r="H506" s="801"/>
      <c r="I506" s="801"/>
      <c r="J506" s="801"/>
      <c r="K506" s="801"/>
      <c r="L506" s="801"/>
      <c r="M506" s="801"/>
      <c r="N506" s="801">
        <v>56400</v>
      </c>
      <c r="O506" s="801">
        <v>73553</v>
      </c>
      <c r="P506" s="801">
        <v>102005</v>
      </c>
      <c r="Q506" s="801"/>
      <c r="R506" s="801"/>
      <c r="S506" s="801"/>
      <c r="T506" s="818">
        <v>480000</v>
      </c>
    </row>
    <row r="507" spans="1:20" s="696" customFormat="1" ht="24.75" customHeight="1">
      <c r="A507" s="729">
        <v>192</v>
      </c>
      <c r="B507" s="701" t="s">
        <v>1596</v>
      </c>
      <c r="C507" s="701">
        <v>7</v>
      </c>
      <c r="D507" s="701">
        <v>15</v>
      </c>
      <c r="E507" s="800">
        <v>1321080</v>
      </c>
      <c r="F507" s="801"/>
      <c r="G507" s="801"/>
      <c r="H507" s="801"/>
      <c r="I507" s="801"/>
      <c r="J507" s="801"/>
      <c r="K507" s="801"/>
      <c r="L507" s="801"/>
      <c r="M507" s="801"/>
      <c r="N507" s="801">
        <v>56400</v>
      </c>
      <c r="O507" s="801">
        <v>73553</v>
      </c>
      <c r="P507" s="801">
        <v>102005</v>
      </c>
      <c r="Q507" s="801"/>
      <c r="R507" s="801"/>
      <c r="S507" s="801"/>
      <c r="T507" s="818">
        <v>480000</v>
      </c>
    </row>
    <row r="508" spans="1:20" s="696" customFormat="1" ht="24.75" customHeight="1">
      <c r="A508" s="729">
        <v>193</v>
      </c>
      <c r="B508" s="701" t="s">
        <v>1597</v>
      </c>
      <c r="C508" s="701">
        <v>7</v>
      </c>
      <c r="D508" s="701">
        <v>15</v>
      </c>
      <c r="E508" s="800">
        <v>1321080</v>
      </c>
      <c r="F508" s="801"/>
      <c r="G508" s="801"/>
      <c r="H508" s="801"/>
      <c r="I508" s="801"/>
      <c r="J508" s="801"/>
      <c r="K508" s="801"/>
      <c r="L508" s="801"/>
      <c r="M508" s="801"/>
      <c r="N508" s="801">
        <v>56400</v>
      </c>
      <c r="O508" s="801">
        <v>73553</v>
      </c>
      <c r="P508" s="801">
        <v>102005</v>
      </c>
      <c r="Q508" s="801"/>
      <c r="R508" s="801"/>
      <c r="S508" s="801"/>
      <c r="T508" s="818">
        <v>480000</v>
      </c>
    </row>
    <row r="509" spans="1:20" s="696" customFormat="1" ht="24.75" customHeight="1">
      <c r="A509" s="729">
        <v>194</v>
      </c>
      <c r="B509" s="701" t="s">
        <v>1598</v>
      </c>
      <c r="C509" s="701">
        <v>7</v>
      </c>
      <c r="D509" s="701">
        <v>15</v>
      </c>
      <c r="E509" s="800">
        <v>1321080</v>
      </c>
      <c r="F509" s="801"/>
      <c r="G509" s="801"/>
      <c r="H509" s="801"/>
      <c r="I509" s="801"/>
      <c r="J509" s="801"/>
      <c r="K509" s="801"/>
      <c r="L509" s="801"/>
      <c r="M509" s="801"/>
      <c r="N509" s="801">
        <v>56400</v>
      </c>
      <c r="O509" s="801">
        <v>73553</v>
      </c>
      <c r="P509" s="801">
        <v>102005</v>
      </c>
      <c r="Q509" s="801"/>
      <c r="R509" s="801"/>
      <c r="S509" s="801"/>
      <c r="T509" s="818">
        <v>480000</v>
      </c>
    </row>
    <row r="510" spans="1:20" s="696" customFormat="1" ht="24.75" customHeight="1">
      <c r="A510" s="729">
        <v>195</v>
      </c>
      <c r="B510" s="701" t="s">
        <v>1599</v>
      </c>
      <c r="C510" s="701">
        <v>7</v>
      </c>
      <c r="D510" s="701">
        <v>15</v>
      </c>
      <c r="E510" s="800">
        <v>1321080</v>
      </c>
      <c r="F510" s="801"/>
      <c r="G510" s="801"/>
      <c r="H510" s="801"/>
      <c r="I510" s="801"/>
      <c r="J510" s="801"/>
      <c r="K510" s="801"/>
      <c r="L510" s="801"/>
      <c r="M510" s="801"/>
      <c r="N510" s="801">
        <v>56400</v>
      </c>
      <c r="O510" s="801">
        <v>73553</v>
      </c>
      <c r="P510" s="801">
        <v>102005</v>
      </c>
      <c r="Q510" s="801"/>
      <c r="R510" s="801"/>
      <c r="S510" s="801"/>
      <c r="T510" s="818">
        <v>480000</v>
      </c>
    </row>
    <row r="511" spans="1:20" s="696" customFormat="1" ht="24.75" customHeight="1">
      <c r="A511" s="729">
        <v>196</v>
      </c>
      <c r="B511" s="701" t="s">
        <v>1600</v>
      </c>
      <c r="C511" s="701">
        <v>7</v>
      </c>
      <c r="D511" s="701">
        <v>15</v>
      </c>
      <c r="E511" s="800">
        <v>1321080</v>
      </c>
      <c r="F511" s="801"/>
      <c r="G511" s="801"/>
      <c r="H511" s="801"/>
      <c r="I511" s="801"/>
      <c r="J511" s="801"/>
      <c r="K511" s="801"/>
      <c r="L511" s="801"/>
      <c r="M511" s="801"/>
      <c r="N511" s="801">
        <v>56400</v>
      </c>
      <c r="O511" s="801">
        <v>73553</v>
      </c>
      <c r="P511" s="801">
        <v>102005</v>
      </c>
      <c r="Q511" s="801"/>
      <c r="R511" s="801"/>
      <c r="S511" s="801"/>
      <c r="T511" s="818">
        <v>480000</v>
      </c>
    </row>
    <row r="512" spans="1:20" s="696" customFormat="1" ht="24.75" customHeight="1">
      <c r="A512" s="729">
        <v>197</v>
      </c>
      <c r="B512" s="701" t="s">
        <v>1601</v>
      </c>
      <c r="C512" s="701">
        <v>7</v>
      </c>
      <c r="D512" s="701">
        <v>15</v>
      </c>
      <c r="E512" s="800">
        <v>1321080</v>
      </c>
      <c r="F512" s="801"/>
      <c r="G512" s="801"/>
      <c r="H512" s="801"/>
      <c r="I512" s="801"/>
      <c r="J512" s="801"/>
      <c r="K512" s="801"/>
      <c r="L512" s="801"/>
      <c r="M512" s="801"/>
      <c r="N512" s="801">
        <v>56400</v>
      </c>
      <c r="O512" s="801">
        <v>73553</v>
      </c>
      <c r="P512" s="801">
        <v>102005</v>
      </c>
      <c r="Q512" s="801"/>
      <c r="R512" s="801"/>
      <c r="S512" s="801"/>
      <c r="T512" s="818">
        <v>480000</v>
      </c>
    </row>
    <row r="513" spans="1:20" s="696" customFormat="1" ht="24.75" customHeight="1">
      <c r="A513" s="729">
        <v>198</v>
      </c>
      <c r="B513" s="701" t="s">
        <v>1602</v>
      </c>
      <c r="C513" s="701">
        <v>7</v>
      </c>
      <c r="D513" s="701">
        <v>15</v>
      </c>
      <c r="E513" s="800">
        <v>1321080</v>
      </c>
      <c r="F513" s="801"/>
      <c r="G513" s="801"/>
      <c r="H513" s="801"/>
      <c r="I513" s="801"/>
      <c r="J513" s="801"/>
      <c r="K513" s="801"/>
      <c r="L513" s="801"/>
      <c r="M513" s="801"/>
      <c r="N513" s="801">
        <v>56400</v>
      </c>
      <c r="O513" s="801">
        <v>73553</v>
      </c>
      <c r="P513" s="801">
        <v>102005</v>
      </c>
      <c r="Q513" s="801"/>
      <c r="R513" s="801"/>
      <c r="S513" s="801"/>
      <c r="T513" s="818">
        <v>480000</v>
      </c>
    </row>
    <row r="514" spans="1:20" s="696" customFormat="1" ht="24.75" customHeight="1">
      <c r="A514" s="729">
        <v>199</v>
      </c>
      <c r="B514" s="701" t="s">
        <v>1603</v>
      </c>
      <c r="C514" s="701">
        <v>7</v>
      </c>
      <c r="D514" s="701">
        <v>15</v>
      </c>
      <c r="E514" s="800">
        <v>1321080</v>
      </c>
      <c r="F514" s="801"/>
      <c r="G514" s="801"/>
      <c r="H514" s="801"/>
      <c r="I514" s="801"/>
      <c r="J514" s="801"/>
      <c r="K514" s="801"/>
      <c r="L514" s="801"/>
      <c r="M514" s="801"/>
      <c r="N514" s="801">
        <v>56400</v>
      </c>
      <c r="O514" s="801">
        <v>73553</v>
      </c>
      <c r="P514" s="801">
        <v>102005</v>
      </c>
      <c r="Q514" s="801"/>
      <c r="R514" s="801"/>
      <c r="S514" s="801"/>
      <c r="T514" s="818">
        <v>480000</v>
      </c>
    </row>
    <row r="515" spans="1:20" s="696" customFormat="1" ht="24.75" customHeight="1">
      <c r="A515" s="729">
        <v>200</v>
      </c>
      <c r="B515" s="701" t="s">
        <v>1604</v>
      </c>
      <c r="C515" s="701">
        <v>7</v>
      </c>
      <c r="D515" s="701">
        <v>15</v>
      </c>
      <c r="E515" s="800">
        <v>1321080</v>
      </c>
      <c r="F515" s="801"/>
      <c r="G515" s="801"/>
      <c r="H515" s="801"/>
      <c r="I515" s="801"/>
      <c r="J515" s="801"/>
      <c r="K515" s="801"/>
      <c r="L515" s="801"/>
      <c r="M515" s="801"/>
      <c r="N515" s="801">
        <v>56400</v>
      </c>
      <c r="O515" s="801">
        <v>73553</v>
      </c>
      <c r="P515" s="801">
        <v>102005</v>
      </c>
      <c r="Q515" s="801"/>
      <c r="R515" s="801"/>
      <c r="S515" s="801"/>
      <c r="T515" s="818">
        <v>480000</v>
      </c>
    </row>
    <row r="516" spans="1:20" s="696" customFormat="1" ht="24.75" customHeight="1">
      <c r="A516" s="729">
        <v>201</v>
      </c>
      <c r="B516" s="701" t="s">
        <v>1605</v>
      </c>
      <c r="C516" s="701">
        <v>7</v>
      </c>
      <c r="D516" s="701">
        <v>15</v>
      </c>
      <c r="E516" s="800">
        <v>1321080</v>
      </c>
      <c r="F516" s="801"/>
      <c r="G516" s="801"/>
      <c r="H516" s="801"/>
      <c r="I516" s="801"/>
      <c r="J516" s="801"/>
      <c r="K516" s="801"/>
      <c r="L516" s="801"/>
      <c r="M516" s="801"/>
      <c r="N516" s="801">
        <v>56400</v>
      </c>
      <c r="O516" s="801">
        <v>73553</v>
      </c>
      <c r="P516" s="801">
        <v>102005</v>
      </c>
      <c r="Q516" s="801"/>
      <c r="R516" s="801"/>
      <c r="S516" s="801"/>
      <c r="T516" s="818">
        <v>480000</v>
      </c>
    </row>
    <row r="517" spans="1:20" s="696" customFormat="1" ht="24.75" customHeight="1">
      <c r="A517" s="729">
        <v>202</v>
      </c>
      <c r="B517" s="701" t="s">
        <v>1606</v>
      </c>
      <c r="C517" s="701">
        <v>7</v>
      </c>
      <c r="D517" s="701">
        <v>15</v>
      </c>
      <c r="E517" s="800">
        <v>1321080</v>
      </c>
      <c r="F517" s="801"/>
      <c r="G517" s="801"/>
      <c r="H517" s="801"/>
      <c r="I517" s="801"/>
      <c r="J517" s="801"/>
      <c r="K517" s="801"/>
      <c r="L517" s="801"/>
      <c r="M517" s="801"/>
      <c r="N517" s="801">
        <v>56400</v>
      </c>
      <c r="O517" s="801">
        <v>73553</v>
      </c>
      <c r="P517" s="801">
        <v>102005</v>
      </c>
      <c r="Q517" s="801"/>
      <c r="R517" s="801"/>
      <c r="S517" s="801"/>
      <c r="T517" s="818">
        <v>480000</v>
      </c>
    </row>
    <row r="518" spans="1:20" s="696" customFormat="1" ht="24.75" customHeight="1">
      <c r="A518" s="729">
        <v>203</v>
      </c>
      <c r="B518" s="701" t="s">
        <v>1607</v>
      </c>
      <c r="C518" s="701">
        <v>7</v>
      </c>
      <c r="D518" s="701">
        <v>15</v>
      </c>
      <c r="E518" s="800">
        <v>1321080</v>
      </c>
      <c r="F518" s="801"/>
      <c r="G518" s="801"/>
      <c r="H518" s="801"/>
      <c r="I518" s="801"/>
      <c r="J518" s="801"/>
      <c r="K518" s="801"/>
      <c r="L518" s="801"/>
      <c r="M518" s="801"/>
      <c r="N518" s="801">
        <v>56400</v>
      </c>
      <c r="O518" s="801">
        <v>73553</v>
      </c>
      <c r="P518" s="801">
        <v>102005</v>
      </c>
      <c r="Q518" s="801"/>
      <c r="R518" s="801"/>
      <c r="S518" s="801"/>
      <c r="T518" s="818">
        <v>480000</v>
      </c>
    </row>
    <row r="519" spans="1:20" s="696" customFormat="1" ht="24.75" customHeight="1">
      <c r="A519" s="729">
        <v>204</v>
      </c>
      <c r="B519" s="701" t="s">
        <v>1608</v>
      </c>
      <c r="C519" s="701">
        <v>7</v>
      </c>
      <c r="D519" s="701">
        <v>15</v>
      </c>
      <c r="E519" s="800">
        <v>1321080</v>
      </c>
      <c r="F519" s="801"/>
      <c r="G519" s="801"/>
      <c r="H519" s="801"/>
      <c r="I519" s="801"/>
      <c r="J519" s="801"/>
      <c r="K519" s="801"/>
      <c r="L519" s="801"/>
      <c r="M519" s="801"/>
      <c r="N519" s="801">
        <v>56400</v>
      </c>
      <c r="O519" s="801">
        <v>73553</v>
      </c>
      <c r="P519" s="801">
        <v>102005</v>
      </c>
      <c r="Q519" s="801"/>
      <c r="R519" s="801"/>
      <c r="S519" s="801"/>
      <c r="T519" s="818">
        <v>480000</v>
      </c>
    </row>
    <row r="520" spans="1:20" s="696" customFormat="1" ht="24.75" customHeight="1">
      <c r="A520" s="729">
        <v>205</v>
      </c>
      <c r="B520" s="701" t="s">
        <v>1609</v>
      </c>
      <c r="C520" s="701">
        <v>7</v>
      </c>
      <c r="D520" s="701">
        <v>15</v>
      </c>
      <c r="E520" s="800">
        <v>1321080</v>
      </c>
      <c r="F520" s="801"/>
      <c r="G520" s="801"/>
      <c r="H520" s="801"/>
      <c r="I520" s="801"/>
      <c r="J520" s="801"/>
      <c r="K520" s="801"/>
      <c r="L520" s="801"/>
      <c r="M520" s="801"/>
      <c r="N520" s="801">
        <v>56400</v>
      </c>
      <c r="O520" s="801">
        <v>73553</v>
      </c>
      <c r="P520" s="801">
        <v>102005</v>
      </c>
      <c r="Q520" s="801"/>
      <c r="R520" s="801"/>
      <c r="S520" s="801"/>
      <c r="T520" s="818">
        <v>480000</v>
      </c>
    </row>
    <row r="521" spans="1:20" s="696" customFormat="1" ht="24.75" customHeight="1">
      <c r="A521" s="729">
        <v>206</v>
      </c>
      <c r="B521" s="701" t="s">
        <v>1610</v>
      </c>
      <c r="C521" s="701">
        <v>7</v>
      </c>
      <c r="D521" s="701">
        <v>15</v>
      </c>
      <c r="E521" s="800">
        <v>1321080</v>
      </c>
      <c r="F521" s="801"/>
      <c r="G521" s="801"/>
      <c r="H521" s="801"/>
      <c r="I521" s="801"/>
      <c r="J521" s="801"/>
      <c r="K521" s="801"/>
      <c r="L521" s="801"/>
      <c r="M521" s="801"/>
      <c r="N521" s="801">
        <v>56400</v>
      </c>
      <c r="O521" s="801">
        <v>73553</v>
      </c>
      <c r="P521" s="801">
        <v>102005</v>
      </c>
      <c r="Q521" s="801"/>
      <c r="R521" s="801"/>
      <c r="S521" s="801"/>
      <c r="T521" s="818">
        <v>480000</v>
      </c>
    </row>
    <row r="522" spans="1:20" s="696" customFormat="1" ht="24.75" customHeight="1">
      <c r="A522" s="729">
        <v>207</v>
      </c>
      <c r="B522" s="701" t="s">
        <v>1611</v>
      </c>
      <c r="C522" s="701">
        <v>7</v>
      </c>
      <c r="D522" s="701">
        <v>15</v>
      </c>
      <c r="E522" s="800">
        <v>1321080</v>
      </c>
      <c r="F522" s="801"/>
      <c r="G522" s="801"/>
      <c r="H522" s="801"/>
      <c r="I522" s="801"/>
      <c r="J522" s="801"/>
      <c r="K522" s="801"/>
      <c r="L522" s="801"/>
      <c r="M522" s="801"/>
      <c r="N522" s="801">
        <v>56400</v>
      </c>
      <c r="O522" s="801">
        <v>73553</v>
      </c>
      <c r="P522" s="801">
        <v>102005</v>
      </c>
      <c r="Q522" s="801"/>
      <c r="R522" s="801"/>
      <c r="S522" s="801"/>
      <c r="T522" s="818">
        <v>480000</v>
      </c>
    </row>
    <row r="523" spans="1:20" s="696" customFormat="1" ht="24.75" customHeight="1">
      <c r="A523" s="729">
        <v>208</v>
      </c>
      <c r="B523" s="701" t="s">
        <v>1612</v>
      </c>
      <c r="C523" s="701">
        <v>7</v>
      </c>
      <c r="D523" s="701">
        <v>15</v>
      </c>
      <c r="E523" s="800">
        <v>1321080</v>
      </c>
      <c r="F523" s="801"/>
      <c r="G523" s="801"/>
      <c r="H523" s="801"/>
      <c r="I523" s="801"/>
      <c r="J523" s="801"/>
      <c r="K523" s="801"/>
      <c r="L523" s="801"/>
      <c r="M523" s="801"/>
      <c r="N523" s="801">
        <v>56400</v>
      </c>
      <c r="O523" s="801">
        <v>73553</v>
      </c>
      <c r="P523" s="801">
        <v>102005</v>
      </c>
      <c r="Q523" s="801"/>
      <c r="R523" s="801"/>
      <c r="S523" s="801"/>
      <c r="T523" s="818">
        <v>480000</v>
      </c>
    </row>
    <row r="524" spans="1:20" s="696" customFormat="1" ht="24.75" customHeight="1">
      <c r="A524" s="729">
        <v>209</v>
      </c>
      <c r="B524" s="701" t="s">
        <v>1613</v>
      </c>
      <c r="C524" s="701">
        <v>7</v>
      </c>
      <c r="D524" s="701">
        <v>15</v>
      </c>
      <c r="E524" s="800">
        <v>1321080</v>
      </c>
      <c r="F524" s="801"/>
      <c r="G524" s="801"/>
      <c r="H524" s="801"/>
      <c r="I524" s="801"/>
      <c r="J524" s="801"/>
      <c r="K524" s="801"/>
      <c r="L524" s="801"/>
      <c r="M524" s="801"/>
      <c r="N524" s="801">
        <v>56400</v>
      </c>
      <c r="O524" s="801">
        <v>73553</v>
      </c>
      <c r="P524" s="801">
        <v>102005</v>
      </c>
      <c r="Q524" s="801"/>
      <c r="R524" s="801"/>
      <c r="S524" s="801"/>
      <c r="T524" s="818">
        <v>480000</v>
      </c>
    </row>
    <row r="525" spans="1:20" s="696" customFormat="1" ht="24.75" customHeight="1">
      <c r="A525" s="729">
        <v>210</v>
      </c>
      <c r="B525" s="701" t="s">
        <v>1614</v>
      </c>
      <c r="C525" s="701">
        <v>7</v>
      </c>
      <c r="D525" s="701">
        <v>15</v>
      </c>
      <c r="E525" s="800">
        <v>1321080</v>
      </c>
      <c r="F525" s="801"/>
      <c r="G525" s="801"/>
      <c r="H525" s="801"/>
      <c r="I525" s="801"/>
      <c r="J525" s="801"/>
      <c r="K525" s="801"/>
      <c r="L525" s="801"/>
      <c r="M525" s="801"/>
      <c r="N525" s="801">
        <v>56400</v>
      </c>
      <c r="O525" s="801">
        <v>73553</v>
      </c>
      <c r="P525" s="801">
        <v>102005</v>
      </c>
      <c r="Q525" s="801"/>
      <c r="R525" s="801"/>
      <c r="S525" s="801"/>
      <c r="T525" s="818">
        <v>480000</v>
      </c>
    </row>
    <row r="526" spans="1:20" s="696" customFormat="1" ht="24.75" customHeight="1">
      <c r="A526" s="729">
        <v>211</v>
      </c>
      <c r="B526" s="701" t="s">
        <v>1615</v>
      </c>
      <c r="C526" s="701">
        <v>7</v>
      </c>
      <c r="D526" s="701">
        <v>15</v>
      </c>
      <c r="E526" s="800">
        <v>1321080</v>
      </c>
      <c r="F526" s="801"/>
      <c r="G526" s="801"/>
      <c r="H526" s="801"/>
      <c r="I526" s="801"/>
      <c r="J526" s="801"/>
      <c r="K526" s="801"/>
      <c r="L526" s="801"/>
      <c r="M526" s="801"/>
      <c r="N526" s="801">
        <v>56400</v>
      </c>
      <c r="O526" s="801">
        <v>73553</v>
      </c>
      <c r="P526" s="801">
        <v>102005</v>
      </c>
      <c r="Q526" s="801"/>
      <c r="R526" s="801"/>
      <c r="S526" s="801"/>
      <c r="T526" s="818">
        <v>480000</v>
      </c>
    </row>
    <row r="527" spans="1:20" s="696" customFormat="1" ht="24.75" customHeight="1">
      <c r="A527" s="729">
        <v>212</v>
      </c>
      <c r="B527" s="701" t="s">
        <v>1616</v>
      </c>
      <c r="C527" s="701">
        <v>7</v>
      </c>
      <c r="D527" s="701">
        <v>15</v>
      </c>
      <c r="E527" s="800">
        <v>1321080</v>
      </c>
      <c r="F527" s="801"/>
      <c r="G527" s="801"/>
      <c r="H527" s="801"/>
      <c r="I527" s="801"/>
      <c r="J527" s="801"/>
      <c r="K527" s="801"/>
      <c r="L527" s="801"/>
      <c r="M527" s="801"/>
      <c r="N527" s="801">
        <v>56400</v>
      </c>
      <c r="O527" s="801">
        <v>73553</v>
      </c>
      <c r="P527" s="801">
        <v>102005</v>
      </c>
      <c r="Q527" s="801"/>
      <c r="R527" s="801"/>
      <c r="S527" s="801"/>
      <c r="T527" s="818">
        <v>480000</v>
      </c>
    </row>
    <row r="528" spans="1:20" s="696" customFormat="1" ht="24.75" customHeight="1">
      <c r="A528" s="729">
        <v>213</v>
      </c>
      <c r="B528" s="701" t="s">
        <v>1617</v>
      </c>
      <c r="C528" s="701">
        <v>7</v>
      </c>
      <c r="D528" s="701">
        <v>15</v>
      </c>
      <c r="E528" s="800">
        <v>1321080</v>
      </c>
      <c r="F528" s="801"/>
      <c r="G528" s="801"/>
      <c r="H528" s="801"/>
      <c r="I528" s="801"/>
      <c r="J528" s="801"/>
      <c r="K528" s="801"/>
      <c r="L528" s="801"/>
      <c r="M528" s="801"/>
      <c r="N528" s="801">
        <v>56400</v>
      </c>
      <c r="O528" s="801">
        <v>73553</v>
      </c>
      <c r="P528" s="801">
        <v>102005</v>
      </c>
      <c r="Q528" s="801"/>
      <c r="R528" s="801"/>
      <c r="S528" s="801"/>
      <c r="T528" s="818">
        <v>480000</v>
      </c>
    </row>
    <row r="529" spans="1:20" s="696" customFormat="1" ht="24.75" customHeight="1">
      <c r="A529" s="729">
        <v>214</v>
      </c>
      <c r="B529" s="701" t="s">
        <v>1618</v>
      </c>
      <c r="C529" s="701">
        <v>7</v>
      </c>
      <c r="D529" s="701">
        <v>15</v>
      </c>
      <c r="E529" s="800">
        <v>1321080</v>
      </c>
      <c r="F529" s="801"/>
      <c r="G529" s="801"/>
      <c r="H529" s="801"/>
      <c r="I529" s="801"/>
      <c r="J529" s="801"/>
      <c r="K529" s="801"/>
      <c r="L529" s="801"/>
      <c r="M529" s="801"/>
      <c r="N529" s="801">
        <v>56400</v>
      </c>
      <c r="O529" s="801">
        <v>73553</v>
      </c>
      <c r="P529" s="801">
        <v>102005</v>
      </c>
      <c r="Q529" s="801"/>
      <c r="R529" s="801"/>
      <c r="S529" s="801"/>
      <c r="T529" s="818">
        <v>480000</v>
      </c>
    </row>
    <row r="530" spans="1:20" s="696" customFormat="1" ht="24.75" customHeight="1">
      <c r="A530" s="729">
        <v>215</v>
      </c>
      <c r="B530" s="701" t="s">
        <v>1619</v>
      </c>
      <c r="C530" s="701">
        <v>7</v>
      </c>
      <c r="D530" s="701">
        <v>15</v>
      </c>
      <c r="E530" s="800">
        <v>1321080</v>
      </c>
      <c r="F530" s="801"/>
      <c r="G530" s="801"/>
      <c r="H530" s="801"/>
      <c r="I530" s="801"/>
      <c r="J530" s="801"/>
      <c r="K530" s="801"/>
      <c r="L530" s="801"/>
      <c r="M530" s="801"/>
      <c r="N530" s="801">
        <v>56400</v>
      </c>
      <c r="O530" s="801">
        <v>73553</v>
      </c>
      <c r="P530" s="801">
        <v>102005</v>
      </c>
      <c r="Q530" s="801"/>
      <c r="R530" s="801"/>
      <c r="S530" s="801"/>
      <c r="T530" s="818">
        <v>480000</v>
      </c>
    </row>
    <row r="531" spans="1:20" s="696" customFormat="1" ht="24.75" customHeight="1">
      <c r="A531" s="729">
        <v>216</v>
      </c>
      <c r="B531" s="701" t="s">
        <v>1620</v>
      </c>
      <c r="C531" s="701">
        <v>7</v>
      </c>
      <c r="D531" s="701">
        <v>15</v>
      </c>
      <c r="E531" s="800">
        <v>1321080</v>
      </c>
      <c r="F531" s="801"/>
      <c r="G531" s="801"/>
      <c r="H531" s="801"/>
      <c r="I531" s="801"/>
      <c r="J531" s="801"/>
      <c r="K531" s="801"/>
      <c r="L531" s="801"/>
      <c r="M531" s="801"/>
      <c r="N531" s="801">
        <v>56400</v>
      </c>
      <c r="O531" s="801">
        <v>73553</v>
      </c>
      <c r="P531" s="801">
        <v>102005</v>
      </c>
      <c r="Q531" s="801"/>
      <c r="R531" s="801"/>
      <c r="S531" s="801"/>
      <c r="T531" s="818">
        <v>480000</v>
      </c>
    </row>
    <row r="532" spans="1:20" s="696" customFormat="1" ht="24.75" customHeight="1">
      <c r="A532" s="729">
        <v>217</v>
      </c>
      <c r="B532" s="701" t="s">
        <v>1621</v>
      </c>
      <c r="C532" s="701">
        <v>7</v>
      </c>
      <c r="D532" s="701">
        <v>15</v>
      </c>
      <c r="E532" s="800">
        <v>1321080</v>
      </c>
      <c r="F532" s="801"/>
      <c r="G532" s="801"/>
      <c r="H532" s="801"/>
      <c r="I532" s="801"/>
      <c r="J532" s="801"/>
      <c r="K532" s="801"/>
      <c r="L532" s="801"/>
      <c r="M532" s="801"/>
      <c r="N532" s="801">
        <v>56400</v>
      </c>
      <c r="O532" s="801">
        <v>73553</v>
      </c>
      <c r="P532" s="801">
        <v>102005</v>
      </c>
      <c r="Q532" s="801"/>
      <c r="R532" s="801"/>
      <c r="S532" s="801"/>
      <c r="T532" s="818">
        <v>480000</v>
      </c>
    </row>
    <row r="533" spans="1:20" s="696" customFormat="1" ht="24.75" customHeight="1">
      <c r="A533" s="729">
        <v>218</v>
      </c>
      <c r="B533" s="701" t="s">
        <v>1622</v>
      </c>
      <c r="C533" s="701">
        <v>7</v>
      </c>
      <c r="D533" s="701">
        <v>15</v>
      </c>
      <c r="E533" s="800">
        <v>1321080</v>
      </c>
      <c r="F533" s="801"/>
      <c r="G533" s="801"/>
      <c r="H533" s="801"/>
      <c r="I533" s="801"/>
      <c r="J533" s="801"/>
      <c r="K533" s="801"/>
      <c r="L533" s="801"/>
      <c r="M533" s="801"/>
      <c r="N533" s="801">
        <v>56400</v>
      </c>
      <c r="O533" s="801">
        <v>73553</v>
      </c>
      <c r="P533" s="801">
        <v>102005</v>
      </c>
      <c r="Q533" s="801"/>
      <c r="R533" s="801"/>
      <c r="S533" s="801"/>
      <c r="T533" s="818">
        <v>480000</v>
      </c>
    </row>
    <row r="534" spans="1:20" s="696" customFormat="1" ht="24.75" customHeight="1">
      <c r="A534" s="729">
        <v>219</v>
      </c>
      <c r="B534" s="701" t="s">
        <v>1623</v>
      </c>
      <c r="C534" s="701">
        <v>7</v>
      </c>
      <c r="D534" s="701">
        <v>15</v>
      </c>
      <c r="E534" s="800">
        <v>1321080</v>
      </c>
      <c r="F534" s="801"/>
      <c r="G534" s="801"/>
      <c r="H534" s="801"/>
      <c r="I534" s="801"/>
      <c r="J534" s="801"/>
      <c r="K534" s="801"/>
      <c r="L534" s="801"/>
      <c r="M534" s="801"/>
      <c r="N534" s="801">
        <v>56400</v>
      </c>
      <c r="O534" s="801">
        <v>73553</v>
      </c>
      <c r="P534" s="801">
        <v>102005</v>
      </c>
      <c r="Q534" s="801"/>
      <c r="R534" s="801"/>
      <c r="S534" s="801"/>
      <c r="T534" s="818">
        <v>480000</v>
      </c>
    </row>
    <row r="535" spans="1:20" s="696" customFormat="1" ht="24.75" customHeight="1">
      <c r="A535" s="729">
        <v>220</v>
      </c>
      <c r="B535" s="701" t="s">
        <v>1624</v>
      </c>
      <c r="C535" s="701">
        <v>7</v>
      </c>
      <c r="D535" s="701">
        <v>15</v>
      </c>
      <c r="E535" s="800">
        <v>1321080</v>
      </c>
      <c r="F535" s="801"/>
      <c r="G535" s="801"/>
      <c r="H535" s="801"/>
      <c r="I535" s="801"/>
      <c r="J535" s="801"/>
      <c r="K535" s="801"/>
      <c r="L535" s="801"/>
      <c r="M535" s="801"/>
      <c r="N535" s="801">
        <v>56400</v>
      </c>
      <c r="O535" s="801">
        <v>73553</v>
      </c>
      <c r="P535" s="801">
        <v>102005</v>
      </c>
      <c r="Q535" s="801"/>
      <c r="R535" s="801"/>
      <c r="S535" s="801"/>
      <c r="T535" s="818">
        <v>480000</v>
      </c>
    </row>
    <row r="536" spans="1:20" s="696" customFormat="1" ht="24.75" customHeight="1">
      <c r="A536" s="729">
        <v>221</v>
      </c>
      <c r="B536" s="701" t="s">
        <v>1625</v>
      </c>
      <c r="C536" s="701">
        <v>7</v>
      </c>
      <c r="D536" s="701">
        <v>15</v>
      </c>
      <c r="E536" s="800">
        <v>1321080</v>
      </c>
      <c r="F536" s="801"/>
      <c r="G536" s="801"/>
      <c r="H536" s="801"/>
      <c r="I536" s="801"/>
      <c r="J536" s="801"/>
      <c r="K536" s="801"/>
      <c r="L536" s="801"/>
      <c r="M536" s="801"/>
      <c r="N536" s="801">
        <v>56400</v>
      </c>
      <c r="O536" s="801">
        <v>73553</v>
      </c>
      <c r="P536" s="801">
        <v>102005</v>
      </c>
      <c r="Q536" s="801"/>
      <c r="R536" s="801"/>
      <c r="S536" s="801"/>
      <c r="T536" s="818">
        <v>480000</v>
      </c>
    </row>
    <row r="537" spans="1:20" s="696" customFormat="1" ht="24.75" customHeight="1">
      <c r="A537" s="729">
        <v>222</v>
      </c>
      <c r="B537" s="701" t="s">
        <v>1626</v>
      </c>
      <c r="C537" s="701">
        <v>7</v>
      </c>
      <c r="D537" s="701">
        <v>15</v>
      </c>
      <c r="E537" s="800">
        <v>1321080</v>
      </c>
      <c r="F537" s="801"/>
      <c r="G537" s="801"/>
      <c r="H537" s="801"/>
      <c r="I537" s="801"/>
      <c r="J537" s="801"/>
      <c r="K537" s="801"/>
      <c r="L537" s="801"/>
      <c r="M537" s="801"/>
      <c r="N537" s="801">
        <v>56400</v>
      </c>
      <c r="O537" s="801">
        <v>73553</v>
      </c>
      <c r="P537" s="801">
        <v>102005</v>
      </c>
      <c r="Q537" s="801"/>
      <c r="R537" s="801"/>
      <c r="S537" s="801"/>
      <c r="T537" s="818">
        <v>480000</v>
      </c>
    </row>
    <row r="538" spans="1:20" s="696" customFormat="1" ht="24.75" customHeight="1">
      <c r="A538" s="729">
        <v>223</v>
      </c>
      <c r="B538" s="701" t="s">
        <v>1627</v>
      </c>
      <c r="C538" s="701">
        <v>7</v>
      </c>
      <c r="D538" s="701">
        <v>15</v>
      </c>
      <c r="E538" s="800">
        <v>1321080</v>
      </c>
      <c r="F538" s="801"/>
      <c r="G538" s="801"/>
      <c r="H538" s="801"/>
      <c r="I538" s="801"/>
      <c r="J538" s="801"/>
      <c r="K538" s="801"/>
      <c r="L538" s="801"/>
      <c r="M538" s="801"/>
      <c r="N538" s="801">
        <v>56400</v>
      </c>
      <c r="O538" s="801">
        <v>73553</v>
      </c>
      <c r="P538" s="801">
        <v>102005</v>
      </c>
      <c r="Q538" s="801"/>
      <c r="R538" s="801"/>
      <c r="S538" s="801"/>
      <c r="T538" s="818">
        <v>480000</v>
      </c>
    </row>
    <row r="539" spans="1:20" s="696" customFormat="1" ht="24.75" customHeight="1">
      <c r="A539" s="729">
        <v>224</v>
      </c>
      <c r="B539" s="701" t="s">
        <v>1628</v>
      </c>
      <c r="C539" s="701">
        <v>7</v>
      </c>
      <c r="D539" s="701">
        <v>15</v>
      </c>
      <c r="E539" s="800">
        <v>1321080</v>
      </c>
      <c r="F539" s="801"/>
      <c r="G539" s="801"/>
      <c r="H539" s="801"/>
      <c r="I539" s="801"/>
      <c r="J539" s="801"/>
      <c r="K539" s="801"/>
      <c r="L539" s="801"/>
      <c r="M539" s="801"/>
      <c r="N539" s="801">
        <v>56400</v>
      </c>
      <c r="O539" s="801">
        <v>73553</v>
      </c>
      <c r="P539" s="801">
        <v>102005</v>
      </c>
      <c r="Q539" s="801"/>
      <c r="R539" s="801"/>
      <c r="S539" s="801"/>
      <c r="T539" s="818">
        <v>480000</v>
      </c>
    </row>
    <row r="540" spans="1:20" s="696" customFormat="1" ht="24.75" customHeight="1">
      <c r="A540" s="729">
        <v>225</v>
      </c>
      <c r="B540" s="701" t="s">
        <v>1629</v>
      </c>
      <c r="C540" s="701">
        <v>7</v>
      </c>
      <c r="D540" s="701">
        <v>15</v>
      </c>
      <c r="E540" s="800">
        <v>1321080</v>
      </c>
      <c r="F540" s="801"/>
      <c r="G540" s="801"/>
      <c r="H540" s="801"/>
      <c r="I540" s="801"/>
      <c r="J540" s="801"/>
      <c r="K540" s="801"/>
      <c r="L540" s="801"/>
      <c r="M540" s="801"/>
      <c r="N540" s="801">
        <v>56400</v>
      </c>
      <c r="O540" s="801">
        <v>73553</v>
      </c>
      <c r="P540" s="801">
        <v>102005</v>
      </c>
      <c r="Q540" s="801"/>
      <c r="R540" s="801"/>
      <c r="S540" s="801"/>
      <c r="T540" s="818">
        <v>480000</v>
      </c>
    </row>
    <row r="541" spans="1:20" s="696" customFormat="1" ht="24.75" customHeight="1">
      <c r="A541" s="729">
        <v>226</v>
      </c>
      <c r="B541" s="701" t="s">
        <v>1630</v>
      </c>
      <c r="C541" s="701">
        <v>7</v>
      </c>
      <c r="D541" s="701">
        <v>15</v>
      </c>
      <c r="E541" s="800">
        <v>1321080</v>
      </c>
      <c r="F541" s="801"/>
      <c r="G541" s="801"/>
      <c r="H541" s="801"/>
      <c r="I541" s="801"/>
      <c r="J541" s="801"/>
      <c r="K541" s="801"/>
      <c r="L541" s="801"/>
      <c r="M541" s="801"/>
      <c r="N541" s="801">
        <v>56400</v>
      </c>
      <c r="O541" s="801">
        <v>73553</v>
      </c>
      <c r="P541" s="801">
        <v>102005</v>
      </c>
      <c r="Q541" s="801"/>
      <c r="R541" s="801"/>
      <c r="S541" s="801"/>
      <c r="T541" s="818">
        <v>480000</v>
      </c>
    </row>
    <row r="542" spans="1:20" s="696" customFormat="1" ht="24.75" customHeight="1">
      <c r="A542" s="729">
        <v>227</v>
      </c>
      <c r="B542" s="701" t="s">
        <v>1631</v>
      </c>
      <c r="C542" s="701">
        <v>7</v>
      </c>
      <c r="D542" s="701">
        <v>15</v>
      </c>
      <c r="E542" s="800">
        <v>1321080</v>
      </c>
      <c r="F542" s="801"/>
      <c r="G542" s="801"/>
      <c r="H542" s="801"/>
      <c r="I542" s="801"/>
      <c r="J542" s="801"/>
      <c r="K542" s="801"/>
      <c r="L542" s="801"/>
      <c r="M542" s="801"/>
      <c r="N542" s="801">
        <v>56400</v>
      </c>
      <c r="O542" s="801">
        <v>73553</v>
      </c>
      <c r="P542" s="801">
        <v>102005</v>
      </c>
      <c r="Q542" s="801"/>
      <c r="R542" s="801"/>
      <c r="S542" s="801"/>
      <c r="T542" s="818">
        <v>480000</v>
      </c>
    </row>
    <row r="543" spans="1:20" s="696" customFormat="1" ht="24.75" customHeight="1">
      <c r="A543" s="729">
        <v>228</v>
      </c>
      <c r="B543" s="701" t="s">
        <v>1632</v>
      </c>
      <c r="C543" s="701">
        <v>7</v>
      </c>
      <c r="D543" s="701">
        <v>15</v>
      </c>
      <c r="E543" s="800">
        <v>1321080</v>
      </c>
      <c r="F543" s="801"/>
      <c r="G543" s="801"/>
      <c r="H543" s="801"/>
      <c r="I543" s="801"/>
      <c r="J543" s="801"/>
      <c r="K543" s="801"/>
      <c r="L543" s="801"/>
      <c r="M543" s="801"/>
      <c r="N543" s="801">
        <v>56400</v>
      </c>
      <c r="O543" s="801">
        <v>73553</v>
      </c>
      <c r="P543" s="801">
        <v>102005</v>
      </c>
      <c r="Q543" s="801"/>
      <c r="R543" s="801"/>
      <c r="S543" s="801"/>
      <c r="T543" s="818">
        <v>480000</v>
      </c>
    </row>
    <row r="544" spans="1:20" s="696" customFormat="1" ht="24.75" customHeight="1">
      <c r="A544" s="729">
        <v>229</v>
      </c>
      <c r="B544" s="701" t="s">
        <v>1633</v>
      </c>
      <c r="C544" s="701">
        <v>7</v>
      </c>
      <c r="D544" s="701">
        <v>15</v>
      </c>
      <c r="E544" s="800">
        <v>1321080</v>
      </c>
      <c r="F544" s="801"/>
      <c r="G544" s="801"/>
      <c r="H544" s="801"/>
      <c r="I544" s="801"/>
      <c r="J544" s="801"/>
      <c r="K544" s="801"/>
      <c r="L544" s="801"/>
      <c r="M544" s="801"/>
      <c r="N544" s="801">
        <v>56400</v>
      </c>
      <c r="O544" s="801">
        <v>73553</v>
      </c>
      <c r="P544" s="801">
        <v>102005</v>
      </c>
      <c r="Q544" s="801"/>
      <c r="R544" s="801"/>
      <c r="S544" s="801"/>
      <c r="T544" s="818">
        <v>480000</v>
      </c>
    </row>
    <row r="545" spans="1:20" s="696" customFormat="1" ht="24.75" customHeight="1">
      <c r="A545" s="729">
        <v>230</v>
      </c>
      <c r="B545" s="701" t="s">
        <v>1634</v>
      </c>
      <c r="C545" s="701">
        <v>9</v>
      </c>
      <c r="D545" s="701">
        <v>15</v>
      </c>
      <c r="E545" s="800">
        <v>1778331.48</v>
      </c>
      <c r="F545" s="801"/>
      <c r="G545" s="801"/>
      <c r="H545" s="801"/>
      <c r="I545" s="801"/>
      <c r="J545" s="801"/>
      <c r="K545" s="801"/>
      <c r="L545" s="801"/>
      <c r="M545" s="801"/>
      <c r="N545" s="801">
        <v>56400</v>
      </c>
      <c r="O545" s="801">
        <v>1541217</v>
      </c>
      <c r="P545" s="801">
        <v>133217</v>
      </c>
      <c r="Q545" s="801"/>
      <c r="R545" s="801"/>
      <c r="S545" s="801"/>
      <c r="T545" s="818">
        <v>480000</v>
      </c>
    </row>
    <row r="546" spans="1:20" s="696" customFormat="1" ht="24.75" customHeight="1">
      <c r="A546" s="729">
        <v>231</v>
      </c>
      <c r="B546" s="701" t="s">
        <v>1635</v>
      </c>
      <c r="C546" s="701">
        <v>9</v>
      </c>
      <c r="D546" s="701">
        <v>15</v>
      </c>
      <c r="E546" s="800">
        <v>1778331.48</v>
      </c>
      <c r="F546" s="801"/>
      <c r="G546" s="801"/>
      <c r="H546" s="801"/>
      <c r="I546" s="801"/>
      <c r="J546" s="801"/>
      <c r="K546" s="801"/>
      <c r="L546" s="801"/>
      <c r="M546" s="801"/>
      <c r="N546" s="801">
        <v>56400</v>
      </c>
      <c r="O546" s="801">
        <v>1541217</v>
      </c>
      <c r="P546" s="801">
        <v>133217</v>
      </c>
      <c r="Q546" s="801"/>
      <c r="R546" s="801"/>
      <c r="S546" s="801"/>
      <c r="T546" s="818">
        <v>480000</v>
      </c>
    </row>
    <row r="547" spans="1:20" s="696" customFormat="1" ht="24.75" customHeight="1">
      <c r="A547" s="729">
        <v>232</v>
      </c>
      <c r="B547" s="701" t="s">
        <v>1636</v>
      </c>
      <c r="C547" s="701">
        <v>9</v>
      </c>
      <c r="D547" s="701">
        <v>15</v>
      </c>
      <c r="E547" s="800">
        <v>1778331.48</v>
      </c>
      <c r="F547" s="801"/>
      <c r="G547" s="801"/>
      <c r="H547" s="801"/>
      <c r="I547" s="801"/>
      <c r="J547" s="801"/>
      <c r="K547" s="801"/>
      <c r="L547" s="801"/>
      <c r="M547" s="801"/>
      <c r="N547" s="801">
        <v>56400</v>
      </c>
      <c r="O547" s="801">
        <v>1541217</v>
      </c>
      <c r="P547" s="801">
        <v>133217</v>
      </c>
      <c r="Q547" s="801"/>
      <c r="R547" s="801"/>
      <c r="S547" s="801"/>
      <c r="T547" s="818">
        <v>480000</v>
      </c>
    </row>
    <row r="548" spans="1:20" s="696" customFormat="1" ht="24.75" customHeight="1">
      <c r="A548" s="729">
        <v>233</v>
      </c>
      <c r="B548" s="701" t="s">
        <v>1637</v>
      </c>
      <c r="C548" s="701">
        <v>9</v>
      </c>
      <c r="D548" s="701">
        <v>15</v>
      </c>
      <c r="E548" s="800">
        <v>1778331.48</v>
      </c>
      <c r="F548" s="801"/>
      <c r="G548" s="801"/>
      <c r="H548" s="801"/>
      <c r="I548" s="801"/>
      <c r="J548" s="801"/>
      <c r="K548" s="801"/>
      <c r="L548" s="801"/>
      <c r="M548" s="801"/>
      <c r="N548" s="801">
        <v>56400</v>
      </c>
      <c r="O548" s="801">
        <v>1541217</v>
      </c>
      <c r="P548" s="801">
        <v>133217</v>
      </c>
      <c r="Q548" s="801"/>
      <c r="R548" s="801"/>
      <c r="S548" s="801"/>
      <c r="T548" s="818">
        <v>480000</v>
      </c>
    </row>
    <row r="549" spans="1:20" s="696" customFormat="1" ht="24.75" customHeight="1">
      <c r="A549" s="729">
        <v>234</v>
      </c>
      <c r="B549" s="701" t="s">
        <v>1638</v>
      </c>
      <c r="C549" s="701">
        <v>9</v>
      </c>
      <c r="D549" s="701">
        <v>15</v>
      </c>
      <c r="E549" s="800">
        <v>1778331.48</v>
      </c>
      <c r="F549" s="801"/>
      <c r="G549" s="801"/>
      <c r="H549" s="801"/>
      <c r="I549" s="801"/>
      <c r="J549" s="801"/>
      <c r="K549" s="801"/>
      <c r="L549" s="801"/>
      <c r="M549" s="801"/>
      <c r="N549" s="801">
        <v>56400</v>
      </c>
      <c r="O549" s="801">
        <v>1541217</v>
      </c>
      <c r="P549" s="801">
        <v>133217</v>
      </c>
      <c r="Q549" s="801"/>
      <c r="R549" s="801"/>
      <c r="S549" s="801"/>
      <c r="T549" s="818">
        <v>480000</v>
      </c>
    </row>
    <row r="550" spans="1:20" s="696" customFormat="1" ht="24.75" customHeight="1">
      <c r="A550" s="729">
        <v>235</v>
      </c>
      <c r="B550" s="701" t="s">
        <v>1639</v>
      </c>
      <c r="C550" s="701">
        <v>9</v>
      </c>
      <c r="D550" s="701">
        <v>15</v>
      </c>
      <c r="E550" s="800">
        <v>1778331.48</v>
      </c>
      <c r="F550" s="801"/>
      <c r="G550" s="801"/>
      <c r="H550" s="801"/>
      <c r="I550" s="801"/>
      <c r="J550" s="801"/>
      <c r="K550" s="801"/>
      <c r="L550" s="801"/>
      <c r="M550" s="801"/>
      <c r="N550" s="801">
        <v>56400</v>
      </c>
      <c r="O550" s="801">
        <v>1541217</v>
      </c>
      <c r="P550" s="801">
        <v>133217</v>
      </c>
      <c r="Q550" s="801"/>
      <c r="R550" s="801"/>
      <c r="S550" s="801"/>
      <c r="T550" s="818">
        <v>480000</v>
      </c>
    </row>
    <row r="551" spans="1:20" s="696" customFormat="1" ht="24.75" customHeight="1">
      <c r="A551" s="729">
        <v>236</v>
      </c>
      <c r="B551" s="701" t="s">
        <v>1640</v>
      </c>
      <c r="C551" s="701">
        <v>9</v>
      </c>
      <c r="D551" s="701">
        <v>15</v>
      </c>
      <c r="E551" s="800">
        <v>1778331.48</v>
      </c>
      <c r="F551" s="801"/>
      <c r="G551" s="801"/>
      <c r="H551" s="801"/>
      <c r="I551" s="801"/>
      <c r="J551" s="801"/>
      <c r="K551" s="801"/>
      <c r="L551" s="801"/>
      <c r="M551" s="801"/>
      <c r="N551" s="801">
        <v>56400</v>
      </c>
      <c r="O551" s="801">
        <v>1541217</v>
      </c>
      <c r="P551" s="801">
        <v>133217</v>
      </c>
      <c r="Q551" s="801"/>
      <c r="R551" s="801"/>
      <c r="S551" s="801"/>
      <c r="T551" s="818">
        <v>480000</v>
      </c>
    </row>
    <row r="552" spans="1:20" s="696" customFormat="1" ht="24.75" customHeight="1">
      <c r="A552" s="729">
        <v>237</v>
      </c>
      <c r="B552" s="701" t="s">
        <v>1641</v>
      </c>
      <c r="C552" s="701">
        <v>9</v>
      </c>
      <c r="D552" s="701">
        <v>15</v>
      </c>
      <c r="E552" s="800">
        <v>1778331.48</v>
      </c>
      <c r="F552" s="801"/>
      <c r="G552" s="801"/>
      <c r="H552" s="801"/>
      <c r="I552" s="801"/>
      <c r="J552" s="801"/>
      <c r="K552" s="801"/>
      <c r="L552" s="801"/>
      <c r="M552" s="801"/>
      <c r="N552" s="801">
        <v>56400</v>
      </c>
      <c r="O552" s="801">
        <v>1541217</v>
      </c>
      <c r="P552" s="801">
        <v>133217</v>
      </c>
      <c r="Q552" s="801"/>
      <c r="R552" s="801"/>
      <c r="S552" s="801"/>
      <c r="T552" s="818">
        <v>480000</v>
      </c>
    </row>
    <row r="553" spans="1:20" s="696" customFormat="1" ht="24.75" customHeight="1">
      <c r="A553" s="729">
        <v>238</v>
      </c>
      <c r="B553" s="701" t="s">
        <v>1642</v>
      </c>
      <c r="C553" s="701">
        <v>9</v>
      </c>
      <c r="D553" s="701">
        <v>15</v>
      </c>
      <c r="E553" s="800">
        <v>1778331.48</v>
      </c>
      <c r="F553" s="801"/>
      <c r="G553" s="801"/>
      <c r="H553" s="801"/>
      <c r="I553" s="801"/>
      <c r="J553" s="801"/>
      <c r="K553" s="801"/>
      <c r="L553" s="801"/>
      <c r="M553" s="801"/>
      <c r="N553" s="801">
        <v>56400</v>
      </c>
      <c r="O553" s="801">
        <v>1541217</v>
      </c>
      <c r="P553" s="801">
        <v>133217</v>
      </c>
      <c r="Q553" s="801"/>
      <c r="R553" s="801"/>
      <c r="S553" s="801"/>
      <c r="T553" s="818">
        <v>480000</v>
      </c>
    </row>
    <row r="554" spans="1:20" s="696" customFormat="1" ht="24.75" customHeight="1">
      <c r="A554" s="729">
        <v>239</v>
      </c>
      <c r="B554" s="701" t="s">
        <v>1643</v>
      </c>
      <c r="C554" s="701">
        <v>10</v>
      </c>
      <c r="D554" s="701">
        <v>6</v>
      </c>
      <c r="E554" s="800">
        <v>1638833.64</v>
      </c>
      <c r="F554" s="801"/>
      <c r="G554" s="801"/>
      <c r="H554" s="801"/>
      <c r="I554" s="801"/>
      <c r="J554" s="801"/>
      <c r="K554" s="801"/>
      <c r="L554" s="801"/>
      <c r="M554" s="801"/>
      <c r="N554" s="801">
        <v>56400</v>
      </c>
      <c r="O554" s="801">
        <v>1420662</v>
      </c>
      <c r="P554" s="801">
        <v>122859</v>
      </c>
      <c r="Q554" s="801"/>
      <c r="R554" s="801"/>
      <c r="S554" s="801"/>
      <c r="T554" s="818">
        <v>480000</v>
      </c>
    </row>
    <row r="555" spans="1:20" s="696" customFormat="1" ht="24.75" customHeight="1">
      <c r="A555" s="729">
        <v>240</v>
      </c>
      <c r="B555" s="701" t="s">
        <v>1644</v>
      </c>
      <c r="C555" s="701">
        <v>10</v>
      </c>
      <c r="D555" s="701">
        <v>6</v>
      </c>
      <c r="E555" s="800">
        <v>1638833.64</v>
      </c>
      <c r="F555" s="801"/>
      <c r="G555" s="801"/>
      <c r="H555" s="801"/>
      <c r="I555" s="801"/>
      <c r="J555" s="801"/>
      <c r="K555" s="801"/>
      <c r="L555" s="801"/>
      <c r="M555" s="801"/>
      <c r="N555" s="801">
        <v>56400</v>
      </c>
      <c r="O555" s="801">
        <v>1420662</v>
      </c>
      <c r="P555" s="801">
        <v>122859</v>
      </c>
      <c r="Q555" s="801"/>
      <c r="R555" s="801"/>
      <c r="S555" s="801"/>
      <c r="T555" s="818">
        <v>480000</v>
      </c>
    </row>
    <row r="556" spans="1:20" s="696" customFormat="1" ht="24.75" customHeight="1" thickBot="1">
      <c r="A556" s="729">
        <v>241</v>
      </c>
      <c r="B556" s="731" t="s">
        <v>1645</v>
      </c>
      <c r="C556" s="731">
        <v>10</v>
      </c>
      <c r="D556" s="731">
        <v>6</v>
      </c>
      <c r="E556" s="840">
        <v>1638833.64</v>
      </c>
      <c r="F556" s="802"/>
      <c r="G556" s="802"/>
      <c r="H556" s="802"/>
      <c r="I556" s="802"/>
      <c r="J556" s="802"/>
      <c r="K556" s="802"/>
      <c r="L556" s="802"/>
      <c r="M556" s="802"/>
      <c r="N556" s="802">
        <v>56400</v>
      </c>
      <c r="O556" s="802">
        <v>1420662</v>
      </c>
      <c r="P556" s="802">
        <v>122859</v>
      </c>
      <c r="Q556" s="802"/>
      <c r="R556" s="802"/>
      <c r="S556" s="802"/>
      <c r="T556" s="875">
        <v>480000</v>
      </c>
    </row>
    <row r="557" spans="1:20" s="758" customFormat="1" ht="24.75" customHeight="1" thickBot="1">
      <c r="A557" s="1037" t="s">
        <v>916</v>
      </c>
      <c r="B557" s="1038"/>
      <c r="C557" s="1038"/>
      <c r="D557" s="1040"/>
      <c r="E557" s="841">
        <f>SUM(E437:E556)</f>
        <v>163598124.23999986</v>
      </c>
      <c r="F557" s="876"/>
      <c r="G557" s="876"/>
      <c r="H557" s="876"/>
      <c r="I557" s="876"/>
      <c r="J557" s="876"/>
      <c r="K557" s="876"/>
      <c r="L557" s="876"/>
      <c r="M557" s="876"/>
      <c r="N557" s="841">
        <f t="shared" ref="N557:T557" si="125">SUM(N437:N556)</f>
        <v>6768000</v>
      </c>
      <c r="O557" s="841">
        <f t="shared" si="125"/>
        <v>26076663</v>
      </c>
      <c r="P557" s="841">
        <f t="shared" si="125"/>
        <v>8605875</v>
      </c>
      <c r="Q557" s="841">
        <f t="shared" si="125"/>
        <v>0</v>
      </c>
      <c r="R557" s="841">
        <f t="shared" si="125"/>
        <v>0</v>
      </c>
      <c r="S557" s="841">
        <f t="shared" si="125"/>
        <v>0</v>
      </c>
      <c r="T557" s="842">
        <f t="shared" si="125"/>
        <v>57600000</v>
      </c>
    </row>
    <row r="558" spans="1:20" s="696" customFormat="1" ht="24.75" customHeight="1">
      <c r="A558" s="755">
        <v>241</v>
      </c>
      <c r="B558" s="756" t="s">
        <v>1095</v>
      </c>
      <c r="C558" s="756">
        <v>11</v>
      </c>
      <c r="D558" s="756">
        <v>7</v>
      </c>
      <c r="E558" s="831">
        <v>1960881.36</v>
      </c>
      <c r="F558" s="832"/>
      <c r="G558" s="832"/>
      <c r="H558" s="832"/>
      <c r="I558" s="832"/>
      <c r="J558" s="832"/>
      <c r="K558" s="832"/>
      <c r="L558" s="832"/>
      <c r="M558" s="832"/>
      <c r="N558" s="832">
        <v>56400</v>
      </c>
      <c r="O558" s="832">
        <v>1674865</v>
      </c>
      <c r="P558" s="832">
        <v>142224</v>
      </c>
      <c r="Q558" s="832"/>
      <c r="R558" s="832"/>
      <c r="S558" s="832"/>
      <c r="T558" s="834">
        <v>480000</v>
      </c>
    </row>
    <row r="559" spans="1:20" s="696" customFormat="1" ht="24.75" customHeight="1">
      <c r="A559" s="729">
        <v>242</v>
      </c>
      <c r="B559" s="701" t="s">
        <v>1646</v>
      </c>
      <c r="C559" s="701">
        <v>12</v>
      </c>
      <c r="D559" s="701">
        <v>8</v>
      </c>
      <c r="E559" s="800">
        <v>2444628</v>
      </c>
      <c r="F559" s="801"/>
      <c r="G559" s="801"/>
      <c r="H559" s="801"/>
      <c r="I559" s="801"/>
      <c r="J559" s="801"/>
      <c r="K559" s="801"/>
      <c r="L559" s="801"/>
      <c r="M559" s="801"/>
      <c r="N559" s="801">
        <v>56400</v>
      </c>
      <c r="O559" s="801">
        <v>2009760</v>
      </c>
      <c r="P559" s="801">
        <v>173467</v>
      </c>
      <c r="Q559" s="801"/>
      <c r="R559" s="801"/>
      <c r="S559" s="801"/>
      <c r="T559" s="818">
        <v>480000</v>
      </c>
    </row>
    <row r="560" spans="1:20" s="696" customFormat="1" ht="24.75" customHeight="1">
      <c r="A560" s="729">
        <v>243</v>
      </c>
      <c r="B560" s="701" t="s">
        <v>1647</v>
      </c>
      <c r="C560" s="701">
        <v>12</v>
      </c>
      <c r="D560" s="701">
        <v>8</v>
      </c>
      <c r="E560" s="800">
        <v>2444628</v>
      </c>
      <c r="F560" s="801"/>
      <c r="G560" s="801"/>
      <c r="H560" s="801"/>
      <c r="I560" s="801"/>
      <c r="J560" s="801"/>
      <c r="K560" s="801"/>
      <c r="L560" s="801"/>
      <c r="M560" s="801"/>
      <c r="N560" s="801">
        <v>56400</v>
      </c>
      <c r="O560" s="801">
        <v>2009760</v>
      </c>
      <c r="P560" s="801">
        <v>173467</v>
      </c>
      <c r="Q560" s="801"/>
      <c r="R560" s="801"/>
      <c r="S560" s="801"/>
      <c r="T560" s="818">
        <v>480000</v>
      </c>
    </row>
    <row r="561" spans="1:20" s="696" customFormat="1" ht="24.75" customHeight="1">
      <c r="A561" s="729">
        <v>244</v>
      </c>
      <c r="B561" s="701" t="s">
        <v>1648</v>
      </c>
      <c r="C561" s="701">
        <v>12</v>
      </c>
      <c r="D561" s="701">
        <v>8</v>
      </c>
      <c r="E561" s="800">
        <v>2444628</v>
      </c>
      <c r="F561" s="801"/>
      <c r="G561" s="801"/>
      <c r="H561" s="801"/>
      <c r="I561" s="801"/>
      <c r="J561" s="801"/>
      <c r="K561" s="801"/>
      <c r="L561" s="801"/>
      <c r="M561" s="801"/>
      <c r="N561" s="801">
        <v>56400</v>
      </c>
      <c r="O561" s="801">
        <v>2009760</v>
      </c>
      <c r="P561" s="801">
        <v>173467</v>
      </c>
      <c r="Q561" s="801"/>
      <c r="R561" s="801"/>
      <c r="S561" s="801"/>
      <c r="T561" s="818">
        <v>480000</v>
      </c>
    </row>
    <row r="562" spans="1:20" s="696" customFormat="1" ht="24.75" customHeight="1">
      <c r="A562" s="729">
        <v>245</v>
      </c>
      <c r="B562" s="701" t="s">
        <v>1649</v>
      </c>
      <c r="C562" s="701">
        <v>13</v>
      </c>
      <c r="D562" s="701">
        <v>9</v>
      </c>
      <c r="E562" s="800">
        <v>3233172</v>
      </c>
      <c r="F562" s="801"/>
      <c r="G562" s="801"/>
      <c r="H562" s="801"/>
      <c r="I562" s="801"/>
      <c r="J562" s="801"/>
      <c r="K562" s="801"/>
      <c r="L562" s="801"/>
      <c r="M562" s="801"/>
      <c r="N562" s="801">
        <v>56400</v>
      </c>
      <c r="O562" s="801">
        <v>2499328</v>
      </c>
      <c r="P562" s="801">
        <v>227783</v>
      </c>
      <c r="Q562" s="801"/>
      <c r="R562" s="801"/>
      <c r="S562" s="801"/>
      <c r="T562" s="818">
        <v>480000</v>
      </c>
    </row>
    <row r="563" spans="1:20" s="696" customFormat="1" ht="24.75" customHeight="1">
      <c r="A563" s="729">
        <v>246</v>
      </c>
      <c r="B563" s="701" t="s">
        <v>1650</v>
      </c>
      <c r="C563" s="701">
        <v>13</v>
      </c>
      <c r="D563" s="701">
        <v>9</v>
      </c>
      <c r="E563" s="800">
        <v>3233172</v>
      </c>
      <c r="F563" s="801"/>
      <c r="G563" s="801"/>
      <c r="H563" s="801"/>
      <c r="I563" s="801"/>
      <c r="J563" s="801"/>
      <c r="K563" s="801"/>
      <c r="L563" s="801"/>
      <c r="M563" s="801"/>
      <c r="N563" s="801">
        <v>56400</v>
      </c>
      <c r="O563" s="801">
        <v>2499328</v>
      </c>
      <c r="P563" s="801">
        <v>227783</v>
      </c>
      <c r="Q563" s="801"/>
      <c r="R563" s="801"/>
      <c r="S563" s="801"/>
      <c r="T563" s="818">
        <v>480000</v>
      </c>
    </row>
    <row r="564" spans="1:20" s="696" customFormat="1" ht="24.75" customHeight="1">
      <c r="A564" s="729">
        <v>247</v>
      </c>
      <c r="B564" s="701" t="s">
        <v>1651</v>
      </c>
      <c r="C564" s="701">
        <v>13</v>
      </c>
      <c r="D564" s="701">
        <v>9</v>
      </c>
      <c r="E564" s="800">
        <v>3233172</v>
      </c>
      <c r="F564" s="801"/>
      <c r="G564" s="801"/>
      <c r="H564" s="801"/>
      <c r="I564" s="801"/>
      <c r="J564" s="801"/>
      <c r="K564" s="801"/>
      <c r="L564" s="801"/>
      <c r="M564" s="801"/>
      <c r="N564" s="801">
        <v>56400</v>
      </c>
      <c r="O564" s="801">
        <v>2499328</v>
      </c>
      <c r="P564" s="801">
        <v>227783</v>
      </c>
      <c r="Q564" s="801"/>
      <c r="R564" s="801"/>
      <c r="S564" s="801"/>
      <c r="T564" s="818">
        <v>480000</v>
      </c>
    </row>
    <row r="565" spans="1:20" s="696" customFormat="1" ht="24.75" customHeight="1">
      <c r="A565" s="729">
        <v>248</v>
      </c>
      <c r="B565" s="701" t="s">
        <v>1652</v>
      </c>
      <c r="C565" s="701">
        <v>13</v>
      </c>
      <c r="D565" s="701">
        <v>9</v>
      </c>
      <c r="E565" s="800">
        <v>3233172</v>
      </c>
      <c r="F565" s="801"/>
      <c r="G565" s="801"/>
      <c r="H565" s="801"/>
      <c r="I565" s="801"/>
      <c r="J565" s="801"/>
      <c r="K565" s="801"/>
      <c r="L565" s="801"/>
      <c r="M565" s="801"/>
      <c r="N565" s="801">
        <v>56400</v>
      </c>
      <c r="O565" s="801">
        <v>2499328</v>
      </c>
      <c r="P565" s="801">
        <v>227783</v>
      </c>
      <c r="Q565" s="801"/>
      <c r="R565" s="801"/>
      <c r="S565" s="801"/>
      <c r="T565" s="818">
        <v>480000</v>
      </c>
    </row>
    <row r="566" spans="1:20" s="696" customFormat="1" ht="24.75" customHeight="1">
      <c r="A566" s="729">
        <v>249</v>
      </c>
      <c r="B566" s="701" t="s">
        <v>1653</v>
      </c>
      <c r="C566" s="701">
        <v>13</v>
      </c>
      <c r="D566" s="701">
        <v>9</v>
      </c>
      <c r="E566" s="800">
        <v>3233172</v>
      </c>
      <c r="F566" s="801"/>
      <c r="G566" s="801"/>
      <c r="H566" s="801"/>
      <c r="I566" s="801"/>
      <c r="J566" s="801"/>
      <c r="K566" s="801"/>
      <c r="L566" s="801"/>
      <c r="M566" s="801"/>
      <c r="N566" s="801">
        <v>56400</v>
      </c>
      <c r="O566" s="801">
        <v>2499328</v>
      </c>
      <c r="P566" s="801">
        <v>227783</v>
      </c>
      <c r="Q566" s="801"/>
      <c r="R566" s="801"/>
      <c r="S566" s="801"/>
      <c r="T566" s="818">
        <v>480000</v>
      </c>
    </row>
    <row r="567" spans="1:20" s="696" customFormat="1" ht="24.75" customHeight="1">
      <c r="A567" s="729">
        <v>250</v>
      </c>
      <c r="B567" s="701" t="s">
        <v>1654</v>
      </c>
      <c r="C567" s="701">
        <v>13</v>
      </c>
      <c r="D567" s="701">
        <v>9</v>
      </c>
      <c r="E567" s="800">
        <v>3233172</v>
      </c>
      <c r="F567" s="801"/>
      <c r="G567" s="801"/>
      <c r="H567" s="801"/>
      <c r="I567" s="801"/>
      <c r="J567" s="801"/>
      <c r="K567" s="801"/>
      <c r="L567" s="801"/>
      <c r="M567" s="801"/>
      <c r="N567" s="801">
        <v>56400</v>
      </c>
      <c r="O567" s="801">
        <v>2499328</v>
      </c>
      <c r="P567" s="801">
        <v>227783</v>
      </c>
      <c r="Q567" s="801"/>
      <c r="R567" s="801"/>
      <c r="S567" s="801"/>
      <c r="T567" s="818">
        <v>480000</v>
      </c>
    </row>
    <row r="568" spans="1:20" s="696" customFormat="1" ht="24.75" customHeight="1">
      <c r="A568" s="729">
        <v>251</v>
      </c>
      <c r="B568" s="701" t="s">
        <v>1655</v>
      </c>
      <c r="C568" s="701">
        <v>13</v>
      </c>
      <c r="D568" s="701">
        <v>9</v>
      </c>
      <c r="E568" s="800">
        <v>3233172</v>
      </c>
      <c r="F568" s="801"/>
      <c r="G568" s="801"/>
      <c r="H568" s="801"/>
      <c r="I568" s="801"/>
      <c r="J568" s="801"/>
      <c r="K568" s="801"/>
      <c r="L568" s="801"/>
      <c r="M568" s="801"/>
      <c r="N568" s="801">
        <v>56400</v>
      </c>
      <c r="O568" s="801">
        <v>2499328</v>
      </c>
      <c r="P568" s="801">
        <v>227783</v>
      </c>
      <c r="Q568" s="801"/>
      <c r="R568" s="801"/>
      <c r="S568" s="801"/>
      <c r="T568" s="818">
        <v>480000</v>
      </c>
    </row>
    <row r="569" spans="1:20" s="696" customFormat="1" ht="24.75" customHeight="1">
      <c r="A569" s="729">
        <v>252</v>
      </c>
      <c r="B569" s="701" t="s">
        <v>1656</v>
      </c>
      <c r="C569" s="701">
        <v>13</v>
      </c>
      <c r="D569" s="701">
        <v>9</v>
      </c>
      <c r="E569" s="800">
        <v>3233172</v>
      </c>
      <c r="F569" s="801"/>
      <c r="G569" s="801"/>
      <c r="H569" s="801"/>
      <c r="I569" s="801"/>
      <c r="J569" s="801"/>
      <c r="K569" s="801"/>
      <c r="L569" s="801"/>
      <c r="M569" s="801"/>
      <c r="N569" s="801">
        <v>56400</v>
      </c>
      <c r="O569" s="801">
        <v>2499328</v>
      </c>
      <c r="P569" s="801">
        <v>227783</v>
      </c>
      <c r="Q569" s="801"/>
      <c r="R569" s="801"/>
      <c r="S569" s="801"/>
      <c r="T569" s="818">
        <v>480000</v>
      </c>
    </row>
    <row r="570" spans="1:20" s="696" customFormat="1" ht="24.75" customHeight="1">
      <c r="A570" s="729">
        <v>253</v>
      </c>
      <c r="B570" s="701" t="s">
        <v>1657</v>
      </c>
      <c r="C570" s="701">
        <v>13</v>
      </c>
      <c r="D570" s="701">
        <v>9</v>
      </c>
      <c r="E570" s="800">
        <v>3233172</v>
      </c>
      <c r="F570" s="801"/>
      <c r="G570" s="801"/>
      <c r="H570" s="801"/>
      <c r="I570" s="801"/>
      <c r="J570" s="801"/>
      <c r="K570" s="801"/>
      <c r="L570" s="801"/>
      <c r="M570" s="801"/>
      <c r="N570" s="801">
        <v>56400</v>
      </c>
      <c r="O570" s="801">
        <v>2499328</v>
      </c>
      <c r="P570" s="801">
        <v>227783</v>
      </c>
      <c r="Q570" s="801"/>
      <c r="R570" s="801"/>
      <c r="S570" s="801"/>
      <c r="T570" s="818">
        <v>480000</v>
      </c>
    </row>
    <row r="571" spans="1:20" s="696" customFormat="1" ht="24.75" customHeight="1">
      <c r="A571" s="729">
        <v>254</v>
      </c>
      <c r="B571" s="701" t="s">
        <v>1658</v>
      </c>
      <c r="C571" s="701">
        <v>13</v>
      </c>
      <c r="D571" s="701">
        <v>9</v>
      </c>
      <c r="E571" s="800">
        <v>3233172</v>
      </c>
      <c r="F571" s="801"/>
      <c r="G571" s="801"/>
      <c r="H571" s="801"/>
      <c r="I571" s="801"/>
      <c r="J571" s="801"/>
      <c r="K571" s="801"/>
      <c r="L571" s="801"/>
      <c r="M571" s="801"/>
      <c r="N571" s="801">
        <v>56400</v>
      </c>
      <c r="O571" s="801">
        <v>2499328</v>
      </c>
      <c r="P571" s="801">
        <v>227783</v>
      </c>
      <c r="Q571" s="801"/>
      <c r="R571" s="801"/>
      <c r="S571" s="801"/>
      <c r="T571" s="818">
        <v>480000</v>
      </c>
    </row>
    <row r="572" spans="1:20" s="696" customFormat="1" ht="24.75" customHeight="1">
      <c r="A572" s="729">
        <v>255</v>
      </c>
      <c r="B572" s="701" t="s">
        <v>1659</v>
      </c>
      <c r="C572" s="701">
        <v>13</v>
      </c>
      <c r="D572" s="701">
        <v>9</v>
      </c>
      <c r="E572" s="800">
        <v>3233172</v>
      </c>
      <c r="F572" s="801"/>
      <c r="G572" s="801"/>
      <c r="H572" s="801"/>
      <c r="I572" s="801"/>
      <c r="J572" s="801"/>
      <c r="K572" s="801"/>
      <c r="L572" s="801"/>
      <c r="M572" s="801"/>
      <c r="N572" s="801">
        <v>56400</v>
      </c>
      <c r="O572" s="801">
        <v>2499328</v>
      </c>
      <c r="P572" s="801">
        <v>227783</v>
      </c>
      <c r="Q572" s="801"/>
      <c r="R572" s="801"/>
      <c r="S572" s="801"/>
      <c r="T572" s="818">
        <v>480000</v>
      </c>
    </row>
    <row r="573" spans="1:20" s="696" customFormat="1" ht="24.75" customHeight="1">
      <c r="A573" s="729">
        <v>256</v>
      </c>
      <c r="B573" s="701" t="s">
        <v>1660</v>
      </c>
      <c r="C573" s="701">
        <v>13</v>
      </c>
      <c r="D573" s="701">
        <v>9</v>
      </c>
      <c r="E573" s="800">
        <v>3233172</v>
      </c>
      <c r="F573" s="801"/>
      <c r="G573" s="801"/>
      <c r="H573" s="801"/>
      <c r="I573" s="801"/>
      <c r="J573" s="801"/>
      <c r="K573" s="801"/>
      <c r="L573" s="801"/>
      <c r="M573" s="801"/>
      <c r="N573" s="801">
        <v>56400</v>
      </c>
      <c r="O573" s="801">
        <v>2499328</v>
      </c>
      <c r="P573" s="801">
        <v>227783</v>
      </c>
      <c r="Q573" s="801"/>
      <c r="R573" s="801"/>
      <c r="S573" s="801"/>
      <c r="T573" s="818">
        <v>480000</v>
      </c>
    </row>
    <row r="574" spans="1:20" s="696" customFormat="1" ht="24.75" customHeight="1">
      <c r="A574" s="729">
        <v>257</v>
      </c>
      <c r="B574" s="701" t="s">
        <v>1661</v>
      </c>
      <c r="C574" s="701">
        <v>13</v>
      </c>
      <c r="D574" s="701">
        <v>9</v>
      </c>
      <c r="E574" s="800">
        <v>3233172</v>
      </c>
      <c r="F574" s="801"/>
      <c r="G574" s="801"/>
      <c r="H574" s="801"/>
      <c r="I574" s="801"/>
      <c r="J574" s="801"/>
      <c r="K574" s="801"/>
      <c r="L574" s="801"/>
      <c r="M574" s="801"/>
      <c r="N574" s="801">
        <v>56400</v>
      </c>
      <c r="O574" s="801">
        <v>2499328</v>
      </c>
      <c r="P574" s="801">
        <v>227783</v>
      </c>
      <c r="Q574" s="801"/>
      <c r="R574" s="801"/>
      <c r="S574" s="801"/>
      <c r="T574" s="818">
        <v>480000</v>
      </c>
    </row>
    <row r="575" spans="1:20" s="696" customFormat="1" ht="24.75" customHeight="1">
      <c r="A575" s="729">
        <v>258</v>
      </c>
      <c r="B575" s="701" t="s">
        <v>1662</v>
      </c>
      <c r="C575" s="701">
        <v>13</v>
      </c>
      <c r="D575" s="701">
        <v>9</v>
      </c>
      <c r="E575" s="800">
        <v>3233172</v>
      </c>
      <c r="F575" s="801"/>
      <c r="G575" s="801"/>
      <c r="H575" s="801"/>
      <c r="I575" s="801"/>
      <c r="J575" s="801"/>
      <c r="K575" s="801"/>
      <c r="L575" s="801"/>
      <c r="M575" s="801"/>
      <c r="N575" s="801">
        <v>56400</v>
      </c>
      <c r="O575" s="801">
        <v>2499328</v>
      </c>
      <c r="P575" s="801">
        <v>227783</v>
      </c>
      <c r="Q575" s="801"/>
      <c r="R575" s="801"/>
      <c r="S575" s="801"/>
      <c r="T575" s="818">
        <v>480000</v>
      </c>
    </row>
    <row r="576" spans="1:20" s="696" customFormat="1" ht="24.75" customHeight="1">
      <c r="A576" s="729">
        <v>259</v>
      </c>
      <c r="B576" s="701" t="s">
        <v>1663</v>
      </c>
      <c r="C576" s="701">
        <v>13</v>
      </c>
      <c r="D576" s="701">
        <v>9</v>
      </c>
      <c r="E576" s="800">
        <v>3233172</v>
      </c>
      <c r="F576" s="801"/>
      <c r="G576" s="801"/>
      <c r="H576" s="801"/>
      <c r="I576" s="801"/>
      <c r="J576" s="801"/>
      <c r="K576" s="801"/>
      <c r="L576" s="801"/>
      <c r="M576" s="801"/>
      <c r="N576" s="801">
        <v>56400</v>
      </c>
      <c r="O576" s="801">
        <v>2499328</v>
      </c>
      <c r="P576" s="801">
        <v>227783</v>
      </c>
      <c r="Q576" s="801"/>
      <c r="R576" s="801"/>
      <c r="S576" s="801"/>
      <c r="T576" s="818">
        <v>480000</v>
      </c>
    </row>
    <row r="577" spans="1:20" s="696" customFormat="1" ht="24.75" customHeight="1">
      <c r="A577" s="729">
        <v>260</v>
      </c>
      <c r="B577" s="701" t="s">
        <v>1664</v>
      </c>
      <c r="C577" s="701">
        <v>13</v>
      </c>
      <c r="D577" s="701">
        <v>9</v>
      </c>
      <c r="E577" s="800">
        <v>3233172</v>
      </c>
      <c r="F577" s="801"/>
      <c r="G577" s="801"/>
      <c r="H577" s="801"/>
      <c r="I577" s="801"/>
      <c r="J577" s="801"/>
      <c r="K577" s="801"/>
      <c r="L577" s="801"/>
      <c r="M577" s="801"/>
      <c r="N577" s="801">
        <v>56400</v>
      </c>
      <c r="O577" s="801">
        <v>2499328</v>
      </c>
      <c r="P577" s="801">
        <v>227783</v>
      </c>
      <c r="Q577" s="801"/>
      <c r="R577" s="801"/>
      <c r="S577" s="801"/>
      <c r="T577" s="818">
        <v>480000</v>
      </c>
    </row>
    <row r="578" spans="1:20" s="696" customFormat="1" ht="24.75" customHeight="1">
      <c r="A578" s="729">
        <v>261</v>
      </c>
      <c r="B578" s="701" t="s">
        <v>1665</v>
      </c>
      <c r="C578" s="701">
        <v>13</v>
      </c>
      <c r="D578" s="701">
        <v>9</v>
      </c>
      <c r="E578" s="800">
        <v>3233172</v>
      </c>
      <c r="F578" s="801"/>
      <c r="G578" s="801"/>
      <c r="H578" s="801"/>
      <c r="I578" s="801"/>
      <c r="J578" s="801"/>
      <c r="K578" s="801"/>
      <c r="L578" s="801"/>
      <c r="M578" s="801"/>
      <c r="N578" s="801">
        <v>56400</v>
      </c>
      <c r="O578" s="801">
        <v>2499328</v>
      </c>
      <c r="P578" s="801">
        <v>227783</v>
      </c>
      <c r="Q578" s="801"/>
      <c r="R578" s="801"/>
      <c r="S578" s="801"/>
      <c r="T578" s="818">
        <v>480000</v>
      </c>
    </row>
    <row r="579" spans="1:20" s="696" customFormat="1" ht="24.75" customHeight="1">
      <c r="A579" s="729">
        <v>262</v>
      </c>
      <c r="B579" s="701" t="s">
        <v>1666</v>
      </c>
      <c r="C579" s="701">
        <v>13</v>
      </c>
      <c r="D579" s="701">
        <v>9</v>
      </c>
      <c r="E579" s="800">
        <v>3233172</v>
      </c>
      <c r="F579" s="801"/>
      <c r="G579" s="801"/>
      <c r="H579" s="801"/>
      <c r="I579" s="801"/>
      <c r="J579" s="801"/>
      <c r="K579" s="801"/>
      <c r="L579" s="801"/>
      <c r="M579" s="801"/>
      <c r="N579" s="801">
        <v>56400</v>
      </c>
      <c r="O579" s="801">
        <v>2499328</v>
      </c>
      <c r="P579" s="801">
        <v>227783</v>
      </c>
      <c r="Q579" s="801"/>
      <c r="R579" s="801"/>
      <c r="S579" s="801"/>
      <c r="T579" s="818">
        <v>480000</v>
      </c>
    </row>
    <row r="580" spans="1:20" s="696" customFormat="1" ht="24.75" customHeight="1">
      <c r="A580" s="729">
        <v>263</v>
      </c>
      <c r="B580" s="701" t="s">
        <v>1667</v>
      </c>
      <c r="C580" s="701">
        <v>14</v>
      </c>
      <c r="D580" s="701">
        <v>9</v>
      </c>
      <c r="E580" s="800">
        <v>3954579.96</v>
      </c>
      <c r="F580" s="801"/>
      <c r="G580" s="801"/>
      <c r="H580" s="801"/>
      <c r="I580" s="801"/>
      <c r="J580" s="801"/>
      <c r="K580" s="801"/>
      <c r="L580" s="801"/>
      <c r="M580" s="801"/>
      <c r="N580" s="801">
        <v>56400</v>
      </c>
      <c r="O580" s="801">
        <v>3473172</v>
      </c>
      <c r="P580" s="801">
        <v>162144</v>
      </c>
      <c r="Q580" s="801">
        <v>198264</v>
      </c>
      <c r="R580" s="801"/>
      <c r="S580" s="801"/>
      <c r="T580" s="818">
        <v>480000</v>
      </c>
    </row>
    <row r="581" spans="1:20" s="696" customFormat="1" ht="24.75" customHeight="1">
      <c r="A581" s="729">
        <v>264</v>
      </c>
      <c r="B581" s="701" t="s">
        <v>1668</v>
      </c>
      <c r="C581" s="701">
        <v>14</v>
      </c>
      <c r="D581" s="701">
        <v>9</v>
      </c>
      <c r="E581" s="800">
        <v>3954579.96</v>
      </c>
      <c r="F581" s="801"/>
      <c r="G581" s="801"/>
      <c r="H581" s="801"/>
      <c r="I581" s="801"/>
      <c r="J581" s="801"/>
      <c r="K581" s="801"/>
      <c r="L581" s="801"/>
      <c r="M581" s="801"/>
      <c r="N581" s="801">
        <v>56400</v>
      </c>
      <c r="O581" s="801">
        <v>3473172</v>
      </c>
      <c r="P581" s="801">
        <v>162144</v>
      </c>
      <c r="Q581" s="801">
        <v>198264</v>
      </c>
      <c r="R581" s="801"/>
      <c r="S581" s="801"/>
      <c r="T581" s="818">
        <v>480000</v>
      </c>
    </row>
    <row r="582" spans="1:20" s="696" customFormat="1" ht="24.75" customHeight="1">
      <c r="A582" s="729">
        <v>265</v>
      </c>
      <c r="B582" s="701" t="s">
        <v>1669</v>
      </c>
      <c r="C582" s="701">
        <v>14</v>
      </c>
      <c r="D582" s="701">
        <v>9</v>
      </c>
      <c r="E582" s="800">
        <v>3954579.96</v>
      </c>
      <c r="F582" s="801"/>
      <c r="G582" s="801"/>
      <c r="H582" s="801"/>
      <c r="I582" s="801"/>
      <c r="J582" s="801"/>
      <c r="K582" s="801"/>
      <c r="L582" s="801"/>
      <c r="M582" s="801"/>
      <c r="N582" s="801">
        <v>56400</v>
      </c>
      <c r="O582" s="801">
        <v>3473172</v>
      </c>
      <c r="P582" s="801">
        <v>162144</v>
      </c>
      <c r="Q582" s="801">
        <v>198264</v>
      </c>
      <c r="R582" s="801"/>
      <c r="S582" s="801"/>
      <c r="T582" s="818">
        <v>480000</v>
      </c>
    </row>
    <row r="583" spans="1:20" s="696" customFormat="1" ht="24.75" customHeight="1">
      <c r="A583" s="729">
        <v>266</v>
      </c>
      <c r="B583" s="701" t="s">
        <v>1670</v>
      </c>
      <c r="C583" s="701">
        <v>14</v>
      </c>
      <c r="D583" s="701">
        <v>9</v>
      </c>
      <c r="E583" s="800">
        <v>3954579.96</v>
      </c>
      <c r="F583" s="801"/>
      <c r="G583" s="801"/>
      <c r="H583" s="801"/>
      <c r="I583" s="801"/>
      <c r="J583" s="801"/>
      <c r="K583" s="801"/>
      <c r="L583" s="801"/>
      <c r="M583" s="801"/>
      <c r="N583" s="801">
        <v>56400</v>
      </c>
      <c r="O583" s="801">
        <v>3473172</v>
      </c>
      <c r="P583" s="801">
        <v>162144</v>
      </c>
      <c r="Q583" s="801">
        <v>198264</v>
      </c>
      <c r="R583" s="801"/>
      <c r="S583" s="801"/>
      <c r="T583" s="818">
        <v>480000</v>
      </c>
    </row>
    <row r="584" spans="1:20" s="696" customFormat="1" ht="24.75" customHeight="1">
      <c r="A584" s="729">
        <v>267</v>
      </c>
      <c r="B584" s="701" t="s">
        <v>1671</v>
      </c>
      <c r="C584" s="701">
        <v>14</v>
      </c>
      <c r="D584" s="701">
        <v>9</v>
      </c>
      <c r="E584" s="800">
        <v>3954579.96</v>
      </c>
      <c r="F584" s="801"/>
      <c r="G584" s="801"/>
      <c r="H584" s="801"/>
      <c r="I584" s="801"/>
      <c r="J584" s="801"/>
      <c r="K584" s="801"/>
      <c r="L584" s="801"/>
      <c r="M584" s="801"/>
      <c r="N584" s="801">
        <v>56400</v>
      </c>
      <c r="O584" s="801">
        <v>3473172</v>
      </c>
      <c r="P584" s="801">
        <v>162144</v>
      </c>
      <c r="Q584" s="801">
        <v>198264</v>
      </c>
      <c r="R584" s="801"/>
      <c r="S584" s="801"/>
      <c r="T584" s="818">
        <v>480000</v>
      </c>
    </row>
    <row r="585" spans="1:20" s="696" customFormat="1" ht="24.75" customHeight="1">
      <c r="A585" s="729">
        <v>268</v>
      </c>
      <c r="B585" s="701" t="s">
        <v>1672</v>
      </c>
      <c r="C585" s="701">
        <v>14</v>
      </c>
      <c r="D585" s="701">
        <v>9</v>
      </c>
      <c r="E585" s="800">
        <v>3954579.96</v>
      </c>
      <c r="F585" s="801"/>
      <c r="G585" s="801"/>
      <c r="H585" s="801"/>
      <c r="I585" s="801"/>
      <c r="J585" s="801"/>
      <c r="K585" s="801"/>
      <c r="L585" s="801"/>
      <c r="M585" s="801"/>
      <c r="N585" s="801">
        <v>56400</v>
      </c>
      <c r="O585" s="801">
        <v>3473172</v>
      </c>
      <c r="P585" s="801">
        <v>162144</v>
      </c>
      <c r="Q585" s="801">
        <v>198264</v>
      </c>
      <c r="R585" s="801"/>
      <c r="S585" s="801"/>
      <c r="T585" s="818">
        <v>480000</v>
      </c>
    </row>
    <row r="586" spans="1:20" s="696" customFormat="1" ht="24.75" customHeight="1">
      <c r="A586" s="729">
        <v>269</v>
      </c>
      <c r="B586" s="701" t="s">
        <v>1673</v>
      </c>
      <c r="C586" s="701">
        <v>14</v>
      </c>
      <c r="D586" s="701">
        <v>9</v>
      </c>
      <c r="E586" s="800">
        <v>3954579.96</v>
      </c>
      <c r="F586" s="801"/>
      <c r="G586" s="801"/>
      <c r="H586" s="801"/>
      <c r="I586" s="801"/>
      <c r="J586" s="801"/>
      <c r="K586" s="801"/>
      <c r="L586" s="801"/>
      <c r="M586" s="801"/>
      <c r="N586" s="801">
        <v>56400</v>
      </c>
      <c r="O586" s="801">
        <v>3473172</v>
      </c>
      <c r="P586" s="801">
        <v>162144</v>
      </c>
      <c r="Q586" s="801">
        <v>198264</v>
      </c>
      <c r="R586" s="801"/>
      <c r="S586" s="801"/>
      <c r="T586" s="818">
        <v>480000</v>
      </c>
    </row>
    <row r="587" spans="1:20" s="696" customFormat="1" ht="24.75" customHeight="1" thickBot="1">
      <c r="A587" s="1044" t="s">
        <v>917</v>
      </c>
      <c r="B587" s="1047"/>
      <c r="C587" s="868"/>
      <c r="D587" s="868"/>
      <c r="E587" s="781">
        <f>SUM(E558:E586)</f>
        <v>95173921.079999954</v>
      </c>
      <c r="F587" s="781"/>
      <c r="G587" s="781"/>
      <c r="H587" s="781"/>
      <c r="I587" s="781"/>
      <c r="J587" s="781"/>
      <c r="K587" s="781"/>
      <c r="L587" s="781"/>
      <c r="M587" s="781"/>
      <c r="N587" s="781">
        <f>SUM(N558:N586)</f>
        <v>1635600</v>
      </c>
      <c r="O587" s="781">
        <f t="shared" ref="O587:T587" si="126">SUM(O558:O586)</f>
        <v>77004253</v>
      </c>
      <c r="P587" s="781">
        <f t="shared" si="126"/>
        <v>5897727</v>
      </c>
      <c r="Q587" s="781">
        <f t="shared" si="126"/>
        <v>1387848</v>
      </c>
      <c r="R587" s="781">
        <f t="shared" si="126"/>
        <v>0</v>
      </c>
      <c r="S587" s="781">
        <f t="shared" si="126"/>
        <v>0</v>
      </c>
      <c r="T587" s="781">
        <f t="shared" si="126"/>
        <v>13920000</v>
      </c>
    </row>
    <row r="588" spans="1:20" s="696" customFormat="1" ht="24.75" customHeight="1">
      <c r="A588" s="1035" t="s">
        <v>802</v>
      </c>
      <c r="B588" s="1035"/>
      <c r="C588" s="1035"/>
      <c r="D588" s="1035"/>
      <c r="E588" s="1035"/>
      <c r="F588" s="1035"/>
      <c r="G588" s="1035"/>
      <c r="H588" s="1035"/>
      <c r="I588" s="1035"/>
      <c r="J588" s="1035"/>
      <c r="K588" s="1035"/>
      <c r="L588" s="1035"/>
      <c r="M588" s="1035"/>
      <c r="N588" s="1035"/>
      <c r="O588" s="1035"/>
      <c r="P588" s="1035"/>
      <c r="Q588" s="1035"/>
      <c r="R588" s="1035"/>
      <c r="S588" s="1035"/>
      <c r="T588" s="1035"/>
    </row>
    <row r="589" spans="1:20" s="696" customFormat="1" ht="24.75" customHeight="1">
      <c r="A589" s="1036" t="s">
        <v>1127</v>
      </c>
      <c r="B589" s="1036"/>
      <c r="C589" s="1036"/>
      <c r="D589" s="1036"/>
      <c r="E589" s="1036"/>
      <c r="F589" s="1036"/>
      <c r="G589" s="1036"/>
      <c r="H589" s="1036"/>
      <c r="I589" s="1036"/>
      <c r="J589" s="1036"/>
      <c r="K589" s="1036"/>
      <c r="L589" s="1036"/>
      <c r="M589" s="1036"/>
      <c r="N589" s="1036"/>
      <c r="O589" s="1036"/>
      <c r="P589" s="1036"/>
      <c r="Q589" s="1036"/>
      <c r="R589" s="1036"/>
      <c r="S589" s="1036"/>
      <c r="T589" s="1036"/>
    </row>
    <row r="590" spans="1:20" s="696" customFormat="1" ht="24.75" customHeight="1" thickBot="1">
      <c r="A590" s="1036" t="s">
        <v>892</v>
      </c>
      <c r="B590" s="1036"/>
      <c r="C590" s="1036"/>
      <c r="D590" s="1036"/>
      <c r="E590" s="1036"/>
      <c r="F590" s="1036"/>
      <c r="G590" s="1036"/>
      <c r="H590" s="1036"/>
      <c r="I590" s="1036"/>
      <c r="J590" s="1036"/>
      <c r="K590" s="1036"/>
      <c r="L590" s="1036"/>
      <c r="M590" s="1036"/>
      <c r="N590" s="1036"/>
      <c r="O590" s="1036"/>
      <c r="P590" s="1036"/>
      <c r="Q590" s="1036"/>
      <c r="R590" s="1036"/>
      <c r="S590" s="1036"/>
      <c r="T590" s="1036"/>
    </row>
    <row r="591" spans="1:20" s="696" customFormat="1" ht="24.75" customHeight="1" thickBot="1">
      <c r="A591" s="1037" t="s">
        <v>1128</v>
      </c>
      <c r="B591" s="1038"/>
      <c r="C591" s="1038"/>
      <c r="D591" s="1038"/>
      <c r="E591" s="1039"/>
      <c r="F591" s="1037" t="s">
        <v>893</v>
      </c>
      <c r="G591" s="1038"/>
      <c r="H591" s="1038"/>
      <c r="I591" s="1038"/>
      <c r="J591" s="1038"/>
      <c r="K591" s="1038"/>
      <c r="L591" s="1038"/>
      <c r="M591" s="1039"/>
      <c r="N591" s="1037" t="s">
        <v>894</v>
      </c>
      <c r="O591" s="1038"/>
      <c r="P591" s="1038"/>
      <c r="Q591" s="1038"/>
      <c r="R591" s="1039"/>
      <c r="S591" s="1037" t="s">
        <v>895</v>
      </c>
      <c r="T591" s="1039"/>
    </row>
    <row r="592" spans="1:20" s="696" customFormat="1" ht="44.25" customHeight="1">
      <c r="A592" s="697" t="s">
        <v>896</v>
      </c>
      <c r="B592" s="698" t="s">
        <v>897</v>
      </c>
      <c r="C592" s="698" t="s">
        <v>898</v>
      </c>
      <c r="D592" s="698" t="s">
        <v>899</v>
      </c>
      <c r="E592" s="698" t="s">
        <v>900</v>
      </c>
      <c r="F592" s="698" t="s">
        <v>901</v>
      </c>
      <c r="G592" s="698" t="s">
        <v>902</v>
      </c>
      <c r="H592" s="698" t="s">
        <v>903</v>
      </c>
      <c r="I592" s="698" t="s">
        <v>904</v>
      </c>
      <c r="J592" s="698" t="s">
        <v>905</v>
      </c>
      <c r="K592" s="698" t="s">
        <v>906</v>
      </c>
      <c r="L592" s="698" t="s">
        <v>907</v>
      </c>
      <c r="M592" s="698" t="s">
        <v>908</v>
      </c>
      <c r="N592" s="698" t="s">
        <v>909</v>
      </c>
      <c r="O592" s="698" t="s">
        <v>910</v>
      </c>
      <c r="P592" s="698" t="s">
        <v>911</v>
      </c>
      <c r="Q592" s="698" t="s">
        <v>912</v>
      </c>
      <c r="R592" s="698"/>
      <c r="S592" s="698" t="s">
        <v>913</v>
      </c>
      <c r="T592" s="699" t="s">
        <v>914</v>
      </c>
    </row>
    <row r="593" spans="1:20" s="696" customFormat="1" ht="24" customHeight="1">
      <c r="A593" s="697"/>
      <c r="B593" s="782" t="s">
        <v>1129</v>
      </c>
      <c r="C593" s="698">
        <v>4</v>
      </c>
      <c r="D593" s="698">
        <v>4</v>
      </c>
      <c r="E593" s="703">
        <f>VLOOKUP(C593, '[2]SALARY SCALE '!$A$2:$P$18,D593+1, FALSE)</f>
        <v>107112.24</v>
      </c>
      <c r="F593" s="704">
        <f>E593*35%</f>
        <v>37489.284</v>
      </c>
      <c r="G593" s="704">
        <f>E593*20%</f>
        <v>21422.448000000004</v>
      </c>
      <c r="H593" s="704">
        <f>E593*5%</f>
        <v>5355.612000000001</v>
      </c>
      <c r="I593" s="704">
        <f>IF(C593&lt;=6,5400, IF(AND(C593&gt;=7,C593&lt;=10),7560,IF(AND(C593&gt;10,C593&lt;=14),8640,IF(C593&gt;14,9720,""))))</f>
        <v>5400</v>
      </c>
      <c r="J593" s="704">
        <f>IF(C593&lt;7,0.05*E593+64915.68,0.05*E593+24000)</f>
        <v>70271.292000000001</v>
      </c>
      <c r="K593" s="704" t="str">
        <f>IF(C593&gt;=15, 630, "")</f>
        <v/>
      </c>
      <c r="L593" s="704" t="str">
        <f>IF(C593&gt;=15, 11469.09, "")</f>
        <v/>
      </c>
      <c r="M593" s="704" t="str">
        <f>IF(C593&gt;=15, 11469.09, "")</f>
        <v/>
      </c>
      <c r="N593" s="704"/>
      <c r="O593" s="704"/>
      <c r="P593" s="704"/>
      <c r="Q593" s="704"/>
      <c r="R593" s="704"/>
      <c r="S593" s="704">
        <f>E593*10%</f>
        <v>10711.224000000002</v>
      </c>
      <c r="T593" s="871">
        <v>480000</v>
      </c>
    </row>
    <row r="594" spans="1:20" s="696" customFormat="1" ht="24" customHeight="1">
      <c r="A594" s="697"/>
      <c r="B594" s="782" t="s">
        <v>1130</v>
      </c>
      <c r="C594" s="698">
        <v>4</v>
      </c>
      <c r="D594" s="698">
        <v>4</v>
      </c>
      <c r="E594" s="703">
        <f>VLOOKUP(C594, '[2]SALARY SCALE '!$A$2:$P$18,D594+1, FALSE)</f>
        <v>107112.24</v>
      </c>
      <c r="F594" s="704">
        <f t="shared" ref="F594:F598" si="127">E594*35%</f>
        <v>37489.284</v>
      </c>
      <c r="G594" s="704">
        <f t="shared" ref="G594:G598" si="128">E594*20%</f>
        <v>21422.448000000004</v>
      </c>
      <c r="H594" s="704">
        <f t="shared" ref="H594:H598" si="129">E594*5%</f>
        <v>5355.612000000001</v>
      </c>
      <c r="I594" s="704">
        <f t="shared" ref="I594:I598" si="130">IF(C594&lt;=6,5400, IF(AND(C594&gt;=7,C594&lt;=10),7560,IF(AND(C594&gt;10,C594&lt;=14),8640,IF(C594&gt;14,9720,""))))</f>
        <v>5400</v>
      </c>
      <c r="J594" s="704">
        <f t="shared" ref="J594:J598" si="131">IF(C594&lt;7,0.05*E594+64915.68,0.05*E594+24000)</f>
        <v>70271.292000000001</v>
      </c>
      <c r="K594" s="704" t="str">
        <f t="shared" ref="K594:K598" si="132">IF(C594&gt;=15, 630, "")</f>
        <v/>
      </c>
      <c r="L594" s="704" t="str">
        <f t="shared" ref="L594:L598" si="133">IF(C594&gt;=15, 11469.09, "")</f>
        <v/>
      </c>
      <c r="M594" s="704" t="str">
        <f t="shared" ref="M594:M598" si="134">IF(C594&gt;=15, 11469.09, "")</f>
        <v/>
      </c>
      <c r="N594" s="704"/>
      <c r="O594" s="704"/>
      <c r="P594" s="704"/>
      <c r="Q594" s="704"/>
      <c r="R594" s="704"/>
      <c r="S594" s="704">
        <f t="shared" ref="S594:S598" si="135">E594*10%</f>
        <v>10711.224000000002</v>
      </c>
      <c r="T594" s="704">
        <v>480000</v>
      </c>
    </row>
    <row r="595" spans="1:20" s="696" customFormat="1" ht="24" customHeight="1">
      <c r="A595" s="697"/>
      <c r="B595" s="782" t="s">
        <v>1131</v>
      </c>
      <c r="C595" s="698">
        <v>6</v>
      </c>
      <c r="D595" s="698">
        <v>6</v>
      </c>
      <c r="E595" s="703">
        <f>VLOOKUP(C595, '[2]SALARY SCALE '!$A$2:$P$18,D595+1, FALSE)</f>
        <v>160584.59999999998</v>
      </c>
      <c r="F595" s="704">
        <f t="shared" si="127"/>
        <v>56204.609999999986</v>
      </c>
      <c r="G595" s="704">
        <f t="shared" si="128"/>
        <v>32116.92</v>
      </c>
      <c r="H595" s="704">
        <f t="shared" si="129"/>
        <v>8029.23</v>
      </c>
      <c r="I595" s="704">
        <f t="shared" si="130"/>
        <v>5400</v>
      </c>
      <c r="J595" s="704">
        <f t="shared" si="131"/>
        <v>72944.91</v>
      </c>
      <c r="K595" s="704" t="str">
        <f t="shared" si="132"/>
        <v/>
      </c>
      <c r="L595" s="704" t="str">
        <f t="shared" si="133"/>
        <v/>
      </c>
      <c r="M595" s="704" t="str">
        <f t="shared" si="134"/>
        <v/>
      </c>
      <c r="N595" s="704"/>
      <c r="O595" s="704"/>
      <c r="P595" s="704"/>
      <c r="Q595" s="704"/>
      <c r="R595" s="704"/>
      <c r="S595" s="704">
        <f t="shared" si="135"/>
        <v>16058.46</v>
      </c>
      <c r="T595" s="704">
        <v>480000</v>
      </c>
    </row>
    <row r="596" spans="1:20" s="696" customFormat="1" ht="24" customHeight="1">
      <c r="A596" s="697"/>
      <c r="B596" s="782" t="s">
        <v>1132</v>
      </c>
      <c r="C596" s="698">
        <v>6</v>
      </c>
      <c r="D596" s="698">
        <v>6</v>
      </c>
      <c r="E596" s="703">
        <f>VLOOKUP(C596, '[2]SALARY SCALE '!$A$2:$P$18,D596+1, FALSE)</f>
        <v>160584.59999999998</v>
      </c>
      <c r="F596" s="704">
        <f t="shared" si="127"/>
        <v>56204.609999999986</v>
      </c>
      <c r="G596" s="704">
        <f t="shared" si="128"/>
        <v>32116.92</v>
      </c>
      <c r="H596" s="704">
        <f t="shared" si="129"/>
        <v>8029.23</v>
      </c>
      <c r="I596" s="704">
        <f t="shared" si="130"/>
        <v>5400</v>
      </c>
      <c r="J596" s="704">
        <f t="shared" si="131"/>
        <v>72944.91</v>
      </c>
      <c r="K596" s="704" t="str">
        <f t="shared" si="132"/>
        <v/>
      </c>
      <c r="L596" s="704" t="str">
        <f t="shared" si="133"/>
        <v/>
      </c>
      <c r="M596" s="704" t="str">
        <f t="shared" si="134"/>
        <v/>
      </c>
      <c r="N596" s="704"/>
      <c r="O596" s="704"/>
      <c r="P596" s="704"/>
      <c r="Q596" s="704"/>
      <c r="R596" s="704"/>
      <c r="S596" s="704">
        <f t="shared" si="135"/>
        <v>16058.46</v>
      </c>
      <c r="T596" s="704">
        <v>480000</v>
      </c>
    </row>
    <row r="597" spans="1:20" s="696" customFormat="1" ht="24" customHeight="1">
      <c r="A597" s="697"/>
      <c r="B597" s="782" t="s">
        <v>1133</v>
      </c>
      <c r="C597" s="698">
        <v>6</v>
      </c>
      <c r="D597" s="698">
        <v>6</v>
      </c>
      <c r="E597" s="703">
        <f>VLOOKUP(C597, '[2]SALARY SCALE '!$A$2:$P$18,D597+1, FALSE)</f>
        <v>160584.59999999998</v>
      </c>
      <c r="F597" s="704">
        <f t="shared" si="127"/>
        <v>56204.609999999986</v>
      </c>
      <c r="G597" s="704">
        <f t="shared" si="128"/>
        <v>32116.92</v>
      </c>
      <c r="H597" s="704">
        <f t="shared" si="129"/>
        <v>8029.23</v>
      </c>
      <c r="I597" s="704">
        <f t="shared" si="130"/>
        <v>5400</v>
      </c>
      <c r="J597" s="704">
        <f t="shared" si="131"/>
        <v>72944.91</v>
      </c>
      <c r="K597" s="704" t="str">
        <f t="shared" si="132"/>
        <v/>
      </c>
      <c r="L597" s="704" t="str">
        <f t="shared" si="133"/>
        <v/>
      </c>
      <c r="M597" s="704" t="str">
        <f t="shared" si="134"/>
        <v/>
      </c>
      <c r="N597" s="704"/>
      <c r="O597" s="704"/>
      <c r="P597" s="704"/>
      <c r="Q597" s="704"/>
      <c r="R597" s="704"/>
      <c r="S597" s="704">
        <f t="shared" si="135"/>
        <v>16058.46</v>
      </c>
      <c r="T597" s="704">
        <v>480000</v>
      </c>
    </row>
    <row r="598" spans="1:20" s="696" customFormat="1" ht="24" customHeight="1" thickBot="1">
      <c r="A598" s="717"/>
      <c r="B598" s="706" t="s">
        <v>1134</v>
      </c>
      <c r="C598" s="707">
        <v>6</v>
      </c>
      <c r="D598" s="708">
        <v>2</v>
      </c>
      <c r="E598" s="703">
        <f>VLOOKUP(C598, '[2]SALARY SCALE '!$A$2:$P$18,D598+1, FALSE)</f>
        <v>138726</v>
      </c>
      <c r="F598" s="704">
        <f t="shared" si="127"/>
        <v>48554.1</v>
      </c>
      <c r="G598" s="704">
        <f t="shared" si="128"/>
        <v>27745.200000000001</v>
      </c>
      <c r="H598" s="704">
        <f t="shared" si="129"/>
        <v>6936.3</v>
      </c>
      <c r="I598" s="704">
        <f t="shared" si="130"/>
        <v>5400</v>
      </c>
      <c r="J598" s="704">
        <f t="shared" si="131"/>
        <v>71851.98</v>
      </c>
      <c r="K598" s="704" t="str">
        <f t="shared" si="132"/>
        <v/>
      </c>
      <c r="L598" s="704" t="str">
        <f t="shared" si="133"/>
        <v/>
      </c>
      <c r="M598" s="704" t="str">
        <f t="shared" si="134"/>
        <v/>
      </c>
      <c r="N598" s="704"/>
      <c r="O598" s="704"/>
      <c r="P598" s="704"/>
      <c r="Q598" s="704"/>
      <c r="R598" s="704"/>
      <c r="S598" s="704">
        <f t="shared" si="135"/>
        <v>13872.6</v>
      </c>
      <c r="T598" s="704">
        <v>480000</v>
      </c>
    </row>
    <row r="599" spans="1:20" s="696" customFormat="1" ht="24.75" customHeight="1" thickBot="1">
      <c r="A599" s="1037" t="s">
        <v>915</v>
      </c>
      <c r="B599" s="1038"/>
      <c r="C599" s="1038"/>
      <c r="D599" s="1041"/>
      <c r="E599" s="759">
        <f t="shared" ref="E599:T599" si="136">SUM(E593:E598)</f>
        <v>834704.27999999991</v>
      </c>
      <c r="F599" s="759">
        <f t="shared" si="136"/>
        <v>292146.49799999996</v>
      </c>
      <c r="G599" s="759">
        <f t="shared" si="136"/>
        <v>166940.85600000003</v>
      </c>
      <c r="H599" s="759">
        <f t="shared" si="136"/>
        <v>41735.214000000007</v>
      </c>
      <c r="I599" s="759">
        <f t="shared" si="136"/>
        <v>32400</v>
      </c>
      <c r="J599" s="759">
        <f t="shared" si="136"/>
        <v>431229.29399999999</v>
      </c>
      <c r="K599" s="759">
        <f t="shared" si="136"/>
        <v>0</v>
      </c>
      <c r="L599" s="759">
        <f t="shared" si="136"/>
        <v>0</v>
      </c>
      <c r="M599" s="759">
        <f t="shared" si="136"/>
        <v>0</v>
      </c>
      <c r="N599" s="759">
        <f t="shared" si="136"/>
        <v>0</v>
      </c>
      <c r="O599" s="759">
        <f t="shared" si="136"/>
        <v>0</v>
      </c>
      <c r="P599" s="759">
        <f t="shared" si="136"/>
        <v>0</v>
      </c>
      <c r="Q599" s="759">
        <f t="shared" si="136"/>
        <v>0</v>
      </c>
      <c r="R599" s="759">
        <f t="shared" si="136"/>
        <v>0</v>
      </c>
      <c r="S599" s="759">
        <f t="shared" si="136"/>
        <v>83470.428000000014</v>
      </c>
      <c r="T599" s="759">
        <f t="shared" si="136"/>
        <v>2880000</v>
      </c>
    </row>
    <row r="600" spans="1:20" s="696" customFormat="1" ht="24.75" customHeight="1" thickBot="1">
      <c r="A600" s="721"/>
      <c r="B600" s="722" t="s">
        <v>1135</v>
      </c>
      <c r="C600" s="723">
        <v>7</v>
      </c>
      <c r="D600" s="724">
        <v>9</v>
      </c>
      <c r="E600" s="719">
        <f>VLOOKUP(C600, '[2]SALARY SCALE '!$A$2:$P$18,D600+1, FALSE)</f>
        <v>266835</v>
      </c>
      <c r="F600" s="705">
        <f>E600*35%</f>
        <v>93392.25</v>
      </c>
      <c r="G600" s="705">
        <f>E600*20%</f>
        <v>53367</v>
      </c>
      <c r="H600" s="705">
        <f>E600*5%</f>
        <v>13341.75</v>
      </c>
      <c r="I600" s="705">
        <f>IF(C600&lt;=6,5400, IF(AND(C600&gt;=7,C600&lt;=10),7560,IF(AND(C600&gt;10,C600&lt;=14),8640,IF(C600&gt;14,9720,""))))</f>
        <v>7560</v>
      </c>
      <c r="J600" s="705">
        <f>IF(C600&lt;7,0.05*E600+64915.68,0.05*E600+24000)</f>
        <v>37341.75</v>
      </c>
      <c r="K600" s="705" t="str">
        <f>IF(C600&gt;=15, 630, "")</f>
        <v/>
      </c>
      <c r="L600" s="705" t="str">
        <f>IF(C600&gt;=15, 11469.09, "")</f>
        <v/>
      </c>
      <c r="M600" s="705" t="str">
        <f>IF(C600&gt;=15, 11469.09, "")</f>
        <v/>
      </c>
      <c r="N600" s="705"/>
      <c r="O600" s="705"/>
      <c r="P600" s="705"/>
      <c r="Q600" s="705"/>
      <c r="R600" s="705"/>
      <c r="S600" s="705">
        <f>E600*10%</f>
        <v>26683.5</v>
      </c>
      <c r="T600" s="878">
        <v>480000</v>
      </c>
    </row>
    <row r="601" spans="1:20" s="696" customFormat="1" ht="24.75" customHeight="1" thickBot="1">
      <c r="A601" s="1037" t="s">
        <v>916</v>
      </c>
      <c r="B601" s="1038"/>
      <c r="C601" s="1038"/>
      <c r="D601" s="1041"/>
      <c r="E601" s="759">
        <f>SUM(E600)</f>
        <v>266835</v>
      </c>
      <c r="F601" s="759">
        <f t="shared" ref="F601:T601" si="137">SUM(F600)</f>
        <v>93392.25</v>
      </c>
      <c r="G601" s="759">
        <f t="shared" si="137"/>
        <v>53367</v>
      </c>
      <c r="H601" s="759">
        <f t="shared" si="137"/>
        <v>13341.75</v>
      </c>
      <c r="I601" s="759">
        <f t="shared" si="137"/>
        <v>7560</v>
      </c>
      <c r="J601" s="759">
        <f t="shared" si="137"/>
        <v>37341.75</v>
      </c>
      <c r="K601" s="759">
        <f t="shared" si="137"/>
        <v>0</v>
      </c>
      <c r="L601" s="759">
        <f t="shared" si="137"/>
        <v>0</v>
      </c>
      <c r="M601" s="759">
        <f t="shared" si="137"/>
        <v>0</v>
      </c>
      <c r="N601" s="759">
        <f t="shared" si="137"/>
        <v>0</v>
      </c>
      <c r="O601" s="759">
        <f t="shared" si="137"/>
        <v>0</v>
      </c>
      <c r="P601" s="759">
        <f t="shared" si="137"/>
        <v>0</v>
      </c>
      <c r="Q601" s="759">
        <f t="shared" si="137"/>
        <v>0</v>
      </c>
      <c r="R601" s="759">
        <f t="shared" si="137"/>
        <v>0</v>
      </c>
      <c r="S601" s="759">
        <f t="shared" si="137"/>
        <v>26683.5</v>
      </c>
      <c r="T601" s="759">
        <f t="shared" si="137"/>
        <v>480000</v>
      </c>
    </row>
    <row r="602" spans="1:20" s="696" customFormat="1" ht="24.75" customHeight="1">
      <c r="A602" s="717"/>
      <c r="B602" s="706" t="s">
        <v>1136</v>
      </c>
      <c r="C602" s="707">
        <v>14</v>
      </c>
      <c r="D602" s="708">
        <v>5</v>
      </c>
      <c r="E602" s="703">
        <v>695034</v>
      </c>
      <c r="F602" s="704">
        <f>E602*35%</f>
        <v>243261.9</v>
      </c>
      <c r="G602" s="704">
        <f>E602*20%</f>
        <v>139006.80000000002</v>
      </c>
      <c r="H602" s="704">
        <f>E602*5%</f>
        <v>34751.700000000004</v>
      </c>
      <c r="I602" s="704">
        <f>IF(C602&lt;=6,5400, IF(AND(C602&gt;=7,C602&lt;=10),7560,IF(AND(C602&gt;10,C602&lt;=14),8640,IF(C602&gt;14,9720,""))))</f>
        <v>8640</v>
      </c>
      <c r="J602" s="704">
        <f>IF(C602&lt;7,0.05*E602+64915.68,0.05*E602+24000)</f>
        <v>58751.700000000004</v>
      </c>
      <c r="K602" s="704" t="str">
        <f>IF(C602&gt;=15, 630, "")</f>
        <v/>
      </c>
      <c r="L602" s="704" t="str">
        <f>IF(C602&gt;=15, 11469.09, "")</f>
        <v/>
      </c>
      <c r="M602" s="704" t="str">
        <f>IF(C602&gt;=15, 11469.09, "")</f>
        <v/>
      </c>
      <c r="N602" s="704"/>
      <c r="O602" s="704"/>
      <c r="P602" s="704"/>
      <c r="Q602" s="704"/>
      <c r="R602" s="704"/>
      <c r="S602" s="704">
        <f>E602*10%</f>
        <v>69503.400000000009</v>
      </c>
      <c r="T602" s="871">
        <v>480000</v>
      </c>
    </row>
    <row r="603" spans="1:20" s="696" customFormat="1" ht="24.75" customHeight="1">
      <c r="A603" s="717"/>
      <c r="B603" s="706" t="s">
        <v>1137</v>
      </c>
      <c r="C603" s="707">
        <v>14</v>
      </c>
      <c r="D603" s="708">
        <v>11</v>
      </c>
      <c r="E603" s="703">
        <v>737854</v>
      </c>
      <c r="F603" s="704">
        <f>E603*35%</f>
        <v>258248.9</v>
      </c>
      <c r="G603" s="704">
        <f>E603*20%</f>
        <v>147570.80000000002</v>
      </c>
      <c r="H603" s="704">
        <f>E603*5%</f>
        <v>36892.700000000004</v>
      </c>
      <c r="I603" s="704">
        <f>IF(C603&lt;=6,5400, IF(AND(C603&gt;=7,C603&lt;=10),7560,IF(AND(C603&gt;10,C603&lt;=14),8640,IF(C603&gt;14,9720,""))))</f>
        <v>8640</v>
      </c>
      <c r="J603" s="704">
        <f>IF(C603&lt;7,0.05*E603+64915.68,0.05*E603+24000)</f>
        <v>60892.700000000004</v>
      </c>
      <c r="K603" s="704" t="str">
        <f>IF(C603&gt;=15, 630, "")</f>
        <v/>
      </c>
      <c r="L603" s="704" t="str">
        <f>IF(C603&gt;=15, 11469.09, "")</f>
        <v/>
      </c>
      <c r="M603" s="704" t="str">
        <f>IF(C603&gt;=15, 11469.09, "")</f>
        <v/>
      </c>
      <c r="N603" s="704"/>
      <c r="O603" s="704"/>
      <c r="P603" s="704"/>
      <c r="Q603" s="704"/>
      <c r="R603" s="704"/>
      <c r="S603" s="704">
        <f>E603*10%</f>
        <v>73785.400000000009</v>
      </c>
      <c r="T603" s="871">
        <v>480000</v>
      </c>
    </row>
    <row r="604" spans="1:20" s="696" customFormat="1" ht="24.75" customHeight="1" thickBot="1">
      <c r="A604" s="721"/>
      <c r="B604" s="722" t="s">
        <v>1138</v>
      </c>
      <c r="C604" s="723">
        <v>16</v>
      </c>
      <c r="D604" s="724">
        <v>5</v>
      </c>
      <c r="E604" s="719">
        <v>877145</v>
      </c>
      <c r="F604" s="705">
        <f>E604*35%</f>
        <v>307000.75</v>
      </c>
      <c r="G604" s="705">
        <f>E604*20%</f>
        <v>175429</v>
      </c>
      <c r="H604" s="705">
        <f>E604*5%</f>
        <v>43857.25</v>
      </c>
      <c r="I604" s="705">
        <f>IF(C604&lt;=6,5400, IF(AND(C604&gt;=7,C604&lt;=10),7560,IF(AND(C604&gt;10,C604&lt;=14),8640,IF(C604&gt;14,9720,""))))</f>
        <v>9720</v>
      </c>
      <c r="J604" s="705">
        <f>IF(C604&lt;7,0.05*E604+64915.68,0.05*E604+24000)</f>
        <v>67857.25</v>
      </c>
      <c r="K604" s="705">
        <f>IF(C604&gt;=15, 630, "")</f>
        <v>630</v>
      </c>
      <c r="L604" s="705"/>
      <c r="M604" s="705">
        <f>IF(C604&gt;=15, 11469.09, "")</f>
        <v>11469.09</v>
      </c>
      <c r="N604" s="705"/>
      <c r="O604" s="705"/>
      <c r="P604" s="705"/>
      <c r="Q604" s="705"/>
      <c r="R604" s="705"/>
      <c r="S604" s="705">
        <f>E604*10%</f>
        <v>87714.5</v>
      </c>
      <c r="T604" s="877">
        <v>480000</v>
      </c>
    </row>
    <row r="605" spans="1:20" s="696" customFormat="1" ht="24.75" customHeight="1" thickBot="1">
      <c r="A605" s="1037" t="s">
        <v>917</v>
      </c>
      <c r="B605" s="1038"/>
      <c r="C605" s="1038"/>
      <c r="D605" s="1041"/>
      <c r="E605" s="783">
        <f>SUM(E602:E604)</f>
        <v>2310033</v>
      </c>
      <c r="F605" s="783">
        <f t="shared" ref="F605:T605" si="138">SUM(F602:F604)</f>
        <v>808511.55</v>
      </c>
      <c r="G605" s="783">
        <f t="shared" si="138"/>
        <v>462006.60000000003</v>
      </c>
      <c r="H605" s="783">
        <f t="shared" si="138"/>
        <v>115501.65000000001</v>
      </c>
      <c r="I605" s="783">
        <f t="shared" si="138"/>
        <v>27000</v>
      </c>
      <c r="J605" s="783">
        <f t="shared" si="138"/>
        <v>187501.65000000002</v>
      </c>
      <c r="K605" s="783">
        <f t="shared" si="138"/>
        <v>630</v>
      </c>
      <c r="L605" s="783">
        <f t="shared" si="138"/>
        <v>0</v>
      </c>
      <c r="M605" s="783">
        <f t="shared" si="138"/>
        <v>11469.09</v>
      </c>
      <c r="N605" s="783">
        <f t="shared" si="138"/>
        <v>0</v>
      </c>
      <c r="O605" s="783">
        <f t="shared" si="138"/>
        <v>0</v>
      </c>
      <c r="P605" s="783">
        <f t="shared" si="138"/>
        <v>0</v>
      </c>
      <c r="Q605" s="783">
        <f t="shared" si="138"/>
        <v>0</v>
      </c>
      <c r="R605" s="783">
        <f t="shared" si="138"/>
        <v>0</v>
      </c>
      <c r="S605" s="783">
        <f t="shared" si="138"/>
        <v>231003.30000000002</v>
      </c>
      <c r="T605" s="784">
        <f t="shared" si="138"/>
        <v>1440000</v>
      </c>
    </row>
    <row r="606" spans="1:20" s="696" customFormat="1" ht="24.75" customHeight="1" thickBot="1">
      <c r="A606" s="1037" t="s">
        <v>1139</v>
      </c>
      <c r="B606" s="1038"/>
      <c r="C606" s="1038"/>
      <c r="D606" s="1038"/>
      <c r="E606" s="1039"/>
      <c r="F606" s="1037" t="s">
        <v>893</v>
      </c>
      <c r="G606" s="1038"/>
      <c r="H606" s="1038"/>
      <c r="I606" s="1038"/>
      <c r="J606" s="1038"/>
      <c r="K606" s="1038"/>
      <c r="L606" s="1038"/>
      <c r="M606" s="1039"/>
      <c r="N606" s="1037" t="s">
        <v>894</v>
      </c>
      <c r="O606" s="1038"/>
      <c r="P606" s="1038"/>
      <c r="Q606" s="1038"/>
      <c r="R606" s="1039"/>
      <c r="S606" s="1037" t="s">
        <v>895</v>
      </c>
      <c r="T606" s="1039"/>
    </row>
    <row r="607" spans="1:20" s="696" customFormat="1" ht="56.25" customHeight="1">
      <c r="A607" s="697" t="s">
        <v>896</v>
      </c>
      <c r="B607" s="698" t="s">
        <v>897</v>
      </c>
      <c r="C607" s="698" t="s">
        <v>898</v>
      </c>
      <c r="D607" s="698" t="s">
        <v>899</v>
      </c>
      <c r="E607" s="698" t="s">
        <v>900</v>
      </c>
      <c r="F607" s="698" t="s">
        <v>901</v>
      </c>
      <c r="G607" s="698" t="s">
        <v>902</v>
      </c>
      <c r="H607" s="698" t="s">
        <v>903</v>
      </c>
      <c r="I607" s="698" t="s">
        <v>904</v>
      </c>
      <c r="J607" s="698" t="s">
        <v>905</v>
      </c>
      <c r="K607" s="698" t="s">
        <v>906</v>
      </c>
      <c r="L607" s="698" t="s">
        <v>907</v>
      </c>
      <c r="M607" s="698" t="s">
        <v>908</v>
      </c>
      <c r="N607" s="698" t="s">
        <v>909</v>
      </c>
      <c r="O607" s="698" t="s">
        <v>910</v>
      </c>
      <c r="P607" s="698" t="s">
        <v>911</v>
      </c>
      <c r="Q607" s="698" t="s">
        <v>912</v>
      </c>
      <c r="R607" s="698"/>
      <c r="S607" s="698" t="s">
        <v>913</v>
      </c>
      <c r="T607" s="699" t="s">
        <v>914</v>
      </c>
    </row>
    <row r="608" spans="1:20" s="696" customFormat="1" ht="24.75" customHeight="1">
      <c r="A608" s="697"/>
      <c r="B608" s="782" t="s">
        <v>1140</v>
      </c>
      <c r="C608" s="782">
        <v>3</v>
      </c>
      <c r="D608" s="782">
        <v>4</v>
      </c>
      <c r="E608" s="703">
        <f>VLOOKUP(C608, '[2]SALARY SCALE '!$A$2:$P$18,D608+1, FALSE)</f>
        <v>100688.88</v>
      </c>
      <c r="F608" s="704">
        <f t="shared" ref="F608:F619" si="139">E608*35%</f>
        <v>35241.108</v>
      </c>
      <c r="G608" s="704">
        <f t="shared" ref="G608:G619" si="140">E608*20%</f>
        <v>20137.776000000002</v>
      </c>
      <c r="H608" s="704">
        <f t="shared" ref="H608:H619" si="141">E608*5%</f>
        <v>5034.4440000000004</v>
      </c>
      <c r="I608" s="704">
        <f t="shared" ref="I608:I619" si="142">IF(C608&lt;=6,5400, IF(AND(C608&gt;=7,C608&lt;=10),7560,IF(AND(C608&gt;10,C608&lt;=14),8640,IF(C608&gt;14,9720,""))))</f>
        <v>5400</v>
      </c>
      <c r="J608" s="704">
        <f t="shared" ref="J608:J619" si="143">IF(C608&lt;7,0.05*E608+64915.68,0.05*E608+24000)</f>
        <v>69950.123999999996</v>
      </c>
      <c r="K608" s="704" t="str">
        <f t="shared" ref="K608:K619" si="144">IF(C608&gt;=15, 630, "")</f>
        <v/>
      </c>
      <c r="L608" s="704" t="str">
        <f t="shared" ref="L608:L619" si="145">IF(C608&gt;=15, 11469.09, "")</f>
        <v/>
      </c>
      <c r="M608" s="704" t="str">
        <f t="shared" ref="M608:M619" si="146">IF(C608&gt;=15, 11469.09, "")</f>
        <v/>
      </c>
      <c r="N608" s="704"/>
      <c r="O608" s="704"/>
      <c r="P608" s="704"/>
      <c r="Q608" s="704"/>
      <c r="R608" s="704"/>
      <c r="S608" s="704">
        <f t="shared" ref="S608:S619" si="147">E608*10%</f>
        <v>10068.888000000001</v>
      </c>
      <c r="T608" s="704">
        <v>480000</v>
      </c>
    </row>
    <row r="609" spans="1:20" s="696" customFormat="1" ht="24.75" customHeight="1">
      <c r="A609" s="697"/>
      <c r="B609" s="782" t="s">
        <v>1141</v>
      </c>
      <c r="C609" s="782">
        <v>3</v>
      </c>
      <c r="D609" s="782">
        <v>4</v>
      </c>
      <c r="E609" s="703">
        <f>VLOOKUP(C609, '[2]SALARY SCALE '!$A$2:$P$18,D609+1, FALSE)</f>
        <v>100688.88</v>
      </c>
      <c r="F609" s="704">
        <f t="shared" si="139"/>
        <v>35241.108</v>
      </c>
      <c r="G609" s="704">
        <f t="shared" si="140"/>
        <v>20137.776000000002</v>
      </c>
      <c r="H609" s="704">
        <f t="shared" si="141"/>
        <v>5034.4440000000004</v>
      </c>
      <c r="I609" s="704">
        <f t="shared" si="142"/>
        <v>5400</v>
      </c>
      <c r="J609" s="704">
        <f t="shared" si="143"/>
        <v>69950.123999999996</v>
      </c>
      <c r="K609" s="704" t="str">
        <f t="shared" si="144"/>
        <v/>
      </c>
      <c r="L609" s="704" t="str">
        <f t="shared" si="145"/>
        <v/>
      </c>
      <c r="M609" s="704" t="str">
        <f t="shared" si="146"/>
        <v/>
      </c>
      <c r="N609" s="704"/>
      <c r="O609" s="704"/>
      <c r="P609" s="704"/>
      <c r="Q609" s="704"/>
      <c r="R609" s="704"/>
      <c r="S609" s="704">
        <f t="shared" si="147"/>
        <v>10068.888000000001</v>
      </c>
      <c r="T609" s="704">
        <v>480000</v>
      </c>
    </row>
    <row r="610" spans="1:20" s="696" customFormat="1" ht="24.75" customHeight="1">
      <c r="A610" s="697"/>
      <c r="B610" s="782" t="s">
        <v>1142</v>
      </c>
      <c r="C610" s="782">
        <v>4</v>
      </c>
      <c r="D610" s="782">
        <v>3</v>
      </c>
      <c r="E610" s="703">
        <f>VLOOKUP(C610, '[2]SALARY SCALE '!$A$2:$P$18,D610+1, FALSE)</f>
        <v>103253.51999999999</v>
      </c>
      <c r="F610" s="704">
        <f t="shared" si="139"/>
        <v>36138.731999999996</v>
      </c>
      <c r="G610" s="704">
        <f t="shared" si="140"/>
        <v>20650.703999999998</v>
      </c>
      <c r="H610" s="704">
        <f t="shared" si="141"/>
        <v>5162.6759999999995</v>
      </c>
      <c r="I610" s="704">
        <f t="shared" si="142"/>
        <v>5400</v>
      </c>
      <c r="J610" s="704">
        <f t="shared" si="143"/>
        <v>70078.356</v>
      </c>
      <c r="K610" s="704" t="str">
        <f t="shared" si="144"/>
        <v/>
      </c>
      <c r="L610" s="704" t="str">
        <f t="shared" si="145"/>
        <v/>
      </c>
      <c r="M610" s="704" t="str">
        <f t="shared" si="146"/>
        <v/>
      </c>
      <c r="N610" s="704"/>
      <c r="O610" s="704"/>
      <c r="P610" s="704"/>
      <c r="Q610" s="704"/>
      <c r="R610" s="704"/>
      <c r="S610" s="704">
        <f t="shared" si="147"/>
        <v>10325.351999999999</v>
      </c>
      <c r="T610" s="704">
        <v>480000</v>
      </c>
    </row>
    <row r="611" spans="1:20" s="696" customFormat="1" ht="24.75" customHeight="1">
      <c r="A611" s="697"/>
      <c r="B611" s="782" t="s">
        <v>1143</v>
      </c>
      <c r="C611" s="782">
        <v>4</v>
      </c>
      <c r="D611" s="782">
        <v>3</v>
      </c>
      <c r="E611" s="703">
        <f>VLOOKUP(C611, '[2]SALARY SCALE '!$A$2:$P$18,D611+1, FALSE)</f>
        <v>103253.51999999999</v>
      </c>
      <c r="F611" s="704">
        <f t="shared" si="139"/>
        <v>36138.731999999996</v>
      </c>
      <c r="G611" s="704">
        <f t="shared" si="140"/>
        <v>20650.703999999998</v>
      </c>
      <c r="H611" s="704">
        <f t="shared" si="141"/>
        <v>5162.6759999999995</v>
      </c>
      <c r="I611" s="704">
        <f t="shared" si="142"/>
        <v>5400</v>
      </c>
      <c r="J611" s="704">
        <f t="shared" si="143"/>
        <v>70078.356</v>
      </c>
      <c r="K611" s="704" t="str">
        <f t="shared" si="144"/>
        <v/>
      </c>
      <c r="L611" s="704" t="str">
        <f t="shared" si="145"/>
        <v/>
      </c>
      <c r="M611" s="704" t="str">
        <f t="shared" si="146"/>
        <v/>
      </c>
      <c r="N611" s="704"/>
      <c r="O611" s="704"/>
      <c r="P611" s="704"/>
      <c r="Q611" s="704"/>
      <c r="R611" s="704"/>
      <c r="S611" s="704">
        <f t="shared" si="147"/>
        <v>10325.351999999999</v>
      </c>
      <c r="T611" s="704">
        <v>480000</v>
      </c>
    </row>
    <row r="612" spans="1:20" s="696" customFormat="1" ht="24.75" customHeight="1">
      <c r="A612" s="697"/>
      <c r="B612" s="782" t="s">
        <v>1144</v>
      </c>
      <c r="C612" s="782">
        <v>4</v>
      </c>
      <c r="D612" s="782">
        <v>3</v>
      </c>
      <c r="E612" s="703">
        <f>VLOOKUP(C612, '[2]SALARY SCALE '!$A$2:$P$18,D612+1, FALSE)</f>
        <v>103253.51999999999</v>
      </c>
      <c r="F612" s="704">
        <f t="shared" si="139"/>
        <v>36138.731999999996</v>
      </c>
      <c r="G612" s="704">
        <f t="shared" si="140"/>
        <v>20650.703999999998</v>
      </c>
      <c r="H612" s="704">
        <f t="shared" si="141"/>
        <v>5162.6759999999995</v>
      </c>
      <c r="I612" s="704">
        <f t="shared" si="142"/>
        <v>5400</v>
      </c>
      <c r="J612" s="704">
        <f t="shared" si="143"/>
        <v>70078.356</v>
      </c>
      <c r="K612" s="704" t="str">
        <f t="shared" si="144"/>
        <v/>
      </c>
      <c r="L612" s="704" t="str">
        <f t="shared" si="145"/>
        <v/>
      </c>
      <c r="M612" s="704" t="str">
        <f t="shared" si="146"/>
        <v/>
      </c>
      <c r="N612" s="704"/>
      <c r="O612" s="704"/>
      <c r="P612" s="704"/>
      <c r="Q612" s="704"/>
      <c r="R612" s="704"/>
      <c r="S612" s="704">
        <f t="shared" si="147"/>
        <v>10325.351999999999</v>
      </c>
      <c r="T612" s="704">
        <v>480000</v>
      </c>
    </row>
    <row r="613" spans="1:20" s="696" customFormat="1" ht="24.75" customHeight="1">
      <c r="A613" s="717"/>
      <c r="B613" s="706" t="s">
        <v>1145</v>
      </c>
      <c r="C613" s="782">
        <v>4</v>
      </c>
      <c r="D613" s="782">
        <v>3</v>
      </c>
      <c r="E613" s="703">
        <f>VLOOKUP(C613, '[2]SALARY SCALE '!$A$2:$P$18,D613+1, FALSE)</f>
        <v>103253.51999999999</v>
      </c>
      <c r="F613" s="704">
        <f t="shared" si="139"/>
        <v>36138.731999999996</v>
      </c>
      <c r="G613" s="704">
        <f t="shared" si="140"/>
        <v>20650.703999999998</v>
      </c>
      <c r="H613" s="704">
        <f t="shared" si="141"/>
        <v>5162.6759999999995</v>
      </c>
      <c r="I613" s="704">
        <f t="shared" si="142"/>
        <v>5400</v>
      </c>
      <c r="J613" s="704">
        <f t="shared" si="143"/>
        <v>70078.356</v>
      </c>
      <c r="K613" s="704" t="str">
        <f t="shared" si="144"/>
        <v/>
      </c>
      <c r="L613" s="704" t="str">
        <f t="shared" si="145"/>
        <v/>
      </c>
      <c r="M613" s="704" t="str">
        <f t="shared" si="146"/>
        <v/>
      </c>
      <c r="N613" s="704"/>
      <c r="O613" s="704"/>
      <c r="P613" s="704"/>
      <c r="Q613" s="704"/>
      <c r="R613" s="704"/>
      <c r="S613" s="704">
        <f t="shared" si="147"/>
        <v>10325.351999999999</v>
      </c>
      <c r="T613" s="704">
        <v>480000</v>
      </c>
    </row>
    <row r="614" spans="1:20" s="696" customFormat="1" ht="24.75" customHeight="1">
      <c r="A614" s="721"/>
      <c r="B614" s="722" t="s">
        <v>1146</v>
      </c>
      <c r="C614" s="782">
        <v>4</v>
      </c>
      <c r="D614" s="782">
        <v>3</v>
      </c>
      <c r="E614" s="703">
        <f>VLOOKUP(C614, '[2]SALARY SCALE '!$A$2:$P$18,D614+1, FALSE)</f>
        <v>103253.51999999999</v>
      </c>
      <c r="F614" s="704">
        <f t="shared" si="139"/>
        <v>36138.731999999996</v>
      </c>
      <c r="G614" s="704">
        <f t="shared" si="140"/>
        <v>20650.703999999998</v>
      </c>
      <c r="H614" s="704">
        <f t="shared" si="141"/>
        <v>5162.6759999999995</v>
      </c>
      <c r="I614" s="704">
        <f t="shared" si="142"/>
        <v>5400</v>
      </c>
      <c r="J614" s="704">
        <f t="shared" si="143"/>
        <v>70078.356</v>
      </c>
      <c r="K614" s="704" t="str">
        <f t="shared" si="144"/>
        <v/>
      </c>
      <c r="L614" s="704" t="str">
        <f t="shared" si="145"/>
        <v/>
      </c>
      <c r="M614" s="704" t="str">
        <f t="shared" si="146"/>
        <v/>
      </c>
      <c r="N614" s="704"/>
      <c r="O614" s="704"/>
      <c r="P614" s="704"/>
      <c r="Q614" s="704"/>
      <c r="R614" s="704"/>
      <c r="S614" s="704">
        <f t="shared" si="147"/>
        <v>10325.351999999999</v>
      </c>
      <c r="T614" s="704">
        <v>480000</v>
      </c>
    </row>
    <row r="615" spans="1:20" s="696" customFormat="1" ht="24.75" customHeight="1">
      <c r="A615" s="721"/>
      <c r="B615" s="722" t="s">
        <v>1147</v>
      </c>
      <c r="C615" s="782">
        <v>4</v>
      </c>
      <c r="D615" s="782">
        <v>3</v>
      </c>
      <c r="E615" s="703">
        <f>VLOOKUP(C615, '[2]SALARY SCALE '!$A$2:$P$18,D615+1, FALSE)</f>
        <v>103253.51999999999</v>
      </c>
      <c r="F615" s="704">
        <f t="shared" si="139"/>
        <v>36138.731999999996</v>
      </c>
      <c r="G615" s="704">
        <f t="shared" si="140"/>
        <v>20650.703999999998</v>
      </c>
      <c r="H615" s="704">
        <f t="shared" si="141"/>
        <v>5162.6759999999995</v>
      </c>
      <c r="I615" s="704">
        <f t="shared" si="142"/>
        <v>5400</v>
      </c>
      <c r="J615" s="704">
        <f t="shared" si="143"/>
        <v>70078.356</v>
      </c>
      <c r="K615" s="704" t="str">
        <f t="shared" si="144"/>
        <v/>
      </c>
      <c r="L615" s="704" t="str">
        <f t="shared" si="145"/>
        <v/>
      </c>
      <c r="M615" s="704" t="str">
        <f t="shared" si="146"/>
        <v/>
      </c>
      <c r="N615" s="704"/>
      <c r="O615" s="704"/>
      <c r="P615" s="704"/>
      <c r="Q615" s="704"/>
      <c r="R615" s="704"/>
      <c r="S615" s="704">
        <f t="shared" si="147"/>
        <v>10325.351999999999</v>
      </c>
      <c r="T615" s="704">
        <v>480000</v>
      </c>
    </row>
    <row r="616" spans="1:20" s="696" customFormat="1" ht="24.75" customHeight="1">
      <c r="A616" s="721"/>
      <c r="B616" s="722" t="s">
        <v>1148</v>
      </c>
      <c r="C616" s="782">
        <v>4</v>
      </c>
      <c r="D616" s="782">
        <v>3</v>
      </c>
      <c r="E616" s="703">
        <f>VLOOKUP(C616, '[2]SALARY SCALE '!$A$2:$P$18,D616+1, FALSE)</f>
        <v>103253.51999999999</v>
      </c>
      <c r="F616" s="704">
        <f t="shared" si="139"/>
        <v>36138.731999999996</v>
      </c>
      <c r="G616" s="704">
        <f t="shared" si="140"/>
        <v>20650.703999999998</v>
      </c>
      <c r="H616" s="704">
        <f t="shared" si="141"/>
        <v>5162.6759999999995</v>
      </c>
      <c r="I616" s="704">
        <f t="shared" si="142"/>
        <v>5400</v>
      </c>
      <c r="J616" s="704">
        <f t="shared" si="143"/>
        <v>70078.356</v>
      </c>
      <c r="K616" s="704" t="str">
        <f t="shared" si="144"/>
        <v/>
      </c>
      <c r="L616" s="704" t="str">
        <f t="shared" si="145"/>
        <v/>
      </c>
      <c r="M616" s="704" t="str">
        <f t="shared" si="146"/>
        <v/>
      </c>
      <c r="N616" s="704"/>
      <c r="O616" s="704"/>
      <c r="P616" s="704"/>
      <c r="Q616" s="704"/>
      <c r="R616" s="704"/>
      <c r="S616" s="704">
        <f t="shared" si="147"/>
        <v>10325.351999999999</v>
      </c>
      <c r="T616" s="704">
        <v>480000</v>
      </c>
    </row>
    <row r="617" spans="1:20" s="696" customFormat="1" ht="24.75" customHeight="1">
      <c r="A617" s="721"/>
      <c r="B617" s="722" t="s">
        <v>1149</v>
      </c>
      <c r="C617" s="707">
        <v>6</v>
      </c>
      <c r="D617" s="708">
        <v>6</v>
      </c>
      <c r="E617" s="703">
        <f>VLOOKUP(C617, '[2]SALARY SCALE '!$A$2:$P$18,D617+1, FALSE)</f>
        <v>160584.59999999998</v>
      </c>
      <c r="F617" s="704">
        <f>E617*35%</f>
        <v>56204.609999999986</v>
      </c>
      <c r="G617" s="704">
        <f>E617*20%</f>
        <v>32116.92</v>
      </c>
      <c r="H617" s="704">
        <f>E617*5%</f>
        <v>8029.23</v>
      </c>
      <c r="I617" s="704">
        <f>IF(C617&lt;=6,5400, IF(AND(C617&gt;=7,C617&lt;=10),7560,IF(AND(C617&gt;10,C617&lt;=14),8640,IF(C617&gt;14,9720,""))))</f>
        <v>5400</v>
      </c>
      <c r="J617" s="704">
        <f>IF(C617&lt;7,0.05*E617+64915.68,0.05*E617+24000)</f>
        <v>72944.91</v>
      </c>
      <c r="K617" s="704" t="str">
        <f>IF(C617&gt;=15, 630, "")</f>
        <v/>
      </c>
      <c r="L617" s="704" t="str">
        <f>IF(C617&gt;=15, 11469.09, "")</f>
        <v/>
      </c>
      <c r="M617" s="704" t="str">
        <f>IF(C617&gt;=15, 11469.09, "")</f>
        <v/>
      </c>
      <c r="N617" s="704"/>
      <c r="O617" s="704"/>
      <c r="P617" s="704"/>
      <c r="Q617" s="704"/>
      <c r="R617" s="704"/>
      <c r="S617" s="704">
        <f>E617*10%</f>
        <v>16058.46</v>
      </c>
      <c r="T617" s="704">
        <v>480000</v>
      </c>
    </row>
    <row r="618" spans="1:20" s="696" customFormat="1" ht="24.75" customHeight="1" thickBot="1">
      <c r="A618" s="721"/>
      <c r="B618" s="722" t="s">
        <v>1150</v>
      </c>
      <c r="C618" s="707">
        <v>6</v>
      </c>
      <c r="D618" s="708">
        <v>15</v>
      </c>
      <c r="E618" s="703">
        <f>VLOOKUP(C618, '[2]SALARY SCALE '!$A$2:$P$18,D618+1, FALSE)</f>
        <v>209763.96000000002</v>
      </c>
      <c r="F618" s="704">
        <f t="shared" si="139"/>
        <v>73417.385999999999</v>
      </c>
      <c r="G618" s="704">
        <f t="shared" si="140"/>
        <v>41952.792000000009</v>
      </c>
      <c r="H618" s="704">
        <f t="shared" si="141"/>
        <v>10488.198000000002</v>
      </c>
      <c r="I618" s="704">
        <f t="shared" si="142"/>
        <v>5400</v>
      </c>
      <c r="J618" s="704">
        <f t="shared" si="143"/>
        <v>75403.877999999997</v>
      </c>
      <c r="K618" s="704" t="str">
        <f t="shared" si="144"/>
        <v/>
      </c>
      <c r="L618" s="704" t="str">
        <f t="shared" si="145"/>
        <v/>
      </c>
      <c r="M618" s="704" t="str">
        <f t="shared" si="146"/>
        <v/>
      </c>
      <c r="N618" s="704"/>
      <c r="O618" s="704"/>
      <c r="P618" s="704"/>
      <c r="Q618" s="704"/>
      <c r="R618" s="704"/>
      <c r="S618" s="704">
        <f t="shared" si="147"/>
        <v>20976.396000000004</v>
      </c>
      <c r="T618" s="704">
        <v>480000</v>
      </c>
    </row>
    <row r="619" spans="1:20" s="696" customFormat="1" ht="24.75" hidden="1" customHeight="1" thickBot="1">
      <c r="A619" s="721"/>
      <c r="B619" s="722" t="s">
        <v>931</v>
      </c>
      <c r="C619" s="707">
        <v>6</v>
      </c>
      <c r="D619" s="708">
        <v>2</v>
      </c>
      <c r="E619" s="703">
        <f>VLOOKUP(C619, '[2]SALARY SCALE '!$A$2:$P$18,D619+1, FALSE)</f>
        <v>138726</v>
      </c>
      <c r="F619" s="704">
        <f t="shared" si="139"/>
        <v>48554.1</v>
      </c>
      <c r="G619" s="704">
        <f t="shared" si="140"/>
        <v>27745.200000000001</v>
      </c>
      <c r="H619" s="704">
        <f t="shared" si="141"/>
        <v>6936.3</v>
      </c>
      <c r="I619" s="704">
        <f t="shared" si="142"/>
        <v>5400</v>
      </c>
      <c r="J619" s="704">
        <f t="shared" si="143"/>
        <v>71851.98</v>
      </c>
      <c r="K619" s="704" t="str">
        <f t="shared" si="144"/>
        <v/>
      </c>
      <c r="L619" s="704" t="str">
        <f t="shared" si="145"/>
        <v/>
      </c>
      <c r="M619" s="704" t="str">
        <f t="shared" si="146"/>
        <v/>
      </c>
      <c r="N619" s="704"/>
      <c r="O619" s="704"/>
      <c r="P619" s="704"/>
      <c r="Q619" s="704"/>
      <c r="R619" s="704"/>
      <c r="S619" s="704">
        <f t="shared" si="147"/>
        <v>13872.6</v>
      </c>
      <c r="T619" s="763"/>
    </row>
    <row r="620" spans="1:20" s="696" customFormat="1" ht="24.75" customHeight="1" thickBot="1">
      <c r="A620" s="1037" t="s">
        <v>915</v>
      </c>
      <c r="B620" s="1038"/>
      <c r="C620" s="1038"/>
      <c r="D620" s="1041"/>
      <c r="E620" s="759">
        <f>SUM(E608:E619)</f>
        <v>1433226.96</v>
      </c>
      <c r="F620" s="759">
        <f t="shared" ref="F620:T620" si="148">SUM(F608:F619)</f>
        <v>501629.43599999993</v>
      </c>
      <c r="G620" s="759">
        <f t="shared" si="148"/>
        <v>286645.39199999999</v>
      </c>
      <c r="H620" s="759">
        <f t="shared" si="148"/>
        <v>71661.347999999998</v>
      </c>
      <c r="I620" s="759">
        <f t="shared" si="148"/>
        <v>64800</v>
      </c>
      <c r="J620" s="759">
        <f t="shared" si="148"/>
        <v>850649.50800000015</v>
      </c>
      <c r="K620" s="759">
        <f t="shared" si="148"/>
        <v>0</v>
      </c>
      <c r="L620" s="759">
        <f t="shared" si="148"/>
        <v>0</v>
      </c>
      <c r="M620" s="759">
        <f t="shared" si="148"/>
        <v>0</v>
      </c>
      <c r="N620" s="759">
        <f t="shared" si="148"/>
        <v>0</v>
      </c>
      <c r="O620" s="759">
        <f t="shared" si="148"/>
        <v>0</v>
      </c>
      <c r="P620" s="759">
        <f t="shared" si="148"/>
        <v>0</v>
      </c>
      <c r="Q620" s="759">
        <f t="shared" si="148"/>
        <v>0</v>
      </c>
      <c r="R620" s="759">
        <f t="shared" si="148"/>
        <v>0</v>
      </c>
      <c r="S620" s="759">
        <f t="shared" si="148"/>
        <v>143322.696</v>
      </c>
      <c r="T620" s="759">
        <f t="shared" si="148"/>
        <v>5280000</v>
      </c>
    </row>
    <row r="621" spans="1:20" s="696" customFormat="1" ht="24.75" customHeight="1" thickBot="1">
      <c r="A621" s="721"/>
      <c r="B621" s="722" t="s">
        <v>1151</v>
      </c>
      <c r="C621" s="723">
        <v>8</v>
      </c>
      <c r="D621" s="724">
        <v>5</v>
      </c>
      <c r="E621" s="719">
        <f>VLOOKUP(C621, '[2]SALARY SCALE '!$A$2:$P$18,D621+1, FALSE)</f>
        <v>302904</v>
      </c>
      <c r="F621" s="705">
        <f>E621*35%</f>
        <v>106016.4</v>
      </c>
      <c r="G621" s="705">
        <f>E621*20%</f>
        <v>60580.800000000003</v>
      </c>
      <c r="H621" s="705">
        <f>E621*5%</f>
        <v>15145.2</v>
      </c>
      <c r="I621" s="705">
        <f>IF(C621&lt;=6,5400, IF(AND(C621&gt;=7,C621&lt;=10),7560,IF(AND(C621&gt;10,C621&lt;=14),8640,IF(C621&gt;14,9720,""))))</f>
        <v>7560</v>
      </c>
      <c r="J621" s="705">
        <f>IF(C621&lt;7,0.05*E621+64915.68,0.05*E621+24000)</f>
        <v>39145.199999999997</v>
      </c>
      <c r="K621" s="705" t="str">
        <f>IF(C621&gt;=15, 630, "")</f>
        <v/>
      </c>
      <c r="L621" s="705" t="str">
        <f>IF(C621&gt;=15, 11469.09, "")</f>
        <v/>
      </c>
      <c r="M621" s="705" t="str">
        <f>IF(C621&gt;=15, 11469.09, "")</f>
        <v/>
      </c>
      <c r="N621" s="705"/>
      <c r="O621" s="705"/>
      <c r="P621" s="705"/>
      <c r="Q621" s="705"/>
      <c r="R621" s="705"/>
      <c r="S621" s="705">
        <f>E621*10%</f>
        <v>30290.400000000001</v>
      </c>
      <c r="T621" s="704">
        <v>480000</v>
      </c>
    </row>
    <row r="622" spans="1:20" s="696" customFormat="1" ht="24.75" customHeight="1" thickBot="1">
      <c r="A622" s="1037" t="s">
        <v>916</v>
      </c>
      <c r="B622" s="1038"/>
      <c r="C622" s="1038"/>
      <c r="D622" s="1041"/>
      <c r="E622" s="759">
        <f t="shared" ref="E622:T622" si="149">SUM(E621)</f>
        <v>302904</v>
      </c>
      <c r="F622" s="759">
        <f t="shared" si="149"/>
        <v>106016.4</v>
      </c>
      <c r="G622" s="759">
        <f t="shared" si="149"/>
        <v>60580.800000000003</v>
      </c>
      <c r="H622" s="759">
        <f t="shared" si="149"/>
        <v>15145.2</v>
      </c>
      <c r="I622" s="759">
        <f t="shared" si="149"/>
        <v>7560</v>
      </c>
      <c r="J622" s="759">
        <f t="shared" si="149"/>
        <v>39145.199999999997</v>
      </c>
      <c r="K622" s="759">
        <f t="shared" si="149"/>
        <v>0</v>
      </c>
      <c r="L622" s="759">
        <f t="shared" si="149"/>
        <v>0</v>
      </c>
      <c r="M622" s="759">
        <f t="shared" si="149"/>
        <v>0</v>
      </c>
      <c r="N622" s="759">
        <f t="shared" si="149"/>
        <v>0</v>
      </c>
      <c r="O622" s="759">
        <f t="shared" si="149"/>
        <v>0</v>
      </c>
      <c r="P622" s="759">
        <f t="shared" si="149"/>
        <v>0</v>
      </c>
      <c r="Q622" s="759">
        <f t="shared" si="149"/>
        <v>0</v>
      </c>
      <c r="R622" s="759">
        <f t="shared" si="149"/>
        <v>0</v>
      </c>
      <c r="S622" s="759">
        <f t="shared" si="149"/>
        <v>30290.400000000001</v>
      </c>
      <c r="T622" s="759">
        <f t="shared" si="149"/>
        <v>480000</v>
      </c>
    </row>
    <row r="623" spans="1:20" s="696" customFormat="1" ht="24.75" customHeight="1">
      <c r="A623" s="717"/>
      <c r="B623" s="706"/>
      <c r="C623" s="707"/>
      <c r="D623" s="708"/>
      <c r="E623" s="703"/>
      <c r="F623" s="704"/>
      <c r="G623" s="704"/>
      <c r="H623" s="704"/>
      <c r="I623" s="704"/>
      <c r="J623" s="704"/>
      <c r="K623" s="704"/>
      <c r="L623" s="704"/>
      <c r="M623" s="704"/>
      <c r="N623" s="704"/>
      <c r="O623" s="704"/>
      <c r="P623" s="704"/>
      <c r="Q623" s="704"/>
      <c r="R623" s="704"/>
      <c r="S623" s="704"/>
      <c r="T623" s="763"/>
    </row>
    <row r="624" spans="1:20" s="696" customFormat="1" ht="24.75" customHeight="1">
      <c r="A624" s="717"/>
      <c r="B624" s="706"/>
      <c r="C624" s="707"/>
      <c r="D624" s="708"/>
      <c r="E624" s="703"/>
      <c r="F624" s="704"/>
      <c r="G624" s="704"/>
      <c r="H624" s="704"/>
      <c r="I624" s="704"/>
      <c r="J624" s="704"/>
      <c r="K624" s="704"/>
      <c r="L624" s="704"/>
      <c r="M624" s="704"/>
      <c r="N624" s="704"/>
      <c r="O624" s="704"/>
      <c r="P624" s="704"/>
      <c r="Q624" s="704"/>
      <c r="R624" s="704"/>
      <c r="S624" s="704"/>
      <c r="T624" s="763"/>
    </row>
    <row r="625" spans="1:20" s="696" customFormat="1" ht="24.75" customHeight="1" thickBot="1">
      <c r="A625" s="721"/>
      <c r="B625" s="722"/>
      <c r="C625" s="723"/>
      <c r="D625" s="724"/>
      <c r="E625" s="719"/>
      <c r="F625" s="705"/>
      <c r="G625" s="705"/>
      <c r="H625" s="705"/>
      <c r="I625" s="705"/>
      <c r="J625" s="705"/>
      <c r="K625" s="705"/>
      <c r="L625" s="705"/>
      <c r="M625" s="705"/>
      <c r="N625" s="705"/>
      <c r="O625" s="705"/>
      <c r="P625" s="705"/>
      <c r="Q625" s="705"/>
      <c r="R625" s="705"/>
      <c r="S625" s="705"/>
      <c r="T625" s="779"/>
    </row>
    <row r="626" spans="1:20" s="696" customFormat="1" ht="24.75" customHeight="1" thickBot="1">
      <c r="A626" s="1037" t="s">
        <v>917</v>
      </c>
      <c r="B626" s="1038"/>
      <c r="C626" s="1038"/>
      <c r="D626" s="1041"/>
      <c r="E626" s="783">
        <f t="shared" ref="E626:T626" si="150">SUM(E623:E625)</f>
        <v>0</v>
      </c>
      <c r="F626" s="783">
        <f t="shared" si="150"/>
        <v>0</v>
      </c>
      <c r="G626" s="783">
        <f t="shared" si="150"/>
        <v>0</v>
      </c>
      <c r="H626" s="783">
        <f t="shared" si="150"/>
        <v>0</v>
      </c>
      <c r="I626" s="783">
        <f t="shared" si="150"/>
        <v>0</v>
      </c>
      <c r="J626" s="783">
        <f t="shared" si="150"/>
        <v>0</v>
      </c>
      <c r="K626" s="783">
        <f t="shared" si="150"/>
        <v>0</v>
      </c>
      <c r="L626" s="783">
        <f t="shared" si="150"/>
        <v>0</v>
      </c>
      <c r="M626" s="783">
        <f t="shared" si="150"/>
        <v>0</v>
      </c>
      <c r="N626" s="783">
        <f t="shared" si="150"/>
        <v>0</v>
      </c>
      <c r="O626" s="783">
        <f t="shared" si="150"/>
        <v>0</v>
      </c>
      <c r="P626" s="783">
        <f t="shared" si="150"/>
        <v>0</v>
      </c>
      <c r="Q626" s="783">
        <f t="shared" si="150"/>
        <v>0</v>
      </c>
      <c r="R626" s="783">
        <f t="shared" si="150"/>
        <v>0</v>
      </c>
      <c r="S626" s="783">
        <f t="shared" si="150"/>
        <v>0</v>
      </c>
      <c r="T626" s="784">
        <f t="shared" si="150"/>
        <v>0</v>
      </c>
    </row>
    <row r="627" spans="1:20" s="696" customFormat="1" ht="24.75" customHeight="1" thickBot="1">
      <c r="A627" s="1037" t="s">
        <v>1152</v>
      </c>
      <c r="B627" s="1038"/>
      <c r="C627" s="1038"/>
      <c r="D627" s="1038"/>
      <c r="E627" s="1039"/>
      <c r="F627" s="1037" t="s">
        <v>893</v>
      </c>
      <c r="G627" s="1038"/>
      <c r="H627" s="1038"/>
      <c r="I627" s="1038"/>
      <c r="J627" s="1038"/>
      <c r="K627" s="1038"/>
      <c r="L627" s="1038"/>
      <c r="M627" s="1039"/>
      <c r="N627" s="1037" t="s">
        <v>894</v>
      </c>
      <c r="O627" s="1038"/>
      <c r="P627" s="1038"/>
      <c r="Q627" s="1038"/>
      <c r="R627" s="1039"/>
      <c r="S627" s="1037" t="s">
        <v>895</v>
      </c>
      <c r="T627" s="1039"/>
    </row>
    <row r="628" spans="1:20" s="696" customFormat="1" ht="44.25" customHeight="1">
      <c r="A628" s="697" t="s">
        <v>896</v>
      </c>
      <c r="B628" s="698" t="s">
        <v>897</v>
      </c>
      <c r="C628" s="698" t="s">
        <v>898</v>
      </c>
      <c r="D628" s="698" t="s">
        <v>899</v>
      </c>
      <c r="E628" s="698" t="s">
        <v>900</v>
      </c>
      <c r="F628" s="698" t="s">
        <v>901</v>
      </c>
      <c r="G628" s="698" t="s">
        <v>902</v>
      </c>
      <c r="H628" s="698" t="s">
        <v>903</v>
      </c>
      <c r="I628" s="698" t="s">
        <v>904</v>
      </c>
      <c r="J628" s="698" t="s">
        <v>905</v>
      </c>
      <c r="K628" s="698" t="s">
        <v>906</v>
      </c>
      <c r="L628" s="698" t="s">
        <v>907</v>
      </c>
      <c r="M628" s="698" t="s">
        <v>908</v>
      </c>
      <c r="N628" s="698" t="s">
        <v>909</v>
      </c>
      <c r="O628" s="698" t="s">
        <v>910</v>
      </c>
      <c r="P628" s="698" t="s">
        <v>911</v>
      </c>
      <c r="Q628" s="698" t="s">
        <v>912</v>
      </c>
      <c r="R628" s="698"/>
      <c r="S628" s="698" t="s">
        <v>913</v>
      </c>
      <c r="T628" s="699" t="s">
        <v>914</v>
      </c>
    </row>
    <row r="629" spans="1:20" s="696" customFormat="1" ht="24.75" customHeight="1">
      <c r="A629" s="697"/>
      <c r="B629" s="782" t="s">
        <v>1153</v>
      </c>
      <c r="C629" s="782">
        <v>5</v>
      </c>
      <c r="D629" s="782">
        <v>4</v>
      </c>
      <c r="E629" s="703">
        <v>399108</v>
      </c>
      <c r="F629" s="704"/>
      <c r="G629" s="704"/>
      <c r="H629" s="704"/>
      <c r="I629" s="704"/>
      <c r="J629" s="704"/>
      <c r="K629" s="704" t="str">
        <f t="shared" ref="K629:K642" si="151">IF(C629&gt;=15, 630, "")</f>
        <v/>
      </c>
      <c r="L629" s="704" t="str">
        <f t="shared" ref="L629:L642" si="152">IF(C629&gt;=15, 11469.09, "")</f>
        <v/>
      </c>
      <c r="M629" s="704" t="str">
        <f t="shared" ref="M629:M642" si="153">IF(C629&gt;=15, 11469.09, "")</f>
        <v/>
      </c>
      <c r="N629" s="704">
        <v>54600</v>
      </c>
      <c r="O629" s="704">
        <v>33528</v>
      </c>
      <c r="P629" s="704"/>
      <c r="Q629" s="704"/>
      <c r="R629" s="704"/>
      <c r="S629" s="704"/>
      <c r="T629" s="871">
        <v>480000</v>
      </c>
    </row>
    <row r="630" spans="1:20" s="696" customFormat="1" ht="24.75" customHeight="1">
      <c r="A630" s="697"/>
      <c r="B630" s="722" t="s">
        <v>1154</v>
      </c>
      <c r="C630" s="782">
        <v>5</v>
      </c>
      <c r="D630" s="782">
        <v>4</v>
      </c>
      <c r="E630" s="703">
        <v>399108</v>
      </c>
      <c r="F630" s="704"/>
      <c r="G630" s="704"/>
      <c r="H630" s="704"/>
      <c r="I630" s="704"/>
      <c r="J630" s="704"/>
      <c r="K630" s="704" t="str">
        <f t="shared" si="151"/>
        <v/>
      </c>
      <c r="L630" s="704" t="str">
        <f t="shared" si="152"/>
        <v/>
      </c>
      <c r="M630" s="704" t="str">
        <f t="shared" si="153"/>
        <v/>
      </c>
      <c r="N630" s="704">
        <v>54600</v>
      </c>
      <c r="O630" s="704">
        <v>33528</v>
      </c>
      <c r="P630" s="704"/>
      <c r="Q630" s="704"/>
      <c r="R630" s="704"/>
      <c r="S630" s="704"/>
      <c r="T630" s="871">
        <v>480000</v>
      </c>
    </row>
    <row r="631" spans="1:20" s="696" customFormat="1" ht="24.75" customHeight="1">
      <c r="A631" s="697"/>
      <c r="B631" s="782" t="s">
        <v>1155</v>
      </c>
      <c r="C631" s="782">
        <v>5</v>
      </c>
      <c r="D631" s="782">
        <v>4</v>
      </c>
      <c r="E631" s="703">
        <v>399108</v>
      </c>
      <c r="F631" s="704"/>
      <c r="G631" s="704"/>
      <c r="H631" s="704"/>
      <c r="I631" s="704"/>
      <c r="J631" s="704"/>
      <c r="K631" s="704" t="str">
        <f t="shared" si="151"/>
        <v/>
      </c>
      <c r="L631" s="704" t="str">
        <f t="shared" si="152"/>
        <v/>
      </c>
      <c r="M631" s="704" t="str">
        <f t="shared" si="153"/>
        <v/>
      </c>
      <c r="N631" s="704">
        <v>54600</v>
      </c>
      <c r="O631" s="704">
        <v>33528</v>
      </c>
      <c r="P631" s="704"/>
      <c r="Q631" s="704"/>
      <c r="R631" s="704"/>
      <c r="S631" s="704"/>
      <c r="T631" s="871">
        <v>480000</v>
      </c>
    </row>
    <row r="632" spans="1:20" s="696" customFormat="1" ht="24.75" customHeight="1">
      <c r="A632" s="697"/>
      <c r="B632" s="722" t="s">
        <v>1156</v>
      </c>
      <c r="C632" s="782">
        <v>5</v>
      </c>
      <c r="D632" s="782">
        <v>4</v>
      </c>
      <c r="E632" s="703">
        <v>399108</v>
      </c>
      <c r="F632" s="704"/>
      <c r="G632" s="704"/>
      <c r="H632" s="704"/>
      <c r="I632" s="704"/>
      <c r="J632" s="704"/>
      <c r="K632" s="704" t="str">
        <f t="shared" si="151"/>
        <v/>
      </c>
      <c r="L632" s="704" t="str">
        <f t="shared" si="152"/>
        <v/>
      </c>
      <c r="M632" s="704" t="str">
        <f t="shared" si="153"/>
        <v/>
      </c>
      <c r="N632" s="704">
        <v>54600</v>
      </c>
      <c r="O632" s="704">
        <v>33528</v>
      </c>
      <c r="P632" s="704"/>
      <c r="Q632" s="704"/>
      <c r="R632" s="704"/>
      <c r="S632" s="704"/>
      <c r="T632" s="871">
        <v>480000</v>
      </c>
    </row>
    <row r="633" spans="1:20" s="696" customFormat="1" ht="24.75" customHeight="1">
      <c r="A633" s="697"/>
      <c r="B633" s="782" t="s">
        <v>1157</v>
      </c>
      <c r="C633" s="782">
        <v>5</v>
      </c>
      <c r="D633" s="782">
        <v>4</v>
      </c>
      <c r="E633" s="703">
        <v>399108</v>
      </c>
      <c r="F633" s="704"/>
      <c r="G633" s="704"/>
      <c r="H633" s="704"/>
      <c r="I633" s="704"/>
      <c r="J633" s="704"/>
      <c r="K633" s="704" t="str">
        <f t="shared" si="151"/>
        <v/>
      </c>
      <c r="L633" s="704" t="str">
        <f t="shared" si="152"/>
        <v/>
      </c>
      <c r="M633" s="704" t="str">
        <f t="shared" si="153"/>
        <v/>
      </c>
      <c r="N633" s="704">
        <v>54600</v>
      </c>
      <c r="O633" s="704">
        <v>33528</v>
      </c>
      <c r="P633" s="704"/>
      <c r="Q633" s="704"/>
      <c r="R633" s="704"/>
      <c r="S633" s="704"/>
      <c r="T633" s="871">
        <v>480000</v>
      </c>
    </row>
    <row r="634" spans="1:20" s="696" customFormat="1" ht="24.75" customHeight="1">
      <c r="A634" s="717"/>
      <c r="B634" s="706" t="s">
        <v>1158</v>
      </c>
      <c r="C634" s="782">
        <v>5</v>
      </c>
      <c r="D634" s="782">
        <v>4</v>
      </c>
      <c r="E634" s="703">
        <v>399108</v>
      </c>
      <c r="F634" s="704"/>
      <c r="G634" s="704"/>
      <c r="H634" s="704"/>
      <c r="I634" s="704"/>
      <c r="J634" s="704"/>
      <c r="K634" s="704" t="str">
        <f t="shared" si="151"/>
        <v/>
      </c>
      <c r="L634" s="704" t="str">
        <f t="shared" si="152"/>
        <v/>
      </c>
      <c r="M634" s="704" t="str">
        <f t="shared" si="153"/>
        <v/>
      </c>
      <c r="N634" s="704">
        <v>54600</v>
      </c>
      <c r="O634" s="704">
        <v>33528</v>
      </c>
      <c r="P634" s="704"/>
      <c r="Q634" s="704"/>
      <c r="R634" s="704"/>
      <c r="S634" s="704"/>
      <c r="T634" s="871">
        <v>480000</v>
      </c>
    </row>
    <row r="635" spans="1:20" s="696" customFormat="1" ht="24.75" customHeight="1">
      <c r="A635" s="721"/>
      <c r="B635" s="722" t="s">
        <v>1159</v>
      </c>
      <c r="C635" s="782">
        <v>5</v>
      </c>
      <c r="D635" s="782">
        <v>4</v>
      </c>
      <c r="E635" s="703">
        <v>399108</v>
      </c>
      <c r="F635" s="704"/>
      <c r="G635" s="704"/>
      <c r="H635" s="704"/>
      <c r="I635" s="704"/>
      <c r="J635" s="704"/>
      <c r="K635" s="704"/>
      <c r="L635" s="704"/>
      <c r="M635" s="704"/>
      <c r="N635" s="704">
        <v>54600</v>
      </c>
      <c r="O635" s="704">
        <v>33528</v>
      </c>
      <c r="P635" s="704"/>
      <c r="Q635" s="704"/>
      <c r="R635" s="704"/>
      <c r="S635" s="704"/>
      <c r="T635" s="871">
        <v>480000</v>
      </c>
    </row>
    <row r="636" spans="1:20" s="696" customFormat="1" ht="24.75" customHeight="1">
      <c r="A636" s="721"/>
      <c r="B636" s="722" t="s">
        <v>1160</v>
      </c>
      <c r="C636" s="782">
        <v>5</v>
      </c>
      <c r="D636" s="782">
        <v>4</v>
      </c>
      <c r="E636" s="703">
        <v>399108</v>
      </c>
      <c r="F636" s="704"/>
      <c r="G636" s="704"/>
      <c r="H636" s="704"/>
      <c r="I636" s="704"/>
      <c r="J636" s="704"/>
      <c r="K636" s="704"/>
      <c r="L636" s="704"/>
      <c r="M636" s="704"/>
      <c r="N636" s="704">
        <v>54600</v>
      </c>
      <c r="O636" s="704">
        <v>33528</v>
      </c>
      <c r="P636" s="704"/>
      <c r="Q636" s="704"/>
      <c r="R636" s="704"/>
      <c r="S636" s="704"/>
      <c r="T636" s="871">
        <v>480000</v>
      </c>
    </row>
    <row r="637" spans="1:20" s="696" customFormat="1" ht="24.75" customHeight="1">
      <c r="A637" s="721"/>
      <c r="B637" s="722" t="s">
        <v>1161</v>
      </c>
      <c r="C637" s="782">
        <v>5</v>
      </c>
      <c r="D637" s="782">
        <v>4</v>
      </c>
      <c r="E637" s="703">
        <v>399108</v>
      </c>
      <c r="F637" s="704"/>
      <c r="G637" s="704"/>
      <c r="H637" s="704"/>
      <c r="I637" s="704"/>
      <c r="J637" s="704"/>
      <c r="K637" s="704"/>
      <c r="L637" s="704"/>
      <c r="M637" s="704"/>
      <c r="N637" s="704">
        <v>54600</v>
      </c>
      <c r="O637" s="704">
        <v>33528</v>
      </c>
      <c r="P637" s="704"/>
      <c r="Q637" s="704"/>
      <c r="R637" s="704"/>
      <c r="S637" s="704"/>
      <c r="T637" s="871">
        <v>480000</v>
      </c>
    </row>
    <row r="638" spans="1:20" s="696" customFormat="1" ht="24.75" customHeight="1">
      <c r="A638" s="721"/>
      <c r="B638" s="722" t="s">
        <v>1162</v>
      </c>
      <c r="C638" s="782">
        <v>6</v>
      </c>
      <c r="D638" s="782">
        <v>7</v>
      </c>
      <c r="E638" s="703">
        <v>704088</v>
      </c>
      <c r="F638" s="704"/>
      <c r="G638" s="704"/>
      <c r="H638" s="704"/>
      <c r="I638" s="704"/>
      <c r="J638" s="704"/>
      <c r="K638" s="704"/>
      <c r="L638" s="704"/>
      <c r="M638" s="704"/>
      <c r="N638" s="704">
        <v>54600</v>
      </c>
      <c r="O638" s="704">
        <v>36852.15</v>
      </c>
      <c r="P638" s="704"/>
      <c r="Q638" s="704"/>
      <c r="R638" s="704"/>
      <c r="S638" s="704"/>
      <c r="T638" s="871">
        <v>480000</v>
      </c>
    </row>
    <row r="639" spans="1:20" s="696" customFormat="1" ht="24.75" customHeight="1">
      <c r="A639" s="721"/>
      <c r="B639" s="722" t="s">
        <v>1163</v>
      </c>
      <c r="C639" s="782">
        <v>6</v>
      </c>
      <c r="D639" s="782">
        <v>7</v>
      </c>
      <c r="E639" s="703">
        <v>704088</v>
      </c>
      <c r="F639" s="704"/>
      <c r="G639" s="704"/>
      <c r="H639" s="704"/>
      <c r="I639" s="704"/>
      <c r="J639" s="704"/>
      <c r="K639" s="704"/>
      <c r="L639" s="704"/>
      <c r="M639" s="704"/>
      <c r="N639" s="704">
        <v>54600</v>
      </c>
      <c r="O639" s="704">
        <v>36852.15</v>
      </c>
      <c r="P639" s="704"/>
      <c r="Q639" s="704"/>
      <c r="R639" s="704"/>
      <c r="S639" s="704"/>
      <c r="T639" s="871">
        <v>480000</v>
      </c>
    </row>
    <row r="640" spans="1:20" s="696" customFormat="1" ht="24.75" customHeight="1">
      <c r="A640" s="721"/>
      <c r="B640" s="722" t="s">
        <v>1164</v>
      </c>
      <c r="C640" s="782">
        <v>6</v>
      </c>
      <c r="D640" s="782">
        <v>8</v>
      </c>
      <c r="E640" s="703">
        <v>725520</v>
      </c>
      <c r="F640" s="704"/>
      <c r="G640" s="704"/>
      <c r="H640" s="704"/>
      <c r="I640" s="704"/>
      <c r="J640" s="704"/>
      <c r="K640" s="704" t="str">
        <f t="shared" si="151"/>
        <v/>
      </c>
      <c r="L640" s="704" t="str">
        <f t="shared" si="152"/>
        <v/>
      </c>
      <c r="M640" s="704" t="str">
        <f t="shared" si="153"/>
        <v/>
      </c>
      <c r="N640" s="704">
        <v>54600</v>
      </c>
      <c r="O640" s="704">
        <v>36852.15</v>
      </c>
      <c r="P640" s="704"/>
      <c r="Q640" s="704"/>
      <c r="R640" s="704"/>
      <c r="S640" s="704"/>
      <c r="T640" s="871">
        <v>480000</v>
      </c>
    </row>
    <row r="641" spans="1:20" s="696" customFormat="1" ht="24.75" customHeight="1">
      <c r="A641" s="721"/>
      <c r="B641" s="722" t="s">
        <v>1165</v>
      </c>
      <c r="C641" s="782">
        <v>6</v>
      </c>
      <c r="D641" s="782">
        <v>8</v>
      </c>
      <c r="E641" s="703">
        <v>725520</v>
      </c>
      <c r="F641" s="704"/>
      <c r="G641" s="704"/>
      <c r="H641" s="704"/>
      <c r="I641" s="704"/>
      <c r="J641" s="704"/>
      <c r="K641" s="704" t="str">
        <f t="shared" si="151"/>
        <v/>
      </c>
      <c r="L641" s="704" t="str">
        <f t="shared" si="152"/>
        <v/>
      </c>
      <c r="M641" s="704" t="str">
        <f t="shared" si="153"/>
        <v/>
      </c>
      <c r="N641" s="704">
        <v>54600</v>
      </c>
      <c r="O641" s="704">
        <v>36852.15</v>
      </c>
      <c r="P641" s="704"/>
      <c r="Q641" s="704"/>
      <c r="R641" s="704"/>
      <c r="S641" s="704"/>
      <c r="T641" s="871">
        <v>480000</v>
      </c>
    </row>
    <row r="642" spans="1:20" s="696" customFormat="1" ht="24.75" customHeight="1" thickBot="1">
      <c r="A642" s="721"/>
      <c r="B642" s="722" t="s">
        <v>1166</v>
      </c>
      <c r="C642" s="782">
        <v>6</v>
      </c>
      <c r="D642" s="782">
        <v>8</v>
      </c>
      <c r="E642" s="703">
        <v>725520</v>
      </c>
      <c r="F642" s="704"/>
      <c r="G642" s="704"/>
      <c r="H642" s="704"/>
      <c r="I642" s="704"/>
      <c r="J642" s="704"/>
      <c r="K642" s="704" t="str">
        <f t="shared" si="151"/>
        <v/>
      </c>
      <c r="L642" s="704" t="str">
        <f t="shared" si="152"/>
        <v/>
      </c>
      <c r="M642" s="704" t="str">
        <f t="shared" si="153"/>
        <v/>
      </c>
      <c r="N642" s="704">
        <v>54600</v>
      </c>
      <c r="O642" s="704">
        <v>36852.15</v>
      </c>
      <c r="P642" s="704"/>
      <c r="Q642" s="704"/>
      <c r="R642" s="704"/>
      <c r="S642" s="704"/>
      <c r="T642" s="871">
        <v>480000</v>
      </c>
    </row>
    <row r="643" spans="1:20" s="696" customFormat="1" ht="24.75" customHeight="1" thickBot="1">
      <c r="A643" s="1050" t="s">
        <v>915</v>
      </c>
      <c r="B643" s="1051"/>
      <c r="C643" s="1051"/>
      <c r="D643" s="1062"/>
      <c r="E643" s="788">
        <f t="shared" ref="E643:T643" si="154">SUM(E629:E642)</f>
        <v>7176708</v>
      </c>
      <c r="F643" s="788">
        <f t="shared" si="154"/>
        <v>0</v>
      </c>
      <c r="G643" s="788">
        <f t="shared" si="154"/>
        <v>0</v>
      </c>
      <c r="H643" s="788">
        <f t="shared" si="154"/>
        <v>0</v>
      </c>
      <c r="I643" s="788">
        <f t="shared" si="154"/>
        <v>0</v>
      </c>
      <c r="J643" s="788">
        <f t="shared" si="154"/>
        <v>0</v>
      </c>
      <c r="K643" s="788">
        <f t="shared" si="154"/>
        <v>0</v>
      </c>
      <c r="L643" s="788">
        <f t="shared" si="154"/>
        <v>0</v>
      </c>
      <c r="M643" s="788">
        <f t="shared" si="154"/>
        <v>0</v>
      </c>
      <c r="N643" s="788">
        <f t="shared" si="154"/>
        <v>764400</v>
      </c>
      <c r="O643" s="788">
        <f t="shared" si="154"/>
        <v>486012.75000000012</v>
      </c>
      <c r="P643" s="788">
        <f t="shared" si="154"/>
        <v>0</v>
      </c>
      <c r="Q643" s="788">
        <f t="shared" si="154"/>
        <v>0</v>
      </c>
      <c r="R643" s="788">
        <f t="shared" si="154"/>
        <v>0</v>
      </c>
      <c r="S643" s="788">
        <f t="shared" si="154"/>
        <v>0</v>
      </c>
      <c r="T643" s="788">
        <f t="shared" si="154"/>
        <v>6720000</v>
      </c>
    </row>
    <row r="644" spans="1:20" s="696" customFormat="1" ht="24.75" customHeight="1">
      <c r="A644" s="792"/>
      <c r="B644" s="768" t="s">
        <v>1167</v>
      </c>
      <c r="C644" s="793">
        <v>7</v>
      </c>
      <c r="D644" s="793">
        <v>4</v>
      </c>
      <c r="E644" s="794">
        <v>984082.2</v>
      </c>
      <c r="F644" s="794"/>
      <c r="G644" s="794"/>
      <c r="H644" s="794"/>
      <c r="I644" s="794"/>
      <c r="J644" s="794"/>
      <c r="K644" s="794"/>
      <c r="L644" s="794"/>
      <c r="M644" s="794"/>
      <c r="N644" s="704">
        <v>54600</v>
      </c>
      <c r="O644" s="794">
        <v>85286.16</v>
      </c>
      <c r="P644" s="794"/>
      <c r="Q644" s="794"/>
      <c r="R644" s="794"/>
      <c r="S644" s="794"/>
      <c r="T644" s="871">
        <v>480000</v>
      </c>
    </row>
    <row r="645" spans="1:20" s="696" customFormat="1" ht="24.75" customHeight="1">
      <c r="A645" s="795"/>
      <c r="B645" s="766" t="s">
        <v>1168</v>
      </c>
      <c r="C645" s="790">
        <v>7</v>
      </c>
      <c r="D645" s="790">
        <v>4</v>
      </c>
      <c r="E645" s="791">
        <v>984082.2</v>
      </c>
      <c r="F645" s="791"/>
      <c r="G645" s="791"/>
      <c r="H645" s="791"/>
      <c r="I645" s="791"/>
      <c r="J645" s="791"/>
      <c r="K645" s="791"/>
      <c r="L645" s="791"/>
      <c r="M645" s="791"/>
      <c r="N645" s="704">
        <v>54600</v>
      </c>
      <c r="O645" s="791">
        <v>85286.16</v>
      </c>
      <c r="P645" s="791"/>
      <c r="Q645" s="791"/>
      <c r="R645" s="791"/>
      <c r="S645" s="791"/>
      <c r="T645" s="871">
        <v>480000</v>
      </c>
    </row>
    <row r="646" spans="1:20" s="696" customFormat="1" ht="24.75" customHeight="1" thickBot="1">
      <c r="A646" s="796"/>
      <c r="B646" s="772" t="s">
        <v>1169</v>
      </c>
      <c r="C646" s="797">
        <v>9</v>
      </c>
      <c r="D646" s="797">
        <v>7</v>
      </c>
      <c r="E646" s="798">
        <v>1460403.72</v>
      </c>
      <c r="F646" s="798"/>
      <c r="G646" s="798"/>
      <c r="H646" s="798"/>
      <c r="I646" s="798"/>
      <c r="J646" s="798"/>
      <c r="K646" s="798"/>
      <c r="L646" s="798"/>
      <c r="M646" s="798"/>
      <c r="N646" s="704">
        <v>54600</v>
      </c>
      <c r="O646" s="798">
        <v>126303</v>
      </c>
      <c r="P646" s="798"/>
      <c r="Q646" s="798"/>
      <c r="R646" s="798"/>
      <c r="S646" s="798"/>
      <c r="T646" s="871">
        <v>480000</v>
      </c>
    </row>
    <row r="647" spans="1:20" s="696" customFormat="1" ht="24.75" customHeight="1" thickBot="1">
      <c r="A647" s="1044" t="s">
        <v>916</v>
      </c>
      <c r="B647" s="1045"/>
      <c r="C647" s="1045"/>
      <c r="D647" s="1047"/>
      <c r="E647" s="789">
        <f>SUM(E644:E646)</f>
        <v>3428568.12</v>
      </c>
      <c r="F647" s="789">
        <f t="shared" ref="F647:T647" si="155">SUM(F644:F646)</f>
        <v>0</v>
      </c>
      <c r="G647" s="789">
        <f t="shared" si="155"/>
        <v>0</v>
      </c>
      <c r="H647" s="789">
        <f t="shared" si="155"/>
        <v>0</v>
      </c>
      <c r="I647" s="789">
        <f t="shared" si="155"/>
        <v>0</v>
      </c>
      <c r="J647" s="789">
        <f t="shared" si="155"/>
        <v>0</v>
      </c>
      <c r="K647" s="789">
        <f t="shared" si="155"/>
        <v>0</v>
      </c>
      <c r="L647" s="789">
        <f t="shared" si="155"/>
        <v>0</v>
      </c>
      <c r="M647" s="789">
        <f t="shared" si="155"/>
        <v>0</v>
      </c>
      <c r="N647" s="789">
        <f t="shared" si="155"/>
        <v>163800</v>
      </c>
      <c r="O647" s="789">
        <f>SUM(O644:O646)</f>
        <v>296875.32</v>
      </c>
      <c r="P647" s="789">
        <f t="shared" si="155"/>
        <v>0</v>
      </c>
      <c r="Q647" s="789">
        <f t="shared" si="155"/>
        <v>0</v>
      </c>
      <c r="R647" s="789">
        <f t="shared" si="155"/>
        <v>0</v>
      </c>
      <c r="S647" s="789">
        <f t="shared" si="155"/>
        <v>0</v>
      </c>
      <c r="T647" s="789">
        <f t="shared" si="155"/>
        <v>1440000</v>
      </c>
    </row>
    <row r="648" spans="1:20" s="696" customFormat="1" ht="24.75" customHeight="1" thickBot="1">
      <c r="A648" s="717"/>
      <c r="B648" s="706" t="s">
        <v>1046</v>
      </c>
      <c r="C648" s="707">
        <v>13</v>
      </c>
      <c r="D648" s="708">
        <v>8</v>
      </c>
      <c r="E648" s="703">
        <v>3155136</v>
      </c>
      <c r="F648" s="704"/>
      <c r="G648" s="704"/>
      <c r="H648" s="704"/>
      <c r="I648" s="704"/>
      <c r="J648" s="704"/>
      <c r="K648" s="704"/>
      <c r="L648" s="704"/>
      <c r="M648" s="704"/>
      <c r="N648" s="704">
        <v>54600</v>
      </c>
      <c r="O648" s="704">
        <v>246936</v>
      </c>
      <c r="P648" s="704">
        <v>217500</v>
      </c>
      <c r="Q648" s="704">
        <v>361188</v>
      </c>
      <c r="R648" s="704"/>
      <c r="S648" s="704"/>
      <c r="T648" s="871">
        <v>480000</v>
      </c>
    </row>
    <row r="649" spans="1:20" s="696" customFormat="1" ht="24.75" customHeight="1" thickBot="1">
      <c r="A649" s="1037" t="s">
        <v>917</v>
      </c>
      <c r="B649" s="1038"/>
      <c r="C649" s="1038"/>
      <c r="D649" s="1041"/>
      <c r="E649" s="783">
        <f t="shared" ref="E649:T649" si="156">SUM(E648:E648)</f>
        <v>3155136</v>
      </c>
      <c r="F649" s="783">
        <f t="shared" si="156"/>
        <v>0</v>
      </c>
      <c r="G649" s="783">
        <f t="shared" si="156"/>
        <v>0</v>
      </c>
      <c r="H649" s="783">
        <f t="shared" si="156"/>
        <v>0</v>
      </c>
      <c r="I649" s="783">
        <f t="shared" si="156"/>
        <v>0</v>
      </c>
      <c r="J649" s="783">
        <f t="shared" si="156"/>
        <v>0</v>
      </c>
      <c r="K649" s="783">
        <f t="shared" si="156"/>
        <v>0</v>
      </c>
      <c r="L649" s="783">
        <f t="shared" si="156"/>
        <v>0</v>
      </c>
      <c r="M649" s="783">
        <f t="shared" si="156"/>
        <v>0</v>
      </c>
      <c r="N649" s="783">
        <f t="shared" si="156"/>
        <v>54600</v>
      </c>
      <c r="O649" s="783">
        <f t="shared" si="156"/>
        <v>246936</v>
      </c>
      <c r="P649" s="783">
        <f t="shared" si="156"/>
        <v>217500</v>
      </c>
      <c r="Q649" s="783">
        <f t="shared" si="156"/>
        <v>361188</v>
      </c>
      <c r="R649" s="783">
        <f t="shared" si="156"/>
        <v>0</v>
      </c>
      <c r="S649" s="783">
        <f t="shared" si="156"/>
        <v>0</v>
      </c>
      <c r="T649" s="784">
        <f t="shared" si="156"/>
        <v>480000</v>
      </c>
    </row>
    <row r="650" spans="1:20" s="696" customFormat="1" ht="24.75" customHeight="1">
      <c r="A650" s="1035" t="s">
        <v>802</v>
      </c>
      <c r="B650" s="1035"/>
      <c r="C650" s="1035"/>
      <c r="D650" s="1035"/>
      <c r="E650" s="1035"/>
      <c r="F650" s="1035"/>
      <c r="G650" s="1035"/>
      <c r="H650" s="1035"/>
      <c r="I650" s="1035"/>
      <c r="J650" s="1035"/>
      <c r="K650" s="1035"/>
      <c r="L650" s="1035"/>
      <c r="M650" s="1035"/>
      <c r="N650" s="1035"/>
      <c r="O650" s="1035"/>
      <c r="P650" s="1035"/>
      <c r="Q650" s="1035"/>
      <c r="R650" s="1035"/>
      <c r="S650" s="1035"/>
      <c r="T650" s="1035"/>
    </row>
    <row r="651" spans="1:20" s="696" customFormat="1" ht="24.75" customHeight="1">
      <c r="A651" s="1036" t="s">
        <v>1170</v>
      </c>
      <c r="B651" s="1036"/>
      <c r="C651" s="1036"/>
      <c r="D651" s="1036"/>
      <c r="E651" s="1036"/>
      <c r="F651" s="1036"/>
      <c r="G651" s="1036"/>
      <c r="H651" s="1036"/>
      <c r="I651" s="1036"/>
      <c r="J651" s="1036"/>
      <c r="K651" s="1036"/>
      <c r="L651" s="1036"/>
      <c r="M651" s="1036"/>
      <c r="N651" s="1036"/>
      <c r="O651" s="1036"/>
      <c r="P651" s="1036"/>
      <c r="Q651" s="1036"/>
      <c r="R651" s="1036"/>
      <c r="S651" s="1036"/>
      <c r="T651" s="1036"/>
    </row>
    <row r="652" spans="1:20" s="696" customFormat="1" ht="24.75" customHeight="1" thickBot="1">
      <c r="A652" s="1036" t="s">
        <v>892</v>
      </c>
      <c r="B652" s="1036"/>
      <c r="C652" s="1036"/>
      <c r="D652" s="1036"/>
      <c r="E652" s="1036"/>
      <c r="F652" s="1036"/>
      <c r="G652" s="1036"/>
      <c r="H652" s="1036"/>
      <c r="I652" s="1036"/>
      <c r="J652" s="1036"/>
      <c r="K652" s="1036"/>
      <c r="L652" s="1036"/>
      <c r="M652" s="1036"/>
      <c r="N652" s="1036"/>
      <c r="O652" s="1036"/>
      <c r="P652" s="1036"/>
      <c r="Q652" s="1036"/>
      <c r="R652" s="1036"/>
      <c r="S652" s="1036"/>
      <c r="T652" s="1036"/>
    </row>
    <row r="653" spans="1:20" s="696" customFormat="1" ht="24.75" customHeight="1" thickBot="1">
      <c r="A653" s="1037" t="s">
        <v>1171</v>
      </c>
      <c r="B653" s="1038"/>
      <c r="C653" s="1038"/>
      <c r="D653" s="1038"/>
      <c r="E653" s="1039"/>
      <c r="F653" s="1037" t="s">
        <v>893</v>
      </c>
      <c r="G653" s="1038"/>
      <c r="H653" s="1038"/>
      <c r="I653" s="1038"/>
      <c r="J653" s="1038"/>
      <c r="K653" s="1038"/>
      <c r="L653" s="1038"/>
      <c r="M653" s="1039"/>
      <c r="N653" s="1037" t="s">
        <v>894</v>
      </c>
      <c r="O653" s="1038"/>
      <c r="P653" s="1038"/>
      <c r="Q653" s="1038"/>
      <c r="R653" s="1039"/>
      <c r="S653" s="1037" t="s">
        <v>895</v>
      </c>
      <c r="T653" s="1039"/>
    </row>
    <row r="654" spans="1:20" s="696" customFormat="1" ht="48.75" customHeight="1">
      <c r="A654" s="697" t="s">
        <v>896</v>
      </c>
      <c r="B654" s="698" t="s">
        <v>897</v>
      </c>
      <c r="C654" s="698" t="s">
        <v>898</v>
      </c>
      <c r="D654" s="698" t="s">
        <v>899</v>
      </c>
      <c r="E654" s="698" t="s">
        <v>900</v>
      </c>
      <c r="F654" s="698" t="s">
        <v>901</v>
      </c>
      <c r="G654" s="698" t="s">
        <v>902</v>
      </c>
      <c r="H654" s="698" t="s">
        <v>903</v>
      </c>
      <c r="I654" s="698" t="s">
        <v>904</v>
      </c>
      <c r="J654" s="698" t="s">
        <v>905</v>
      </c>
      <c r="K654" s="698" t="s">
        <v>906</v>
      </c>
      <c r="L654" s="698" t="s">
        <v>907</v>
      </c>
      <c r="M654" s="698" t="s">
        <v>908</v>
      </c>
      <c r="N654" s="698" t="s">
        <v>909</v>
      </c>
      <c r="O654" s="698" t="s">
        <v>910</v>
      </c>
      <c r="P654" s="698" t="s">
        <v>911</v>
      </c>
      <c r="Q654" s="698" t="s">
        <v>912</v>
      </c>
      <c r="R654" s="698"/>
      <c r="S654" s="698" t="s">
        <v>913</v>
      </c>
      <c r="T654" s="699" t="s">
        <v>914</v>
      </c>
    </row>
    <row r="655" spans="1:20" s="696" customFormat="1" ht="24.75" customHeight="1" thickBot="1">
      <c r="A655" s="697"/>
      <c r="B655" s="782" t="s">
        <v>1172</v>
      </c>
      <c r="C655" s="698">
        <v>6</v>
      </c>
      <c r="D655" s="698">
        <v>5</v>
      </c>
      <c r="E655" s="800">
        <f>VLOOKUP(C655, '[2]SALARY SCALE '!$A$2:$P$18,D655+1, FALSE)</f>
        <v>155120.28</v>
      </c>
      <c r="F655" s="801">
        <f>E655*35%</f>
        <v>54292.097999999998</v>
      </c>
      <c r="G655" s="801">
        <f>E655*20%</f>
        <v>31024.056</v>
      </c>
      <c r="H655" s="801">
        <f>E655*5%</f>
        <v>7756.0140000000001</v>
      </c>
      <c r="I655" s="801">
        <f>IF(C655&lt;=6,5400, IF(AND(C655&gt;=7,C655&lt;=10),7560,IF(AND(C655&gt;10,C655&lt;=14),8640,IF(C655&gt;14,9720,""))))</f>
        <v>5400</v>
      </c>
      <c r="J655" s="801">
        <f>IF(C655&lt;7,0.05*E655+64915.68,0.05*E655+24000)</f>
        <v>72671.694000000003</v>
      </c>
      <c r="K655" s="801" t="str">
        <f>IF(C655&gt;=15, 630, "")</f>
        <v/>
      </c>
      <c r="L655" s="801" t="str">
        <f>IF(C655&gt;=15, 11469.09, "")</f>
        <v/>
      </c>
      <c r="M655" s="801" t="str">
        <f>IF(C655&gt;=15, 11469.09, "")</f>
        <v/>
      </c>
      <c r="N655" s="801"/>
      <c r="O655" s="801"/>
      <c r="P655" s="801"/>
      <c r="Q655" s="801"/>
      <c r="R655" s="801"/>
      <c r="S655" s="801"/>
      <c r="T655" s="818">
        <v>480000</v>
      </c>
    </row>
    <row r="656" spans="1:20" s="696" customFormat="1" ht="24.75" customHeight="1" thickBot="1">
      <c r="A656" s="1037" t="s">
        <v>915</v>
      </c>
      <c r="B656" s="1038"/>
      <c r="C656" s="1038"/>
      <c r="D656" s="1041"/>
      <c r="E656" s="783">
        <f>SUM(E655)</f>
        <v>155120.28</v>
      </c>
      <c r="F656" s="783">
        <f t="shared" ref="F656:T656" si="157">SUM(F655)</f>
        <v>54292.097999999998</v>
      </c>
      <c r="G656" s="783">
        <f t="shared" si="157"/>
        <v>31024.056</v>
      </c>
      <c r="H656" s="783">
        <f t="shared" si="157"/>
        <v>7756.0140000000001</v>
      </c>
      <c r="I656" s="783">
        <f t="shared" si="157"/>
        <v>5400</v>
      </c>
      <c r="J656" s="783">
        <f t="shared" si="157"/>
        <v>72671.694000000003</v>
      </c>
      <c r="K656" s="783">
        <f t="shared" si="157"/>
        <v>0</v>
      </c>
      <c r="L656" s="783">
        <f t="shared" si="157"/>
        <v>0</v>
      </c>
      <c r="M656" s="783">
        <f t="shared" si="157"/>
        <v>0</v>
      </c>
      <c r="N656" s="783">
        <f t="shared" si="157"/>
        <v>0</v>
      </c>
      <c r="O656" s="783">
        <f t="shared" si="157"/>
        <v>0</v>
      </c>
      <c r="P656" s="783">
        <f t="shared" si="157"/>
        <v>0</v>
      </c>
      <c r="Q656" s="783">
        <f t="shared" si="157"/>
        <v>0</v>
      </c>
      <c r="R656" s="783">
        <f t="shared" si="157"/>
        <v>0</v>
      </c>
      <c r="S656" s="783"/>
      <c r="T656" s="783">
        <f t="shared" si="157"/>
        <v>480000</v>
      </c>
    </row>
    <row r="657" spans="1:20" s="696" customFormat="1" ht="24.75" customHeight="1" thickBot="1">
      <c r="A657" s="721"/>
      <c r="B657" s="722" t="s">
        <v>1173</v>
      </c>
      <c r="C657" s="722">
        <v>7</v>
      </c>
      <c r="D657" s="722">
        <v>15</v>
      </c>
      <c r="E657" s="840">
        <f>VLOOKUP(C657, '[2]SALARY SCALE '!$A$2:$P$18,D657+1, FALSE)</f>
        <v>313230.24</v>
      </c>
      <c r="F657" s="802">
        <f>E657*35%</f>
        <v>109630.58399999999</v>
      </c>
      <c r="G657" s="802">
        <f>E657*20%</f>
        <v>62646.048000000003</v>
      </c>
      <c r="H657" s="802">
        <f>E657*5%</f>
        <v>15661.512000000001</v>
      </c>
      <c r="I657" s="802">
        <f>IF(C657&lt;=6,5400, IF(AND(C657&gt;=7,C657&lt;=10),7560,IF(AND(C657&gt;10,C657&lt;=14),8640,IF(C657&gt;14,9720,""))))</f>
        <v>7560</v>
      </c>
      <c r="J657" s="802">
        <f>IF(C657&lt;7,0.05*E657+64915.68,0.05*E657+24000)</f>
        <v>39661.512000000002</v>
      </c>
      <c r="K657" s="802" t="str">
        <f>IF(C657&gt;=15, 630, "")</f>
        <v/>
      </c>
      <c r="L657" s="802" t="str">
        <f>IF(C657&gt;=15, 11469.09, "")</f>
        <v/>
      </c>
      <c r="M657" s="802" t="str">
        <f>IF(C657&gt;=15, 11469.09, "")</f>
        <v/>
      </c>
      <c r="N657" s="802"/>
      <c r="O657" s="802"/>
      <c r="P657" s="802"/>
      <c r="Q657" s="802"/>
      <c r="R657" s="802"/>
      <c r="S657" s="802"/>
      <c r="T657" s="818">
        <v>480000</v>
      </c>
    </row>
    <row r="658" spans="1:20" s="696" customFormat="1" ht="24.75" customHeight="1" thickBot="1">
      <c r="A658" s="1037" t="s">
        <v>916</v>
      </c>
      <c r="B658" s="1038"/>
      <c r="C658" s="1038"/>
      <c r="D658" s="1041"/>
      <c r="E658" s="783">
        <f t="shared" ref="E658:T658" si="158">SUM(E657)</f>
        <v>313230.24</v>
      </c>
      <c r="F658" s="783">
        <f t="shared" si="158"/>
        <v>109630.58399999999</v>
      </c>
      <c r="G658" s="783">
        <f t="shared" si="158"/>
        <v>62646.048000000003</v>
      </c>
      <c r="H658" s="783">
        <f t="shared" si="158"/>
        <v>15661.512000000001</v>
      </c>
      <c r="I658" s="783">
        <f t="shared" si="158"/>
        <v>7560</v>
      </c>
      <c r="J658" s="783">
        <f t="shared" si="158"/>
        <v>39661.512000000002</v>
      </c>
      <c r="K658" s="783">
        <f t="shared" si="158"/>
        <v>0</v>
      </c>
      <c r="L658" s="783">
        <f t="shared" si="158"/>
        <v>0</v>
      </c>
      <c r="M658" s="783">
        <f t="shared" si="158"/>
        <v>0</v>
      </c>
      <c r="N658" s="783">
        <f t="shared" si="158"/>
        <v>0</v>
      </c>
      <c r="O658" s="783">
        <f t="shared" si="158"/>
        <v>0</v>
      </c>
      <c r="P658" s="783">
        <f t="shared" si="158"/>
        <v>0</v>
      </c>
      <c r="Q658" s="783">
        <f t="shared" si="158"/>
        <v>0</v>
      </c>
      <c r="R658" s="783">
        <f t="shared" si="158"/>
        <v>0</v>
      </c>
      <c r="S658" s="783"/>
      <c r="T658" s="783">
        <f t="shared" si="158"/>
        <v>480000</v>
      </c>
    </row>
    <row r="659" spans="1:20" s="696" customFormat="1" ht="24.75" customHeight="1" thickBot="1">
      <c r="A659" s="717"/>
      <c r="B659" s="706" t="s">
        <v>1198</v>
      </c>
      <c r="C659" s="706">
        <v>14</v>
      </c>
      <c r="D659" s="706">
        <v>9</v>
      </c>
      <c r="E659" s="800">
        <v>695307</v>
      </c>
      <c r="F659" s="802">
        <f>E659*35%</f>
        <v>243357.44999999998</v>
      </c>
      <c r="G659" s="802">
        <f>E659*20%</f>
        <v>139061.4</v>
      </c>
      <c r="H659" s="802">
        <f>E659*5%</f>
        <v>34765.35</v>
      </c>
      <c r="I659" s="802">
        <f>IF(C659&lt;=6,5400, IF(AND(C659&gt;=7,C659&lt;=10),7560,IF(AND(C659&gt;10,C659&lt;=14),8640,IF(C659&gt;14,9720,""))))</f>
        <v>8640</v>
      </c>
      <c r="J659" s="802">
        <f>IF(C659&lt;7,0.05*E659+64915.68,0.05*E659+24000)</f>
        <v>58765.35</v>
      </c>
      <c r="K659" s="802" t="str">
        <f>IF(C659&gt;=15, 630, "")</f>
        <v/>
      </c>
      <c r="L659" s="802" t="str">
        <f>IF(C659&gt;=15, 11469.09, "")</f>
        <v/>
      </c>
      <c r="M659" s="802" t="str">
        <f>IF(C659&gt;=15, 11469.09, "")</f>
        <v/>
      </c>
      <c r="N659" s="802"/>
      <c r="O659" s="802"/>
      <c r="P659" s="802"/>
      <c r="Q659" s="802"/>
      <c r="R659" s="802"/>
      <c r="S659" s="802"/>
      <c r="T659" s="818">
        <v>480000</v>
      </c>
    </row>
    <row r="660" spans="1:20" s="696" customFormat="1" ht="24.75" customHeight="1" thickBot="1">
      <c r="A660" s="1037" t="s">
        <v>917</v>
      </c>
      <c r="B660" s="1038"/>
      <c r="C660" s="1038"/>
      <c r="D660" s="1041"/>
      <c r="E660" s="783">
        <f t="shared" ref="E660:T660" si="159">SUM(E659:E659)</f>
        <v>695307</v>
      </c>
      <c r="F660" s="783">
        <f t="shared" si="159"/>
        <v>243357.44999999998</v>
      </c>
      <c r="G660" s="783">
        <f t="shared" si="159"/>
        <v>139061.4</v>
      </c>
      <c r="H660" s="783">
        <f t="shared" si="159"/>
        <v>34765.35</v>
      </c>
      <c r="I660" s="783">
        <f t="shared" si="159"/>
        <v>8640</v>
      </c>
      <c r="J660" s="783">
        <f t="shared" si="159"/>
        <v>58765.35</v>
      </c>
      <c r="K660" s="783">
        <f t="shared" si="159"/>
        <v>0</v>
      </c>
      <c r="L660" s="783">
        <f t="shared" si="159"/>
        <v>0</v>
      </c>
      <c r="M660" s="783">
        <f t="shared" si="159"/>
        <v>0</v>
      </c>
      <c r="N660" s="783">
        <f t="shared" si="159"/>
        <v>0</v>
      </c>
      <c r="O660" s="783">
        <f t="shared" si="159"/>
        <v>0</v>
      </c>
      <c r="P660" s="783">
        <f t="shared" si="159"/>
        <v>0</v>
      </c>
      <c r="Q660" s="783">
        <f t="shared" si="159"/>
        <v>0</v>
      </c>
      <c r="R660" s="783">
        <f t="shared" si="159"/>
        <v>0</v>
      </c>
      <c r="S660" s="783"/>
      <c r="T660" s="784">
        <f t="shared" si="159"/>
        <v>480000</v>
      </c>
    </row>
    <row r="661" spans="1:20" s="696" customFormat="1" ht="24.75" customHeight="1" thickBot="1">
      <c r="A661" s="1037" t="s">
        <v>1174</v>
      </c>
      <c r="B661" s="1038"/>
      <c r="C661" s="1038"/>
      <c r="D661" s="1038"/>
      <c r="E661" s="1039"/>
      <c r="F661" s="1037" t="s">
        <v>893</v>
      </c>
      <c r="G661" s="1038"/>
      <c r="H661" s="1038"/>
      <c r="I661" s="1038"/>
      <c r="J661" s="1038"/>
      <c r="K661" s="1038"/>
      <c r="L661" s="1038"/>
      <c r="M661" s="1039"/>
      <c r="N661" s="1037" t="s">
        <v>894</v>
      </c>
      <c r="O661" s="1038"/>
      <c r="P661" s="1038"/>
      <c r="Q661" s="1038"/>
      <c r="R661" s="1039"/>
      <c r="S661" s="1037" t="s">
        <v>895</v>
      </c>
      <c r="T661" s="1039"/>
    </row>
    <row r="662" spans="1:20" s="696" customFormat="1" ht="54.75" customHeight="1">
      <c r="A662" s="697" t="s">
        <v>896</v>
      </c>
      <c r="B662" s="698" t="s">
        <v>897</v>
      </c>
      <c r="C662" s="698" t="s">
        <v>898</v>
      </c>
      <c r="D662" s="698" t="s">
        <v>899</v>
      </c>
      <c r="E662" s="698" t="s">
        <v>900</v>
      </c>
      <c r="F662" s="698" t="s">
        <v>901</v>
      </c>
      <c r="G662" s="698" t="s">
        <v>902</v>
      </c>
      <c r="H662" s="698" t="s">
        <v>903</v>
      </c>
      <c r="I662" s="698" t="s">
        <v>904</v>
      </c>
      <c r="J662" s="698" t="s">
        <v>905</v>
      </c>
      <c r="K662" s="698" t="s">
        <v>906</v>
      </c>
      <c r="L662" s="698" t="s">
        <v>907</v>
      </c>
      <c r="M662" s="698" t="s">
        <v>908</v>
      </c>
      <c r="N662" s="698" t="s">
        <v>909</v>
      </c>
      <c r="O662" s="698" t="s">
        <v>910</v>
      </c>
      <c r="P662" s="698" t="s">
        <v>911</v>
      </c>
      <c r="Q662" s="698" t="s">
        <v>912</v>
      </c>
      <c r="R662" s="698"/>
      <c r="S662" s="698" t="s">
        <v>913</v>
      </c>
      <c r="T662" s="699" t="s">
        <v>914</v>
      </c>
    </row>
    <row r="663" spans="1:20" s="696" customFormat="1" ht="24.75" customHeight="1">
      <c r="A663" s="697"/>
      <c r="B663" s="782" t="s">
        <v>1175</v>
      </c>
      <c r="C663" s="782">
        <v>3</v>
      </c>
      <c r="D663" s="782">
        <v>15</v>
      </c>
      <c r="E663" s="800">
        <f>VLOOKUP(C663, '[2]SALARY SCALE '!$A$2:$P$18,D663+1, FALSE)</f>
        <v>136019.88</v>
      </c>
      <c r="F663" s="801">
        <f t="shared" ref="F663:F671" si="160">E663*35%</f>
        <v>47606.957999999999</v>
      </c>
      <c r="G663" s="801">
        <f t="shared" ref="G663:G671" si="161">E663*20%</f>
        <v>27203.976000000002</v>
      </c>
      <c r="H663" s="801">
        <f t="shared" ref="H663:H671" si="162">E663*5%</f>
        <v>6800.9940000000006</v>
      </c>
      <c r="I663" s="801">
        <f t="shared" ref="I663:I671" si="163">IF(C663&lt;=6,5400, IF(AND(C663&gt;=7,C663&lt;=10),7560,IF(AND(C663&gt;10,C663&lt;=14),8640,IF(C663&gt;14,9720,""))))</f>
        <v>5400</v>
      </c>
      <c r="J663" s="801">
        <f t="shared" ref="J663:J671" si="164">IF(C663&lt;7,0.05*E663+64915.68,0.05*E663+24000)</f>
        <v>71716.673999999999</v>
      </c>
      <c r="K663" s="801" t="str">
        <f t="shared" ref="K663:K671" si="165">IF(C663&gt;=15, 630, "")</f>
        <v/>
      </c>
      <c r="L663" s="801" t="str">
        <f t="shared" ref="L663:L671" si="166">IF(C663&gt;=15, 11469.09, "")</f>
        <v/>
      </c>
      <c r="M663" s="801" t="str">
        <f t="shared" ref="M663:M671" si="167">IF(C663&gt;=15, 11469.09, "")</f>
        <v/>
      </c>
      <c r="N663" s="801"/>
      <c r="O663" s="801"/>
      <c r="P663" s="801"/>
      <c r="Q663" s="801"/>
      <c r="R663" s="801"/>
      <c r="S663" s="801"/>
      <c r="T663" s="818">
        <v>480000</v>
      </c>
    </row>
    <row r="664" spans="1:20" s="696" customFormat="1" ht="24.75" customHeight="1">
      <c r="A664" s="697"/>
      <c r="B664" s="782" t="s">
        <v>1176</v>
      </c>
      <c r="C664" s="782">
        <v>4</v>
      </c>
      <c r="D664" s="782">
        <v>15</v>
      </c>
      <c r="E664" s="800">
        <f>VLOOKUP(C664, '[2]SALARY SCALE '!$A$2:$P$18,D664+1, FALSE)</f>
        <v>149556.84</v>
      </c>
      <c r="F664" s="801">
        <f t="shared" si="160"/>
        <v>52344.893999999993</v>
      </c>
      <c r="G664" s="801">
        <f t="shared" si="161"/>
        <v>29911.368000000002</v>
      </c>
      <c r="H664" s="801">
        <f t="shared" si="162"/>
        <v>7477.8420000000006</v>
      </c>
      <c r="I664" s="801">
        <f t="shared" si="163"/>
        <v>5400</v>
      </c>
      <c r="J664" s="801">
        <f t="shared" si="164"/>
        <v>72393.521999999997</v>
      </c>
      <c r="K664" s="801" t="str">
        <f t="shared" si="165"/>
        <v/>
      </c>
      <c r="L664" s="801" t="str">
        <f t="shared" si="166"/>
        <v/>
      </c>
      <c r="M664" s="801" t="str">
        <f t="shared" si="167"/>
        <v/>
      </c>
      <c r="N664" s="801"/>
      <c r="O664" s="801"/>
      <c r="P664" s="801"/>
      <c r="Q664" s="801"/>
      <c r="R664" s="801"/>
      <c r="S664" s="801"/>
      <c r="T664" s="818">
        <v>480000</v>
      </c>
    </row>
    <row r="665" spans="1:20" s="696" customFormat="1" ht="24.75" customHeight="1">
      <c r="A665" s="697"/>
      <c r="B665" s="782" t="s">
        <v>1177</v>
      </c>
      <c r="C665" s="782">
        <v>5</v>
      </c>
      <c r="D665" s="782">
        <v>15</v>
      </c>
      <c r="E665" s="800">
        <f>VLOOKUP(C665, '[2]SALARY SCALE '!$A$2:$P$18,D665+1, FALSE)</f>
        <v>171463.08000000002</v>
      </c>
      <c r="F665" s="801">
        <f t="shared" si="160"/>
        <v>60012.078000000001</v>
      </c>
      <c r="G665" s="801">
        <f t="shared" si="161"/>
        <v>34292.616000000002</v>
      </c>
      <c r="H665" s="801">
        <f t="shared" si="162"/>
        <v>8573.1540000000005</v>
      </c>
      <c r="I665" s="801">
        <f t="shared" si="163"/>
        <v>5400</v>
      </c>
      <c r="J665" s="801">
        <f t="shared" si="164"/>
        <v>73488.834000000003</v>
      </c>
      <c r="K665" s="801" t="str">
        <f t="shared" si="165"/>
        <v/>
      </c>
      <c r="L665" s="801" t="str">
        <f t="shared" si="166"/>
        <v/>
      </c>
      <c r="M665" s="801" t="str">
        <f t="shared" si="167"/>
        <v/>
      </c>
      <c r="N665" s="801"/>
      <c r="O665" s="801"/>
      <c r="P665" s="801"/>
      <c r="Q665" s="801"/>
      <c r="R665" s="801"/>
      <c r="S665" s="801"/>
      <c r="T665" s="818">
        <v>480000</v>
      </c>
    </row>
    <row r="666" spans="1:20" s="696" customFormat="1" ht="24.75" customHeight="1">
      <c r="A666" s="697"/>
      <c r="B666" s="782" t="s">
        <v>1178</v>
      </c>
      <c r="C666" s="782">
        <v>5</v>
      </c>
      <c r="D666" s="782">
        <v>15</v>
      </c>
      <c r="E666" s="800">
        <f>VLOOKUP(C666, '[2]SALARY SCALE '!$A$2:$P$18,D666+1, FALSE)</f>
        <v>171463.08000000002</v>
      </c>
      <c r="F666" s="801">
        <f t="shared" si="160"/>
        <v>60012.078000000001</v>
      </c>
      <c r="G666" s="801">
        <f t="shared" si="161"/>
        <v>34292.616000000002</v>
      </c>
      <c r="H666" s="801">
        <f t="shared" si="162"/>
        <v>8573.1540000000005</v>
      </c>
      <c r="I666" s="801">
        <f t="shared" si="163"/>
        <v>5400</v>
      </c>
      <c r="J666" s="801">
        <f t="shared" si="164"/>
        <v>73488.834000000003</v>
      </c>
      <c r="K666" s="801" t="str">
        <f t="shared" si="165"/>
        <v/>
      </c>
      <c r="L666" s="801" t="str">
        <f t="shared" si="166"/>
        <v/>
      </c>
      <c r="M666" s="801" t="str">
        <f t="shared" si="167"/>
        <v/>
      </c>
      <c r="N666" s="801"/>
      <c r="O666" s="801"/>
      <c r="P666" s="801"/>
      <c r="Q666" s="801"/>
      <c r="R666" s="801"/>
      <c r="S666" s="801"/>
      <c r="T666" s="818">
        <v>480000</v>
      </c>
    </row>
    <row r="667" spans="1:20" s="696" customFormat="1" ht="24.75" customHeight="1">
      <c r="A667" s="697"/>
      <c r="B667" s="782" t="s">
        <v>1179</v>
      </c>
      <c r="C667" s="782">
        <v>5</v>
      </c>
      <c r="D667" s="782">
        <v>15</v>
      </c>
      <c r="E667" s="800">
        <f>VLOOKUP(C667, '[2]SALARY SCALE '!$A$2:$P$18,D667+1, FALSE)</f>
        <v>171463.08000000002</v>
      </c>
      <c r="F667" s="801">
        <f t="shared" si="160"/>
        <v>60012.078000000001</v>
      </c>
      <c r="G667" s="801">
        <f t="shared" si="161"/>
        <v>34292.616000000002</v>
      </c>
      <c r="H667" s="801">
        <f t="shared" si="162"/>
        <v>8573.1540000000005</v>
      </c>
      <c r="I667" s="801">
        <f t="shared" si="163"/>
        <v>5400</v>
      </c>
      <c r="J667" s="801">
        <f t="shared" si="164"/>
        <v>73488.834000000003</v>
      </c>
      <c r="K667" s="801" t="str">
        <f t="shared" si="165"/>
        <v/>
      </c>
      <c r="L667" s="801" t="str">
        <f t="shared" si="166"/>
        <v/>
      </c>
      <c r="M667" s="801" t="str">
        <f t="shared" si="167"/>
        <v/>
      </c>
      <c r="N667" s="801"/>
      <c r="O667" s="801"/>
      <c r="P667" s="801"/>
      <c r="Q667" s="801"/>
      <c r="R667" s="801"/>
      <c r="S667" s="801"/>
      <c r="T667" s="818">
        <v>480000</v>
      </c>
    </row>
    <row r="668" spans="1:20" s="696" customFormat="1" ht="24.75" customHeight="1">
      <c r="A668" s="717"/>
      <c r="B668" s="706" t="s">
        <v>1180</v>
      </c>
      <c r="C668" s="782">
        <v>6</v>
      </c>
      <c r="D668" s="782">
        <v>15</v>
      </c>
      <c r="E668" s="800">
        <f>VLOOKUP(C668, '[2]SALARY SCALE '!$A$2:$P$18,D668+1, FALSE)</f>
        <v>209763.96000000002</v>
      </c>
      <c r="F668" s="801">
        <f t="shared" si="160"/>
        <v>73417.385999999999</v>
      </c>
      <c r="G668" s="801">
        <f t="shared" si="161"/>
        <v>41952.792000000009</v>
      </c>
      <c r="H668" s="801">
        <f t="shared" si="162"/>
        <v>10488.198000000002</v>
      </c>
      <c r="I668" s="801">
        <f t="shared" si="163"/>
        <v>5400</v>
      </c>
      <c r="J668" s="801">
        <f t="shared" si="164"/>
        <v>75403.877999999997</v>
      </c>
      <c r="K668" s="801" t="str">
        <f t="shared" si="165"/>
        <v/>
      </c>
      <c r="L668" s="801" t="str">
        <f t="shared" si="166"/>
        <v/>
      </c>
      <c r="M668" s="801" t="str">
        <f t="shared" si="167"/>
        <v/>
      </c>
      <c r="N668" s="801"/>
      <c r="O668" s="801"/>
      <c r="P668" s="801"/>
      <c r="Q668" s="801"/>
      <c r="R668" s="801"/>
      <c r="S668" s="801"/>
      <c r="T668" s="818">
        <v>480000</v>
      </c>
    </row>
    <row r="669" spans="1:20" s="696" customFormat="1" ht="24.75" customHeight="1">
      <c r="A669" s="721"/>
      <c r="B669" s="722" t="s">
        <v>1181</v>
      </c>
      <c r="C669" s="706">
        <v>6</v>
      </c>
      <c r="D669" s="706">
        <v>15</v>
      </c>
      <c r="E669" s="800">
        <f>VLOOKUP(C669, '[2]SALARY SCALE '!$A$2:$P$18,D669+1, FALSE)</f>
        <v>209763.96000000002</v>
      </c>
      <c r="F669" s="801">
        <f t="shared" si="160"/>
        <v>73417.385999999999</v>
      </c>
      <c r="G669" s="801">
        <f t="shared" si="161"/>
        <v>41952.792000000009</v>
      </c>
      <c r="H669" s="801">
        <f t="shared" si="162"/>
        <v>10488.198000000002</v>
      </c>
      <c r="I669" s="801">
        <f t="shared" si="163"/>
        <v>5400</v>
      </c>
      <c r="J669" s="801">
        <f t="shared" si="164"/>
        <v>75403.877999999997</v>
      </c>
      <c r="K669" s="801" t="str">
        <f t="shared" si="165"/>
        <v/>
      </c>
      <c r="L669" s="801" t="str">
        <f t="shared" si="166"/>
        <v/>
      </c>
      <c r="M669" s="801" t="str">
        <f t="shared" si="167"/>
        <v/>
      </c>
      <c r="N669" s="801"/>
      <c r="O669" s="801"/>
      <c r="P669" s="801"/>
      <c r="Q669" s="801"/>
      <c r="R669" s="801"/>
      <c r="S669" s="801"/>
      <c r="T669" s="818">
        <v>480000</v>
      </c>
    </row>
    <row r="670" spans="1:20" s="696" customFormat="1" ht="24.75" customHeight="1">
      <c r="A670" s="721"/>
      <c r="B670" s="722" t="s">
        <v>1182</v>
      </c>
      <c r="C670" s="706">
        <v>6</v>
      </c>
      <c r="D670" s="706">
        <v>15</v>
      </c>
      <c r="E670" s="800">
        <f>VLOOKUP(C670, '[2]SALARY SCALE '!$A$2:$P$18,D670+1, FALSE)</f>
        <v>209763.96000000002</v>
      </c>
      <c r="F670" s="801">
        <f t="shared" si="160"/>
        <v>73417.385999999999</v>
      </c>
      <c r="G670" s="801">
        <f t="shared" si="161"/>
        <v>41952.792000000009</v>
      </c>
      <c r="H670" s="801">
        <f t="shared" si="162"/>
        <v>10488.198000000002</v>
      </c>
      <c r="I670" s="801">
        <f t="shared" si="163"/>
        <v>5400</v>
      </c>
      <c r="J670" s="801">
        <f t="shared" si="164"/>
        <v>75403.877999999997</v>
      </c>
      <c r="K670" s="801" t="str">
        <f t="shared" si="165"/>
        <v/>
      </c>
      <c r="L670" s="801" t="str">
        <f t="shared" si="166"/>
        <v/>
      </c>
      <c r="M670" s="801" t="str">
        <f t="shared" si="167"/>
        <v/>
      </c>
      <c r="N670" s="801"/>
      <c r="O670" s="801"/>
      <c r="P670" s="801"/>
      <c r="Q670" s="801"/>
      <c r="R670" s="801"/>
      <c r="S670" s="801"/>
      <c r="T670" s="818">
        <v>480000</v>
      </c>
    </row>
    <row r="671" spans="1:20" s="696" customFormat="1" ht="24.75" customHeight="1" thickBot="1">
      <c r="A671" s="721"/>
      <c r="B671" s="722" t="s">
        <v>1183</v>
      </c>
      <c r="C671" s="706">
        <v>6</v>
      </c>
      <c r="D671" s="706">
        <v>15</v>
      </c>
      <c r="E671" s="800">
        <f>VLOOKUP(C671, '[2]SALARY SCALE '!$A$2:$P$18,D671+1, FALSE)</f>
        <v>209763.96000000002</v>
      </c>
      <c r="F671" s="801">
        <f t="shared" si="160"/>
        <v>73417.385999999999</v>
      </c>
      <c r="G671" s="801">
        <f t="shared" si="161"/>
        <v>41952.792000000009</v>
      </c>
      <c r="H671" s="801">
        <f t="shared" si="162"/>
        <v>10488.198000000002</v>
      </c>
      <c r="I671" s="801">
        <f t="shared" si="163"/>
        <v>5400</v>
      </c>
      <c r="J671" s="801">
        <f t="shared" si="164"/>
        <v>75403.877999999997</v>
      </c>
      <c r="K671" s="801" t="str">
        <f t="shared" si="165"/>
        <v/>
      </c>
      <c r="L671" s="801" t="str">
        <f t="shared" si="166"/>
        <v/>
      </c>
      <c r="M671" s="801" t="str">
        <f t="shared" si="167"/>
        <v/>
      </c>
      <c r="N671" s="801"/>
      <c r="O671" s="801"/>
      <c r="P671" s="801"/>
      <c r="Q671" s="801"/>
      <c r="R671" s="801"/>
      <c r="S671" s="801"/>
      <c r="T671" s="818">
        <v>480000</v>
      </c>
    </row>
    <row r="672" spans="1:20" s="696" customFormat="1" ht="24.75" customHeight="1" thickBot="1">
      <c r="A672" s="1037" t="s">
        <v>915</v>
      </c>
      <c r="B672" s="1038"/>
      <c r="C672" s="1038"/>
      <c r="D672" s="1041"/>
      <c r="E672" s="783">
        <f>SUM(E663:E671)</f>
        <v>1639021.7999999998</v>
      </c>
      <c r="F672" s="783">
        <f t="shared" ref="F672:T672" si="168">SUM(F663:F671)</f>
        <v>573657.63</v>
      </c>
      <c r="G672" s="783">
        <f t="shared" si="168"/>
        <v>327804.36000000004</v>
      </c>
      <c r="H672" s="783">
        <f t="shared" si="168"/>
        <v>81951.090000000011</v>
      </c>
      <c r="I672" s="783">
        <f t="shared" si="168"/>
        <v>48600</v>
      </c>
      <c r="J672" s="783">
        <f t="shared" si="168"/>
        <v>666192.21000000008</v>
      </c>
      <c r="K672" s="783">
        <f t="shared" si="168"/>
        <v>0</v>
      </c>
      <c r="L672" s="783">
        <f t="shared" si="168"/>
        <v>0</v>
      </c>
      <c r="M672" s="783">
        <f t="shared" si="168"/>
        <v>0</v>
      </c>
      <c r="N672" s="783">
        <f t="shared" si="168"/>
        <v>0</v>
      </c>
      <c r="O672" s="783">
        <f t="shared" si="168"/>
        <v>0</v>
      </c>
      <c r="P672" s="783">
        <f t="shared" si="168"/>
        <v>0</v>
      </c>
      <c r="Q672" s="783">
        <f t="shared" si="168"/>
        <v>0</v>
      </c>
      <c r="R672" s="783">
        <f t="shared" si="168"/>
        <v>0</v>
      </c>
      <c r="S672" s="783"/>
      <c r="T672" s="783">
        <f t="shared" si="168"/>
        <v>4320000</v>
      </c>
    </row>
    <row r="673" spans="1:20" s="696" customFormat="1" ht="24.75" customHeight="1">
      <c r="A673" s="762"/>
      <c r="B673" s="785" t="s">
        <v>1184</v>
      </c>
      <c r="C673" s="786">
        <v>7</v>
      </c>
      <c r="D673" s="787">
        <v>5</v>
      </c>
      <c r="E673" s="800">
        <f>VLOOKUP(C673, '[2]SALARY SCALE '!$A$2:$P$18,D673+1, FALSE)</f>
        <v>235904.76</v>
      </c>
      <c r="F673" s="801">
        <f t="shared" ref="F673:F681" si="169">E673*35%</f>
        <v>82566.665999999997</v>
      </c>
      <c r="G673" s="801">
        <f t="shared" ref="G673:G681" si="170">E673*20%</f>
        <v>47180.952000000005</v>
      </c>
      <c r="H673" s="801">
        <f t="shared" ref="H673:H681" si="171">E673*5%</f>
        <v>11795.238000000001</v>
      </c>
      <c r="I673" s="801">
        <f t="shared" ref="I673:I681" si="172">IF(C673&lt;=6,5400, IF(AND(C673&gt;=7,C673&lt;=10),7560,IF(AND(C673&gt;10,C673&lt;=14),8640,IF(C673&gt;14,9720,""))))</f>
        <v>7560</v>
      </c>
      <c r="J673" s="801">
        <f t="shared" ref="J673:J681" si="173">IF(C673&lt;7,0.05*E673+64915.68,0.05*E673+24000)</f>
        <v>35795.237999999998</v>
      </c>
      <c r="K673" s="801" t="str">
        <f t="shared" ref="K673:K681" si="174">IF(C673&gt;=15, 630, "")</f>
        <v/>
      </c>
      <c r="L673" s="801" t="str">
        <f t="shared" ref="L673:L681" si="175">IF(C673&gt;=15, 11469.09, "")</f>
        <v/>
      </c>
      <c r="M673" s="801" t="str">
        <f t="shared" ref="M673:M681" si="176">IF(C673&gt;=15, 11469.09, "")</f>
        <v/>
      </c>
      <c r="N673" s="801"/>
      <c r="O673" s="801"/>
      <c r="P673" s="801"/>
      <c r="Q673" s="801"/>
      <c r="R673" s="801"/>
      <c r="S673" s="801"/>
      <c r="T673" s="818">
        <v>480000</v>
      </c>
    </row>
    <row r="674" spans="1:20" s="696" customFormat="1" ht="24.75" customHeight="1">
      <c r="A674" s="762"/>
      <c r="B674" s="785" t="s">
        <v>1185</v>
      </c>
      <c r="C674" s="786">
        <v>7</v>
      </c>
      <c r="D674" s="787">
        <v>5</v>
      </c>
      <c r="E674" s="800">
        <f>VLOOKUP(C674, '[2]SALARY SCALE '!$A$2:$P$18,D674+1, FALSE)</f>
        <v>235904.76</v>
      </c>
      <c r="F674" s="801">
        <f t="shared" si="169"/>
        <v>82566.665999999997</v>
      </c>
      <c r="G674" s="801">
        <f t="shared" si="170"/>
        <v>47180.952000000005</v>
      </c>
      <c r="H674" s="801">
        <f t="shared" si="171"/>
        <v>11795.238000000001</v>
      </c>
      <c r="I674" s="801">
        <f t="shared" si="172"/>
        <v>7560</v>
      </c>
      <c r="J674" s="801">
        <f t="shared" si="173"/>
        <v>35795.237999999998</v>
      </c>
      <c r="K674" s="801" t="str">
        <f t="shared" si="174"/>
        <v/>
      </c>
      <c r="L674" s="801" t="str">
        <f t="shared" si="175"/>
        <v/>
      </c>
      <c r="M674" s="801" t="str">
        <f t="shared" si="176"/>
        <v/>
      </c>
      <c r="N674" s="801"/>
      <c r="O674" s="801"/>
      <c r="P674" s="801"/>
      <c r="Q674" s="801"/>
      <c r="R674" s="801"/>
      <c r="S674" s="801"/>
      <c r="T674" s="818">
        <v>480000</v>
      </c>
    </row>
    <row r="675" spans="1:20" s="696" customFormat="1" ht="24.75" customHeight="1">
      <c r="A675" s="762"/>
      <c r="B675" s="785" t="s">
        <v>1186</v>
      </c>
      <c r="C675" s="786">
        <v>7</v>
      </c>
      <c r="D675" s="787">
        <v>5</v>
      </c>
      <c r="E675" s="800">
        <f>VLOOKUP(C675, '[2]SALARY SCALE '!$A$2:$P$18,D675+1, FALSE)</f>
        <v>235904.76</v>
      </c>
      <c r="F675" s="801">
        <f t="shared" si="169"/>
        <v>82566.665999999997</v>
      </c>
      <c r="G675" s="801">
        <f t="shared" si="170"/>
        <v>47180.952000000005</v>
      </c>
      <c r="H675" s="801">
        <f t="shared" si="171"/>
        <v>11795.238000000001</v>
      </c>
      <c r="I675" s="801">
        <f t="shared" si="172"/>
        <v>7560</v>
      </c>
      <c r="J675" s="801">
        <f t="shared" si="173"/>
        <v>35795.237999999998</v>
      </c>
      <c r="K675" s="801" t="str">
        <f t="shared" si="174"/>
        <v/>
      </c>
      <c r="L675" s="801" t="str">
        <f t="shared" si="175"/>
        <v/>
      </c>
      <c r="M675" s="801" t="str">
        <f t="shared" si="176"/>
        <v/>
      </c>
      <c r="N675" s="801"/>
      <c r="O675" s="801"/>
      <c r="P675" s="801"/>
      <c r="Q675" s="801"/>
      <c r="R675" s="801"/>
      <c r="S675" s="801"/>
      <c r="T675" s="818">
        <v>480000</v>
      </c>
    </row>
    <row r="676" spans="1:20" s="696" customFormat="1" ht="24.75" customHeight="1">
      <c r="A676" s="762"/>
      <c r="B676" s="785" t="s">
        <v>1187</v>
      </c>
      <c r="C676" s="786">
        <v>7</v>
      </c>
      <c r="D676" s="787">
        <v>5</v>
      </c>
      <c r="E676" s="800">
        <f>VLOOKUP(C676, '[2]SALARY SCALE '!$A$2:$P$18,D676+1, FALSE)</f>
        <v>235904.76</v>
      </c>
      <c r="F676" s="801">
        <f t="shared" si="169"/>
        <v>82566.665999999997</v>
      </c>
      <c r="G676" s="801">
        <f t="shared" si="170"/>
        <v>47180.952000000005</v>
      </c>
      <c r="H676" s="801">
        <f t="shared" si="171"/>
        <v>11795.238000000001</v>
      </c>
      <c r="I676" s="801">
        <f t="shared" si="172"/>
        <v>7560</v>
      </c>
      <c r="J676" s="801">
        <f t="shared" si="173"/>
        <v>35795.237999999998</v>
      </c>
      <c r="K676" s="801" t="str">
        <f t="shared" si="174"/>
        <v/>
      </c>
      <c r="L676" s="801" t="str">
        <f t="shared" si="175"/>
        <v/>
      </c>
      <c r="M676" s="801" t="str">
        <f t="shared" si="176"/>
        <v/>
      </c>
      <c r="N676" s="801"/>
      <c r="O676" s="801"/>
      <c r="P676" s="801"/>
      <c r="Q676" s="801"/>
      <c r="R676" s="801"/>
      <c r="S676" s="801"/>
      <c r="T676" s="818">
        <v>480000</v>
      </c>
    </row>
    <row r="677" spans="1:20" s="696" customFormat="1" ht="24.75" customHeight="1">
      <c r="A677" s="762"/>
      <c r="B677" s="785" t="s">
        <v>1188</v>
      </c>
      <c r="C677" s="786">
        <v>7</v>
      </c>
      <c r="D677" s="787">
        <v>6</v>
      </c>
      <c r="E677" s="800">
        <f>VLOOKUP(C677, '[2]SALARY SCALE '!$A$2:$P$18,D677+1, FALSE)</f>
        <v>243637.19999999998</v>
      </c>
      <c r="F677" s="801">
        <f t="shared" si="169"/>
        <v>85273.01999999999</v>
      </c>
      <c r="G677" s="801">
        <f t="shared" si="170"/>
        <v>48727.44</v>
      </c>
      <c r="H677" s="801">
        <f t="shared" si="171"/>
        <v>12181.86</v>
      </c>
      <c r="I677" s="801">
        <f t="shared" si="172"/>
        <v>7560</v>
      </c>
      <c r="J677" s="801">
        <f t="shared" si="173"/>
        <v>36181.86</v>
      </c>
      <c r="K677" s="801" t="str">
        <f t="shared" si="174"/>
        <v/>
      </c>
      <c r="L677" s="801" t="str">
        <f t="shared" si="175"/>
        <v/>
      </c>
      <c r="M677" s="801" t="str">
        <f t="shared" si="176"/>
        <v/>
      </c>
      <c r="N677" s="801"/>
      <c r="O677" s="801"/>
      <c r="P677" s="801"/>
      <c r="Q677" s="801"/>
      <c r="R677" s="801"/>
      <c r="S677" s="801"/>
      <c r="T677" s="818">
        <v>480000</v>
      </c>
    </row>
    <row r="678" spans="1:20" s="696" customFormat="1" ht="24.75" customHeight="1">
      <c r="A678" s="762"/>
      <c r="B678" s="785" t="s">
        <v>1189</v>
      </c>
      <c r="C678" s="786">
        <v>7</v>
      </c>
      <c r="D678" s="787">
        <v>6</v>
      </c>
      <c r="E678" s="800">
        <f>VLOOKUP(C678, '[2]SALARY SCALE '!$A$2:$P$18,D678+1, FALSE)</f>
        <v>243637.19999999998</v>
      </c>
      <c r="F678" s="801">
        <f t="shared" si="169"/>
        <v>85273.01999999999</v>
      </c>
      <c r="G678" s="801">
        <f t="shared" si="170"/>
        <v>48727.44</v>
      </c>
      <c r="H678" s="801">
        <f t="shared" si="171"/>
        <v>12181.86</v>
      </c>
      <c r="I678" s="801">
        <f t="shared" si="172"/>
        <v>7560</v>
      </c>
      <c r="J678" s="801">
        <f t="shared" si="173"/>
        <v>36181.86</v>
      </c>
      <c r="K678" s="801" t="str">
        <f t="shared" si="174"/>
        <v/>
      </c>
      <c r="L678" s="801" t="str">
        <f t="shared" si="175"/>
        <v/>
      </c>
      <c r="M678" s="801" t="str">
        <f t="shared" si="176"/>
        <v/>
      </c>
      <c r="N678" s="801"/>
      <c r="O678" s="801"/>
      <c r="P678" s="801"/>
      <c r="Q678" s="801"/>
      <c r="R678" s="801"/>
      <c r="S678" s="801"/>
      <c r="T678" s="818">
        <v>480000</v>
      </c>
    </row>
    <row r="679" spans="1:20" s="696" customFormat="1" ht="24.75" customHeight="1">
      <c r="A679" s="762"/>
      <c r="B679" s="785" t="s">
        <v>1190</v>
      </c>
      <c r="C679" s="786">
        <v>7</v>
      </c>
      <c r="D679" s="787">
        <v>6</v>
      </c>
      <c r="E679" s="800">
        <f>VLOOKUP(C679, '[2]SALARY SCALE '!$A$2:$P$18,D679+1, FALSE)</f>
        <v>243637.19999999998</v>
      </c>
      <c r="F679" s="801">
        <f t="shared" si="169"/>
        <v>85273.01999999999</v>
      </c>
      <c r="G679" s="801">
        <f t="shared" si="170"/>
        <v>48727.44</v>
      </c>
      <c r="H679" s="801">
        <f t="shared" si="171"/>
        <v>12181.86</v>
      </c>
      <c r="I679" s="801">
        <f t="shared" si="172"/>
        <v>7560</v>
      </c>
      <c r="J679" s="801">
        <f t="shared" si="173"/>
        <v>36181.86</v>
      </c>
      <c r="K679" s="801" t="str">
        <f t="shared" si="174"/>
        <v/>
      </c>
      <c r="L679" s="801" t="str">
        <f t="shared" si="175"/>
        <v/>
      </c>
      <c r="M679" s="801" t="str">
        <f t="shared" si="176"/>
        <v/>
      </c>
      <c r="N679" s="801"/>
      <c r="O679" s="801"/>
      <c r="P679" s="801"/>
      <c r="Q679" s="801"/>
      <c r="R679" s="801"/>
      <c r="S679" s="801"/>
      <c r="T679" s="818">
        <v>480000</v>
      </c>
    </row>
    <row r="680" spans="1:20" s="696" customFormat="1" ht="24.75" customHeight="1">
      <c r="A680" s="762"/>
      <c r="B680" s="785" t="s">
        <v>1191</v>
      </c>
      <c r="C680" s="786">
        <v>7</v>
      </c>
      <c r="D680" s="787">
        <v>6</v>
      </c>
      <c r="E680" s="800">
        <f>VLOOKUP(C680, '[2]SALARY SCALE '!$A$2:$P$18,D680+1, FALSE)</f>
        <v>243637.19999999998</v>
      </c>
      <c r="F680" s="801">
        <f t="shared" si="169"/>
        <v>85273.01999999999</v>
      </c>
      <c r="G680" s="801">
        <f t="shared" si="170"/>
        <v>48727.44</v>
      </c>
      <c r="H680" s="801">
        <f t="shared" si="171"/>
        <v>12181.86</v>
      </c>
      <c r="I680" s="801">
        <f t="shared" si="172"/>
        <v>7560</v>
      </c>
      <c r="J680" s="801">
        <f t="shared" si="173"/>
        <v>36181.86</v>
      </c>
      <c r="K680" s="801" t="str">
        <f t="shared" si="174"/>
        <v/>
      </c>
      <c r="L680" s="801" t="str">
        <f t="shared" si="175"/>
        <v/>
      </c>
      <c r="M680" s="801" t="str">
        <f t="shared" si="176"/>
        <v/>
      </c>
      <c r="N680" s="801"/>
      <c r="O680" s="801"/>
      <c r="P680" s="801"/>
      <c r="Q680" s="801"/>
      <c r="R680" s="801"/>
      <c r="S680" s="801"/>
      <c r="T680" s="818">
        <v>480000</v>
      </c>
    </row>
    <row r="681" spans="1:20" s="696" customFormat="1" ht="24.75" customHeight="1">
      <c r="A681" s="762"/>
      <c r="B681" s="785" t="s">
        <v>1192</v>
      </c>
      <c r="C681" s="786">
        <v>7</v>
      </c>
      <c r="D681" s="787">
        <v>6</v>
      </c>
      <c r="E681" s="800">
        <f>VLOOKUP(C681, '[2]SALARY SCALE '!$A$2:$P$18,D681+1, FALSE)</f>
        <v>243637.19999999998</v>
      </c>
      <c r="F681" s="801">
        <f t="shared" si="169"/>
        <v>85273.01999999999</v>
      </c>
      <c r="G681" s="801">
        <f t="shared" si="170"/>
        <v>48727.44</v>
      </c>
      <c r="H681" s="801">
        <f t="shared" si="171"/>
        <v>12181.86</v>
      </c>
      <c r="I681" s="801">
        <f t="shared" si="172"/>
        <v>7560</v>
      </c>
      <c r="J681" s="801">
        <f t="shared" si="173"/>
        <v>36181.86</v>
      </c>
      <c r="K681" s="801" t="str">
        <f t="shared" si="174"/>
        <v/>
      </c>
      <c r="L681" s="801" t="str">
        <f t="shared" si="175"/>
        <v/>
      </c>
      <c r="M681" s="801" t="str">
        <f t="shared" si="176"/>
        <v/>
      </c>
      <c r="N681" s="801"/>
      <c r="O681" s="801"/>
      <c r="P681" s="801"/>
      <c r="Q681" s="801"/>
      <c r="R681" s="801"/>
      <c r="S681" s="801"/>
      <c r="T681" s="818">
        <v>480000</v>
      </c>
    </row>
    <row r="682" spans="1:20" s="696" customFormat="1" ht="24.75" customHeight="1">
      <c r="A682" s="762"/>
      <c r="B682" s="785" t="s">
        <v>1193</v>
      </c>
      <c r="C682" s="786">
        <v>9</v>
      </c>
      <c r="D682" s="787">
        <v>15</v>
      </c>
      <c r="E682" s="800">
        <f>VLOOKUP(C682, '[2]SALARY SCALE '!$A$2:$P$18,D682+1, FALSE)</f>
        <v>466701.96</v>
      </c>
      <c r="F682" s="801">
        <f>E682*35%</f>
        <v>163345.68599999999</v>
      </c>
      <c r="G682" s="801">
        <f>E682*20%</f>
        <v>93340.392000000007</v>
      </c>
      <c r="H682" s="801">
        <f>E682*5%</f>
        <v>23335.098000000002</v>
      </c>
      <c r="I682" s="801">
        <f>IF(C682&lt;=6,5400, IF(AND(C682&gt;=7,C682&lt;=10),7560,IF(AND(C682&gt;10,C682&lt;=14),8640,IF(C682&gt;14,9720,""))))</f>
        <v>7560</v>
      </c>
      <c r="J682" s="801">
        <f>IF(C682&lt;7,0.05*E682+64915.68,0.05*E682+24000)</f>
        <v>47335.097999999998</v>
      </c>
      <c r="K682" s="801" t="str">
        <f>IF(C682&gt;=15, 630, "")</f>
        <v/>
      </c>
      <c r="L682" s="801" t="str">
        <f>IF(C682&gt;=15, 11469.09, "")</f>
        <v/>
      </c>
      <c r="M682" s="801" t="str">
        <f>IF(C682&gt;=15, 11469.09, "")</f>
        <v/>
      </c>
      <c r="N682" s="801"/>
      <c r="O682" s="801"/>
      <c r="P682" s="801"/>
      <c r="Q682" s="801"/>
      <c r="R682" s="801"/>
      <c r="S682" s="801"/>
      <c r="T682" s="818">
        <v>480000</v>
      </c>
    </row>
    <row r="683" spans="1:20" s="696" customFormat="1" ht="24.75" customHeight="1">
      <c r="A683" s="762"/>
      <c r="B683" s="785" t="s">
        <v>1194</v>
      </c>
      <c r="C683" s="786">
        <v>10</v>
      </c>
      <c r="D683" s="787">
        <v>7</v>
      </c>
      <c r="E683" s="800">
        <f>VLOOKUP(C683, '[2]SALARY SCALE '!$A$2:$P$18,D683+1, FALSE)</f>
        <v>440783.76</v>
      </c>
      <c r="F683" s="801">
        <f>E683*35%</f>
        <v>154274.31599999999</v>
      </c>
      <c r="G683" s="801">
        <f>E683*20%</f>
        <v>88156.752000000008</v>
      </c>
      <c r="H683" s="801">
        <f>E683*5%</f>
        <v>22039.188000000002</v>
      </c>
      <c r="I683" s="801">
        <f>IF(C683&lt;=6,5400, IF(AND(C683&gt;=7,C683&lt;=10),7560,IF(AND(C683&gt;10,C683&lt;=14),8640,IF(C683&gt;14,9720,""))))</f>
        <v>7560</v>
      </c>
      <c r="J683" s="801">
        <f>IF(C683&lt;7,0.05*E683+64915.68,0.05*E683+24000)</f>
        <v>46039.188000000002</v>
      </c>
      <c r="K683" s="801" t="str">
        <f>IF(C683&gt;=15, 630, "")</f>
        <v/>
      </c>
      <c r="L683" s="801" t="str">
        <f>IF(C683&gt;=15, 11469.09, "")</f>
        <v/>
      </c>
      <c r="M683" s="801" t="str">
        <f>IF(C683&gt;=15, 11469.09, "")</f>
        <v/>
      </c>
      <c r="N683" s="801"/>
      <c r="O683" s="801"/>
      <c r="P683" s="801"/>
      <c r="Q683" s="801"/>
      <c r="R683" s="801"/>
      <c r="S683" s="801"/>
      <c r="T683" s="818">
        <v>480000</v>
      </c>
    </row>
    <row r="684" spans="1:20" s="696" customFormat="1" ht="24.75" customHeight="1" thickBot="1">
      <c r="A684" s="721"/>
      <c r="B684" s="722" t="s">
        <v>1195</v>
      </c>
      <c r="C684" s="722">
        <v>10</v>
      </c>
      <c r="D684" s="722">
        <v>7</v>
      </c>
      <c r="E684" s="840">
        <f>VLOOKUP(C684, '[2]SALARY SCALE '!$A$2:$P$18,D684+1, FALSE)</f>
        <v>440783.76</v>
      </c>
      <c r="F684" s="802">
        <f>E684*35%</f>
        <v>154274.31599999999</v>
      </c>
      <c r="G684" s="802">
        <f>E684*20%</f>
        <v>88156.752000000008</v>
      </c>
      <c r="H684" s="802">
        <f>E684*5%</f>
        <v>22039.188000000002</v>
      </c>
      <c r="I684" s="802">
        <f>IF(C684&lt;=6,5400, IF(AND(C684&gt;=7,C684&lt;=10),7560,IF(AND(C684&gt;10,C684&lt;=14),8640,IF(C684&gt;14,9720,""))))</f>
        <v>7560</v>
      </c>
      <c r="J684" s="802">
        <f>IF(C684&lt;7,0.05*E684+64915.68,0.05*E684+24000)</f>
        <v>46039.188000000002</v>
      </c>
      <c r="K684" s="802" t="str">
        <f>IF(C684&gt;=15, 630, "")</f>
        <v/>
      </c>
      <c r="L684" s="802" t="str">
        <f>IF(C684&gt;=15, 11469.09, "")</f>
        <v/>
      </c>
      <c r="M684" s="802" t="str">
        <f>IF(C684&gt;=15, 11469.09, "")</f>
        <v/>
      </c>
      <c r="N684" s="802"/>
      <c r="O684" s="802"/>
      <c r="P684" s="802"/>
      <c r="Q684" s="802"/>
      <c r="R684" s="802"/>
      <c r="S684" s="802"/>
      <c r="T684" s="818">
        <v>480000</v>
      </c>
    </row>
    <row r="685" spans="1:20" s="696" customFormat="1" ht="24.75" customHeight="1" thickBot="1">
      <c r="A685" s="1037" t="s">
        <v>916</v>
      </c>
      <c r="B685" s="1038"/>
      <c r="C685" s="1038"/>
      <c r="D685" s="1041"/>
      <c r="E685" s="783">
        <f>SUM(E673:E684)</f>
        <v>3510074.5199999996</v>
      </c>
      <c r="F685" s="783">
        <f t="shared" ref="F685:T685" si="177">SUM(F673:F684)</f>
        <v>1228526.0819999999</v>
      </c>
      <c r="G685" s="783">
        <f t="shared" si="177"/>
        <v>702014.90399999998</v>
      </c>
      <c r="H685" s="783">
        <f t="shared" si="177"/>
        <v>175503.726</v>
      </c>
      <c r="I685" s="783">
        <f t="shared" si="177"/>
        <v>90720</v>
      </c>
      <c r="J685" s="783">
        <f t="shared" si="177"/>
        <v>463503.72599999997</v>
      </c>
      <c r="K685" s="783">
        <f t="shared" si="177"/>
        <v>0</v>
      </c>
      <c r="L685" s="783">
        <f t="shared" si="177"/>
        <v>0</v>
      </c>
      <c r="M685" s="783">
        <f t="shared" si="177"/>
        <v>0</v>
      </c>
      <c r="N685" s="783">
        <f t="shared" si="177"/>
        <v>0</v>
      </c>
      <c r="O685" s="783">
        <f t="shared" si="177"/>
        <v>0</v>
      </c>
      <c r="P685" s="783">
        <f t="shared" si="177"/>
        <v>0</v>
      </c>
      <c r="Q685" s="783">
        <f t="shared" si="177"/>
        <v>0</v>
      </c>
      <c r="R685" s="783">
        <f t="shared" si="177"/>
        <v>0</v>
      </c>
      <c r="S685" s="783"/>
      <c r="T685" s="783">
        <f t="shared" si="177"/>
        <v>5760000</v>
      </c>
    </row>
    <row r="686" spans="1:20" s="696" customFormat="1" ht="24.75" customHeight="1">
      <c r="A686" s="717"/>
      <c r="B686" s="706" t="s">
        <v>1196</v>
      </c>
      <c r="C686" s="706">
        <v>14</v>
      </c>
      <c r="D686" s="706">
        <v>5</v>
      </c>
      <c r="E686" s="800"/>
      <c r="F686" s="801"/>
      <c r="G686" s="801"/>
      <c r="H686" s="801"/>
      <c r="I686" s="801"/>
      <c r="J686" s="801"/>
      <c r="K686" s="801"/>
      <c r="L686" s="801"/>
      <c r="M686" s="801"/>
      <c r="N686" s="801"/>
      <c r="O686" s="801"/>
      <c r="P686" s="801"/>
      <c r="Q686" s="801"/>
      <c r="R686" s="801"/>
      <c r="S686" s="801"/>
      <c r="T686" s="879"/>
    </row>
    <row r="687" spans="1:20" s="696" customFormat="1" ht="24.75" customHeight="1" thickBot="1">
      <c r="A687" s="717"/>
      <c r="B687" s="706" t="s">
        <v>1197</v>
      </c>
      <c r="C687" s="706">
        <v>15</v>
      </c>
      <c r="D687" s="706">
        <v>9</v>
      </c>
      <c r="E687" s="800">
        <v>871787</v>
      </c>
      <c r="F687" s="801">
        <f>E687*35%</f>
        <v>305125.44999999995</v>
      </c>
      <c r="G687" s="801">
        <f>E687*20%</f>
        <v>174357.40000000002</v>
      </c>
      <c r="H687" s="801">
        <f>E687*5%</f>
        <v>43589.350000000006</v>
      </c>
      <c r="I687" s="801">
        <f>IF(C687&lt;=6,5400, IF(AND(C687&gt;=7,C687&lt;=10),7560,IF(AND(C687&gt;10,C687&lt;=14),8640,IF(C687&gt;14,9720,""))))</f>
        <v>9720</v>
      </c>
      <c r="J687" s="801">
        <f>IF(C687&lt;7,0.05*E687+64915.68,0.05*E687+24000)</f>
        <v>67589.350000000006</v>
      </c>
      <c r="K687" s="801">
        <v>7560</v>
      </c>
      <c r="L687" s="801"/>
      <c r="M687" s="801">
        <f>IF(C687&gt;=15, 11469.09, "")</f>
        <v>11469.09</v>
      </c>
      <c r="N687" s="801"/>
      <c r="O687" s="801"/>
      <c r="P687" s="801"/>
      <c r="Q687" s="801"/>
      <c r="R687" s="801"/>
      <c r="S687" s="801"/>
      <c r="T687" s="818">
        <v>480000</v>
      </c>
    </row>
    <row r="688" spans="1:20" s="696" customFormat="1" ht="24.75" customHeight="1" thickBot="1">
      <c r="A688" s="1037" t="s">
        <v>917</v>
      </c>
      <c r="B688" s="1038"/>
      <c r="C688" s="1038"/>
      <c r="D688" s="1041"/>
      <c r="E688" s="783">
        <f t="shared" ref="E688:T688" si="178">SUM(E686:E687)</f>
        <v>871787</v>
      </c>
      <c r="F688" s="783">
        <f t="shared" si="178"/>
        <v>305125.44999999995</v>
      </c>
      <c r="G688" s="783">
        <f t="shared" si="178"/>
        <v>174357.40000000002</v>
      </c>
      <c r="H688" s="783">
        <f t="shared" si="178"/>
        <v>43589.350000000006</v>
      </c>
      <c r="I688" s="783">
        <f t="shared" si="178"/>
        <v>9720</v>
      </c>
      <c r="J688" s="783">
        <f t="shared" si="178"/>
        <v>67589.350000000006</v>
      </c>
      <c r="K688" s="783">
        <f t="shared" si="178"/>
        <v>7560</v>
      </c>
      <c r="L688" s="783">
        <f t="shared" si="178"/>
        <v>0</v>
      </c>
      <c r="M688" s="783">
        <f t="shared" si="178"/>
        <v>11469.09</v>
      </c>
      <c r="N688" s="783">
        <f t="shared" si="178"/>
        <v>0</v>
      </c>
      <c r="O688" s="783">
        <f t="shared" si="178"/>
        <v>0</v>
      </c>
      <c r="P688" s="783">
        <f t="shared" si="178"/>
        <v>0</v>
      </c>
      <c r="Q688" s="783">
        <f t="shared" si="178"/>
        <v>0</v>
      </c>
      <c r="R688" s="783">
        <f t="shared" si="178"/>
        <v>0</v>
      </c>
      <c r="S688" s="783"/>
      <c r="T688" s="784">
        <f t="shared" si="178"/>
        <v>480000</v>
      </c>
    </row>
    <row r="689" spans="1:20" s="696" customFormat="1" ht="24.75" customHeight="1" thickBot="1">
      <c r="A689" s="717"/>
      <c r="B689" s="706"/>
      <c r="C689" s="706"/>
      <c r="D689" s="706"/>
      <c r="E689" s="839"/>
      <c r="F689" s="839"/>
      <c r="G689" s="839"/>
      <c r="H689" s="839"/>
      <c r="I689" s="839"/>
      <c r="J689" s="839"/>
      <c r="K689" s="839"/>
      <c r="L689" s="839"/>
      <c r="M689" s="839"/>
      <c r="N689" s="839"/>
      <c r="O689" s="839"/>
      <c r="P689" s="839"/>
      <c r="Q689" s="839"/>
      <c r="R689" s="839"/>
      <c r="S689" s="839"/>
      <c r="T689" s="880"/>
    </row>
    <row r="690" spans="1:20" s="696" customFormat="1" ht="24.75" customHeight="1" thickBot="1">
      <c r="A690" s="1037" t="s">
        <v>1199</v>
      </c>
      <c r="B690" s="1038"/>
      <c r="C690" s="1038"/>
      <c r="D690" s="1038"/>
      <c r="E690" s="1039"/>
      <c r="F690" s="1037" t="s">
        <v>893</v>
      </c>
      <c r="G690" s="1038"/>
      <c r="H690" s="1038"/>
      <c r="I690" s="1038"/>
      <c r="J690" s="1038"/>
      <c r="K690" s="1038"/>
      <c r="L690" s="1038"/>
      <c r="M690" s="1039"/>
      <c r="N690" s="1037" t="s">
        <v>894</v>
      </c>
      <c r="O690" s="1038"/>
      <c r="P690" s="1038"/>
      <c r="Q690" s="1038"/>
      <c r="R690" s="1039"/>
      <c r="S690" s="1037" t="s">
        <v>895</v>
      </c>
      <c r="T690" s="1039"/>
    </row>
    <row r="691" spans="1:20" s="696" customFormat="1" ht="51.75" customHeight="1">
      <c r="A691" s="697" t="s">
        <v>896</v>
      </c>
      <c r="B691" s="698" t="s">
        <v>897</v>
      </c>
      <c r="C691" s="698" t="s">
        <v>898</v>
      </c>
      <c r="D691" s="698" t="s">
        <v>899</v>
      </c>
      <c r="E691" s="698" t="s">
        <v>900</v>
      </c>
      <c r="F691" s="698" t="s">
        <v>901</v>
      </c>
      <c r="G691" s="698" t="s">
        <v>902</v>
      </c>
      <c r="H691" s="698" t="s">
        <v>903</v>
      </c>
      <c r="I691" s="698" t="s">
        <v>904</v>
      </c>
      <c r="J691" s="698" t="s">
        <v>905</v>
      </c>
      <c r="K691" s="698" t="s">
        <v>906</v>
      </c>
      <c r="L691" s="698" t="s">
        <v>907</v>
      </c>
      <c r="M691" s="698" t="s">
        <v>908</v>
      </c>
      <c r="N691" s="698" t="s">
        <v>909</v>
      </c>
      <c r="O691" s="698" t="s">
        <v>910</v>
      </c>
      <c r="P691" s="698" t="s">
        <v>911</v>
      </c>
      <c r="Q691" s="698" t="s">
        <v>912</v>
      </c>
      <c r="R691" s="698"/>
      <c r="S691" s="698" t="s">
        <v>913</v>
      </c>
      <c r="T691" s="699" t="s">
        <v>914</v>
      </c>
    </row>
    <row r="692" spans="1:20" s="696" customFormat="1" ht="24.75" customHeight="1" thickBot="1">
      <c r="A692" s="697"/>
      <c r="B692" s="722" t="s">
        <v>1200</v>
      </c>
      <c r="C692" s="782">
        <v>6</v>
      </c>
      <c r="D692" s="782">
        <v>8</v>
      </c>
      <c r="E692" s="800">
        <f>VLOOKUP(C692, '[2]SALARY SCALE '!$A$2:$P$18,D692+1, FALSE)</f>
        <v>171513.36000000002</v>
      </c>
      <c r="F692" s="801">
        <f>E692*35%</f>
        <v>60029.675999999999</v>
      </c>
      <c r="G692" s="801">
        <f>E692*20%</f>
        <v>34302.672000000006</v>
      </c>
      <c r="H692" s="801">
        <f>E692*5%</f>
        <v>8575.6680000000015</v>
      </c>
      <c r="I692" s="801">
        <f>IF(C692&lt;=6,5400, IF(AND(C692&gt;=7,C692&lt;=10),7560,IF(AND(C692&gt;10,C692&lt;=14),8640,IF(C692&gt;14,9720,""))))</f>
        <v>5400</v>
      </c>
      <c r="J692" s="801">
        <f>IF(C692&lt;7,0.05*E692+64915.68,0.05*E692+24000)</f>
        <v>73491.347999999998</v>
      </c>
      <c r="K692" s="801" t="str">
        <f>IF(C692&gt;=15, 630, "")</f>
        <v/>
      </c>
      <c r="L692" s="801" t="str">
        <f>IF(C692&gt;=15, 11469.09, "")</f>
        <v/>
      </c>
      <c r="M692" s="801" t="str">
        <f>IF(C692&gt;=15, 11469.09, "")</f>
        <v/>
      </c>
      <c r="N692" s="801"/>
      <c r="O692" s="801"/>
      <c r="P692" s="801"/>
      <c r="Q692" s="801"/>
      <c r="R692" s="801"/>
      <c r="S692" s="801"/>
      <c r="T692" s="818">
        <v>480000</v>
      </c>
    </row>
    <row r="693" spans="1:20" s="696" customFormat="1" ht="24.75" customHeight="1" thickBot="1">
      <c r="A693" s="1037" t="s">
        <v>915</v>
      </c>
      <c r="B693" s="1038"/>
      <c r="C693" s="1038"/>
      <c r="D693" s="1041"/>
      <c r="E693" s="783">
        <f t="shared" ref="E693:T693" si="179">SUM(E692:E692)</f>
        <v>171513.36000000002</v>
      </c>
      <c r="F693" s="783">
        <f t="shared" si="179"/>
        <v>60029.675999999999</v>
      </c>
      <c r="G693" s="783">
        <f t="shared" si="179"/>
        <v>34302.672000000006</v>
      </c>
      <c r="H693" s="783">
        <f t="shared" si="179"/>
        <v>8575.6680000000015</v>
      </c>
      <c r="I693" s="783">
        <f t="shared" si="179"/>
        <v>5400</v>
      </c>
      <c r="J693" s="783">
        <f t="shared" si="179"/>
        <v>73491.347999999998</v>
      </c>
      <c r="K693" s="783">
        <f t="shared" si="179"/>
        <v>0</v>
      </c>
      <c r="L693" s="783">
        <f t="shared" si="179"/>
        <v>0</v>
      </c>
      <c r="M693" s="783">
        <f t="shared" si="179"/>
        <v>0</v>
      </c>
      <c r="N693" s="783">
        <f t="shared" si="179"/>
        <v>0</v>
      </c>
      <c r="O693" s="783">
        <f t="shared" si="179"/>
        <v>0</v>
      </c>
      <c r="P693" s="783">
        <f t="shared" si="179"/>
        <v>0</v>
      </c>
      <c r="Q693" s="783">
        <f t="shared" si="179"/>
        <v>0</v>
      </c>
      <c r="R693" s="783">
        <f t="shared" si="179"/>
        <v>0</v>
      </c>
      <c r="S693" s="783"/>
      <c r="T693" s="783">
        <f t="shared" si="179"/>
        <v>480000</v>
      </c>
    </row>
    <row r="694" spans="1:20" s="696" customFormat="1" ht="24.75" customHeight="1">
      <c r="A694" s="762"/>
      <c r="B694" s="785" t="s">
        <v>1201</v>
      </c>
      <c r="C694" s="786">
        <v>7</v>
      </c>
      <c r="D694" s="787">
        <v>10</v>
      </c>
      <c r="E694" s="800">
        <f>VLOOKUP(C694, '[2]SALARY SCALE '!$A$2:$P$18,D694+1, FALSE)</f>
        <v>268567.44</v>
      </c>
      <c r="F694" s="801">
        <f t="shared" ref="F694:F699" si="180">E694*35%</f>
        <v>93998.603999999992</v>
      </c>
      <c r="G694" s="801">
        <f t="shared" ref="G694:G699" si="181">E694*20%</f>
        <v>53713.488000000005</v>
      </c>
      <c r="H694" s="801">
        <f t="shared" ref="H694:H699" si="182">E694*5%</f>
        <v>13428.372000000001</v>
      </c>
      <c r="I694" s="801">
        <f t="shared" ref="I694:I699" si="183">IF(C694&lt;=6,5400, IF(AND(C694&gt;=7,C694&lt;=10),7560,IF(AND(C694&gt;10,C694&lt;=14),8640,IF(C694&gt;14,9720,""))))</f>
        <v>7560</v>
      </c>
      <c r="J694" s="801">
        <f t="shared" ref="J694:J699" si="184">IF(C694&lt;7,0.05*E694+64915.68,0.05*E694+24000)</f>
        <v>37428.372000000003</v>
      </c>
      <c r="K694" s="801" t="str">
        <f t="shared" ref="K694:K699" si="185">IF(C694&gt;=15, 630, "")</f>
        <v/>
      </c>
      <c r="L694" s="801" t="str">
        <f t="shared" ref="L694:L699" si="186">IF(C694&gt;=15, 11469.09, "")</f>
        <v/>
      </c>
      <c r="M694" s="801" t="str">
        <f t="shared" ref="M694:M699" si="187">IF(C694&gt;=15, 11469.09, "")</f>
        <v/>
      </c>
      <c r="N694" s="801"/>
      <c r="O694" s="801"/>
      <c r="P694" s="801"/>
      <c r="Q694" s="801"/>
      <c r="R694" s="801"/>
      <c r="S694" s="801"/>
      <c r="T694" s="818">
        <v>480000</v>
      </c>
    </row>
    <row r="695" spans="1:20" s="696" customFormat="1" ht="24.75" customHeight="1">
      <c r="A695" s="762"/>
      <c r="B695" s="785" t="s">
        <v>1202</v>
      </c>
      <c r="C695" s="786">
        <v>10</v>
      </c>
      <c r="D695" s="787">
        <v>10</v>
      </c>
      <c r="E695" s="800">
        <f>VLOOKUP(C695, '[2]SALARY SCALE '!$A$2:$P$18,D695+1, FALSE)</f>
        <v>476932.55999999994</v>
      </c>
      <c r="F695" s="801">
        <f t="shared" si="180"/>
        <v>166926.39599999998</v>
      </c>
      <c r="G695" s="801">
        <f t="shared" si="181"/>
        <v>95386.511999999988</v>
      </c>
      <c r="H695" s="801">
        <f t="shared" si="182"/>
        <v>23846.627999999997</v>
      </c>
      <c r="I695" s="801">
        <f t="shared" si="183"/>
        <v>7560</v>
      </c>
      <c r="J695" s="801">
        <f t="shared" si="184"/>
        <v>47846.627999999997</v>
      </c>
      <c r="K695" s="801" t="str">
        <f t="shared" si="185"/>
        <v/>
      </c>
      <c r="L695" s="801" t="str">
        <f t="shared" si="186"/>
        <v/>
      </c>
      <c r="M695" s="801" t="str">
        <f t="shared" si="187"/>
        <v/>
      </c>
      <c r="N695" s="801"/>
      <c r="O695" s="801"/>
      <c r="P695" s="801"/>
      <c r="Q695" s="801"/>
      <c r="R695" s="801"/>
      <c r="S695" s="801"/>
      <c r="T695" s="818">
        <v>480000</v>
      </c>
    </row>
    <row r="696" spans="1:20" s="696" customFormat="1" ht="24.75" customHeight="1">
      <c r="A696" s="762"/>
      <c r="B696" s="785" t="s">
        <v>1203</v>
      </c>
      <c r="C696" s="786">
        <v>12</v>
      </c>
      <c r="D696" s="787">
        <v>9</v>
      </c>
      <c r="E696" s="800">
        <v>574608</v>
      </c>
      <c r="F696" s="801">
        <f t="shared" si="180"/>
        <v>201112.8</v>
      </c>
      <c r="G696" s="801">
        <f t="shared" si="181"/>
        <v>114921.60000000001</v>
      </c>
      <c r="H696" s="801">
        <f t="shared" si="182"/>
        <v>28730.400000000001</v>
      </c>
      <c r="I696" s="801">
        <f t="shared" si="183"/>
        <v>8640</v>
      </c>
      <c r="J696" s="801">
        <f t="shared" si="184"/>
        <v>52730.400000000001</v>
      </c>
      <c r="K696" s="801" t="str">
        <f t="shared" si="185"/>
        <v/>
      </c>
      <c r="L696" s="801" t="str">
        <f t="shared" si="186"/>
        <v/>
      </c>
      <c r="M696" s="801" t="str">
        <f t="shared" si="187"/>
        <v/>
      </c>
      <c r="N696" s="801"/>
      <c r="O696" s="801"/>
      <c r="P696" s="801"/>
      <c r="Q696" s="801"/>
      <c r="R696" s="801"/>
      <c r="S696" s="801"/>
      <c r="T696" s="818">
        <v>480000</v>
      </c>
    </row>
    <row r="697" spans="1:20" s="696" customFormat="1" ht="24.75" customHeight="1">
      <c r="A697" s="762"/>
      <c r="B697" s="785" t="s">
        <v>1204</v>
      </c>
      <c r="C697" s="786">
        <v>12</v>
      </c>
      <c r="D697" s="787">
        <v>11</v>
      </c>
      <c r="E697" s="800">
        <v>611630</v>
      </c>
      <c r="F697" s="801">
        <f t="shared" si="180"/>
        <v>214070.5</v>
      </c>
      <c r="G697" s="801">
        <f t="shared" si="181"/>
        <v>122326</v>
      </c>
      <c r="H697" s="801">
        <f t="shared" si="182"/>
        <v>30581.5</v>
      </c>
      <c r="I697" s="801">
        <f t="shared" si="183"/>
        <v>8640</v>
      </c>
      <c r="J697" s="801">
        <f t="shared" si="184"/>
        <v>54581.5</v>
      </c>
      <c r="K697" s="801" t="str">
        <f t="shared" si="185"/>
        <v/>
      </c>
      <c r="L697" s="801" t="str">
        <f t="shared" si="186"/>
        <v/>
      </c>
      <c r="M697" s="801" t="str">
        <f t="shared" si="187"/>
        <v/>
      </c>
      <c r="N697" s="801"/>
      <c r="O697" s="801"/>
      <c r="P697" s="801"/>
      <c r="Q697" s="801"/>
      <c r="R697" s="801"/>
      <c r="S697" s="801"/>
      <c r="T697" s="818">
        <v>480000</v>
      </c>
    </row>
    <row r="698" spans="1:20" s="696" customFormat="1" ht="24.75" customHeight="1">
      <c r="A698" s="762"/>
      <c r="B698" s="785" t="s">
        <v>1205</v>
      </c>
      <c r="C698" s="786">
        <v>12</v>
      </c>
      <c r="D698" s="787">
        <v>11</v>
      </c>
      <c r="E698" s="800">
        <v>611630</v>
      </c>
      <c r="F698" s="801">
        <f t="shared" si="180"/>
        <v>214070.5</v>
      </c>
      <c r="G698" s="801">
        <f t="shared" si="181"/>
        <v>122326</v>
      </c>
      <c r="H698" s="801">
        <f t="shared" si="182"/>
        <v>30581.5</v>
      </c>
      <c r="I698" s="801">
        <f t="shared" si="183"/>
        <v>8640</v>
      </c>
      <c r="J698" s="801">
        <f t="shared" si="184"/>
        <v>54581.5</v>
      </c>
      <c r="K698" s="801" t="str">
        <f t="shared" si="185"/>
        <v/>
      </c>
      <c r="L698" s="801" t="str">
        <f t="shared" si="186"/>
        <v/>
      </c>
      <c r="M698" s="801" t="str">
        <f t="shared" si="187"/>
        <v/>
      </c>
      <c r="N698" s="801"/>
      <c r="O698" s="801"/>
      <c r="P698" s="801"/>
      <c r="Q698" s="801"/>
      <c r="R698" s="801"/>
      <c r="S698" s="801"/>
      <c r="T698" s="818">
        <v>480000</v>
      </c>
    </row>
    <row r="699" spans="1:20" s="696" customFormat="1" ht="24.75" customHeight="1" thickBot="1">
      <c r="A699" s="762"/>
      <c r="B699" s="785" t="s">
        <v>1206</v>
      </c>
      <c r="C699" s="786">
        <v>12</v>
      </c>
      <c r="D699" s="787">
        <v>11</v>
      </c>
      <c r="E699" s="800">
        <v>611630</v>
      </c>
      <c r="F699" s="801">
        <f t="shared" si="180"/>
        <v>214070.5</v>
      </c>
      <c r="G699" s="801">
        <f t="shared" si="181"/>
        <v>122326</v>
      </c>
      <c r="H699" s="801">
        <f t="shared" si="182"/>
        <v>30581.5</v>
      </c>
      <c r="I699" s="801">
        <f t="shared" si="183"/>
        <v>8640</v>
      </c>
      <c r="J699" s="801">
        <f t="shared" si="184"/>
        <v>54581.5</v>
      </c>
      <c r="K699" s="801" t="str">
        <f t="shared" si="185"/>
        <v/>
      </c>
      <c r="L699" s="801" t="str">
        <f t="shared" si="186"/>
        <v/>
      </c>
      <c r="M699" s="801" t="str">
        <f t="shared" si="187"/>
        <v/>
      </c>
      <c r="N699" s="801"/>
      <c r="O699" s="801"/>
      <c r="P699" s="801"/>
      <c r="Q699" s="801"/>
      <c r="R699" s="801"/>
      <c r="S699" s="801"/>
      <c r="T699" s="818">
        <v>480000</v>
      </c>
    </row>
    <row r="700" spans="1:20" s="696" customFormat="1" ht="24.75" customHeight="1" thickBot="1">
      <c r="A700" s="1037" t="s">
        <v>916</v>
      </c>
      <c r="B700" s="1038"/>
      <c r="C700" s="1038"/>
      <c r="D700" s="1041"/>
      <c r="E700" s="783">
        <f t="shared" ref="E700:T700" si="188">SUM(E694:E699)</f>
        <v>3154998</v>
      </c>
      <c r="F700" s="783">
        <f t="shared" si="188"/>
        <v>1104249.2999999998</v>
      </c>
      <c r="G700" s="783">
        <f t="shared" si="188"/>
        <v>630999.6</v>
      </c>
      <c r="H700" s="783">
        <f t="shared" si="188"/>
        <v>157749.9</v>
      </c>
      <c r="I700" s="783">
        <f t="shared" si="188"/>
        <v>49680</v>
      </c>
      <c r="J700" s="783">
        <f t="shared" si="188"/>
        <v>301749.90000000002</v>
      </c>
      <c r="K700" s="783">
        <f t="shared" si="188"/>
        <v>0</v>
      </c>
      <c r="L700" s="783">
        <f t="shared" si="188"/>
        <v>0</v>
      </c>
      <c r="M700" s="783">
        <f t="shared" si="188"/>
        <v>0</v>
      </c>
      <c r="N700" s="783">
        <f t="shared" si="188"/>
        <v>0</v>
      </c>
      <c r="O700" s="783">
        <f t="shared" si="188"/>
        <v>0</v>
      </c>
      <c r="P700" s="783">
        <f t="shared" si="188"/>
        <v>0</v>
      </c>
      <c r="Q700" s="783">
        <f t="shared" si="188"/>
        <v>0</v>
      </c>
      <c r="R700" s="783">
        <f t="shared" si="188"/>
        <v>0</v>
      </c>
      <c r="S700" s="783"/>
      <c r="T700" s="783">
        <f t="shared" si="188"/>
        <v>2880000</v>
      </c>
    </row>
    <row r="701" spans="1:20" s="696" customFormat="1" ht="24.75" customHeight="1">
      <c r="A701" s="717"/>
      <c r="B701" s="706" t="s">
        <v>1207</v>
      </c>
      <c r="C701" s="706">
        <v>13</v>
      </c>
      <c r="D701" s="706">
        <v>7</v>
      </c>
      <c r="E701" s="800">
        <v>593550</v>
      </c>
      <c r="F701" s="801">
        <f>E701*35%</f>
        <v>207742.5</v>
      </c>
      <c r="G701" s="801">
        <f>E701*20%</f>
        <v>118710</v>
      </c>
      <c r="H701" s="801">
        <f>E701*5%</f>
        <v>29677.5</v>
      </c>
      <c r="I701" s="801">
        <f>IF(C701&lt;=6,5400, IF(AND(C701&gt;=7,C701&lt;=10),7560,IF(AND(C701&gt;10,C701&lt;=14),8640,IF(C701&gt;14,9720,""))))</f>
        <v>8640</v>
      </c>
      <c r="J701" s="801">
        <f>IF(C701&lt;7,0.05*E701+64915.68,0.05*E701+24000)</f>
        <v>53677.5</v>
      </c>
      <c r="K701" s="801" t="str">
        <f>IF(C701&gt;=15, 630, "")</f>
        <v/>
      </c>
      <c r="L701" s="801" t="str">
        <f>IF(C701&gt;=15, 11469.09, "")</f>
        <v/>
      </c>
      <c r="M701" s="801" t="str">
        <f>IF(C701&gt;=15, 11469.09, "")</f>
        <v/>
      </c>
      <c r="N701" s="801"/>
      <c r="O701" s="801"/>
      <c r="P701" s="801"/>
      <c r="Q701" s="801"/>
      <c r="R701" s="801"/>
      <c r="S701" s="801"/>
      <c r="T701" s="818">
        <v>480000</v>
      </c>
    </row>
    <row r="702" spans="1:20" s="696" customFormat="1" ht="24.75" customHeight="1" thickBot="1">
      <c r="A702" s="717"/>
      <c r="B702" s="706" t="s">
        <v>1208</v>
      </c>
      <c r="C702" s="706">
        <v>15</v>
      </c>
      <c r="D702" s="706">
        <v>9</v>
      </c>
      <c r="E702" s="800">
        <v>871787</v>
      </c>
      <c r="F702" s="801">
        <f>E702*35%</f>
        <v>305125.44999999995</v>
      </c>
      <c r="G702" s="801">
        <f>E702*20%</f>
        <v>174357.40000000002</v>
      </c>
      <c r="H702" s="801">
        <f>E702*5%</f>
        <v>43589.350000000006</v>
      </c>
      <c r="I702" s="801">
        <f>IF(C702&lt;=6,5400, IF(AND(C702&gt;=7,C702&lt;=10),7560,IF(AND(C702&gt;10,C702&lt;=14),8640,IF(C702&gt;14,9720,""))))</f>
        <v>9720</v>
      </c>
      <c r="J702" s="801">
        <f>IF(C702&lt;7,0.05*E702+64915.68,0.05*E702+24000)</f>
        <v>67589.350000000006</v>
      </c>
      <c r="K702" s="801">
        <f>IF(C702&gt;=15, 630, "")</f>
        <v>630</v>
      </c>
      <c r="L702" s="801">
        <f>IF(C702&gt;=15, 11469.09, "")</f>
        <v>11469.09</v>
      </c>
      <c r="M702" s="801">
        <f>IF(C702&gt;=15, 11469.09, "")</f>
        <v>11469.09</v>
      </c>
      <c r="N702" s="801"/>
      <c r="O702" s="801"/>
      <c r="P702" s="801"/>
      <c r="Q702" s="801"/>
      <c r="R702" s="801"/>
      <c r="S702" s="801"/>
      <c r="T702" s="818">
        <v>480000</v>
      </c>
    </row>
    <row r="703" spans="1:20" s="696" customFormat="1" ht="24.75" customHeight="1" thickBot="1">
      <c r="A703" s="1037" t="s">
        <v>917</v>
      </c>
      <c r="B703" s="1038"/>
      <c r="C703" s="1038"/>
      <c r="D703" s="1041"/>
      <c r="E703" s="783">
        <f t="shared" ref="E703:T703" si="189">SUM(E701:E702)</f>
        <v>1465337</v>
      </c>
      <c r="F703" s="783">
        <f t="shared" si="189"/>
        <v>512867.94999999995</v>
      </c>
      <c r="G703" s="783">
        <f t="shared" si="189"/>
        <v>293067.40000000002</v>
      </c>
      <c r="H703" s="783">
        <f t="shared" si="189"/>
        <v>73266.850000000006</v>
      </c>
      <c r="I703" s="783">
        <f t="shared" si="189"/>
        <v>18360</v>
      </c>
      <c r="J703" s="783">
        <f t="shared" si="189"/>
        <v>121266.85</v>
      </c>
      <c r="K703" s="783">
        <f t="shared" si="189"/>
        <v>630</v>
      </c>
      <c r="L703" s="783">
        <f t="shared" si="189"/>
        <v>11469.09</v>
      </c>
      <c r="M703" s="783">
        <f t="shared" si="189"/>
        <v>11469.09</v>
      </c>
      <c r="N703" s="783">
        <f t="shared" si="189"/>
        <v>0</v>
      </c>
      <c r="O703" s="783">
        <f t="shared" si="189"/>
        <v>0</v>
      </c>
      <c r="P703" s="783">
        <f t="shared" si="189"/>
        <v>0</v>
      </c>
      <c r="Q703" s="783">
        <f t="shared" si="189"/>
        <v>0</v>
      </c>
      <c r="R703" s="783">
        <f t="shared" si="189"/>
        <v>0</v>
      </c>
      <c r="S703" s="783"/>
      <c r="T703" s="784">
        <f t="shared" si="189"/>
        <v>960000</v>
      </c>
    </row>
    <row r="704" spans="1:20" s="696" customFormat="1" ht="24.75" customHeight="1" thickBot="1">
      <c r="A704" s="1037" t="s">
        <v>1209</v>
      </c>
      <c r="B704" s="1038"/>
      <c r="C704" s="1038"/>
      <c r="D704" s="1038"/>
      <c r="E704" s="1039"/>
      <c r="F704" s="1037" t="s">
        <v>893</v>
      </c>
      <c r="G704" s="1038"/>
      <c r="H704" s="1038"/>
      <c r="I704" s="1038"/>
      <c r="J704" s="1038"/>
      <c r="K704" s="1038"/>
      <c r="L704" s="1038"/>
      <c r="M704" s="1039"/>
      <c r="N704" s="1037" t="s">
        <v>894</v>
      </c>
      <c r="O704" s="1038"/>
      <c r="P704" s="1038"/>
      <c r="Q704" s="1038"/>
      <c r="R704" s="1039"/>
      <c r="S704" s="1037" t="s">
        <v>895</v>
      </c>
      <c r="T704" s="1039"/>
    </row>
    <row r="705" spans="1:20" s="696" customFormat="1" ht="48.75" customHeight="1">
      <c r="A705" s="697" t="s">
        <v>896</v>
      </c>
      <c r="B705" s="698" t="s">
        <v>897</v>
      </c>
      <c r="C705" s="698" t="s">
        <v>898</v>
      </c>
      <c r="D705" s="698" t="s">
        <v>899</v>
      </c>
      <c r="E705" s="698" t="s">
        <v>900</v>
      </c>
      <c r="F705" s="698" t="s">
        <v>901</v>
      </c>
      <c r="G705" s="698" t="s">
        <v>902</v>
      </c>
      <c r="H705" s="698" t="s">
        <v>903</v>
      </c>
      <c r="I705" s="698" t="s">
        <v>904</v>
      </c>
      <c r="J705" s="698" t="s">
        <v>905</v>
      </c>
      <c r="K705" s="698" t="s">
        <v>906</v>
      </c>
      <c r="L705" s="698" t="s">
        <v>907</v>
      </c>
      <c r="M705" s="698" t="s">
        <v>908</v>
      </c>
      <c r="N705" s="698" t="s">
        <v>909</v>
      </c>
      <c r="O705" s="698" t="s">
        <v>910</v>
      </c>
      <c r="P705" s="698" t="s">
        <v>911</v>
      </c>
      <c r="Q705" s="698" t="s">
        <v>912</v>
      </c>
      <c r="R705" s="698"/>
      <c r="S705" s="698" t="s">
        <v>913</v>
      </c>
      <c r="T705" s="699" t="s">
        <v>914</v>
      </c>
    </row>
    <row r="706" spans="1:20" s="696" customFormat="1" ht="24.95" customHeight="1">
      <c r="A706" s="697"/>
      <c r="B706" s="722" t="s">
        <v>1210</v>
      </c>
      <c r="C706" s="782">
        <v>4</v>
      </c>
      <c r="D706" s="782">
        <v>7</v>
      </c>
      <c r="E706" s="800">
        <f>VLOOKUP(C706, '[2]SALARY SCALE '!$A$2:$P$18,D706+1, FALSE)</f>
        <v>118688.16</v>
      </c>
      <c r="F706" s="801">
        <f t="shared" ref="F706:F713" si="190">E706*35%</f>
        <v>41540.856</v>
      </c>
      <c r="G706" s="801">
        <f t="shared" ref="G706:G713" si="191">E706*20%</f>
        <v>23737.632000000001</v>
      </c>
      <c r="H706" s="801">
        <f t="shared" ref="H706:H713" si="192">E706*5%</f>
        <v>5934.4080000000004</v>
      </c>
      <c r="I706" s="801">
        <f t="shared" ref="I706:I713" si="193">IF(C706&lt;=6,5400, IF(AND(C706&gt;=7,C706&lt;=10),7560,IF(AND(C706&gt;10,C706&lt;=14),8640,IF(C706&gt;14,9720,""))))</f>
        <v>5400</v>
      </c>
      <c r="J706" s="801">
        <f t="shared" ref="J706:J713" si="194">IF(C706&lt;7,0.05*E706+64915.68,0.05*E706+24000)</f>
        <v>70850.088000000003</v>
      </c>
      <c r="K706" s="801" t="str">
        <f t="shared" ref="K706:K713" si="195">IF(C706&gt;=15, 630, "")</f>
        <v/>
      </c>
      <c r="L706" s="801" t="str">
        <f t="shared" ref="L706:L713" si="196">IF(C706&gt;=15, 11469.09, "")</f>
        <v/>
      </c>
      <c r="M706" s="801" t="str">
        <f t="shared" ref="M706:M713" si="197">IF(C706&gt;=15, 11469.09, "")</f>
        <v/>
      </c>
      <c r="N706" s="801"/>
      <c r="O706" s="801"/>
      <c r="P706" s="801"/>
      <c r="Q706" s="801"/>
      <c r="R706" s="801"/>
      <c r="S706" s="801"/>
      <c r="T706" s="818">
        <v>480000</v>
      </c>
    </row>
    <row r="707" spans="1:20" s="696" customFormat="1" ht="24.95" customHeight="1">
      <c r="A707" s="697"/>
      <c r="B707" s="722" t="s">
        <v>1211</v>
      </c>
      <c r="C707" s="782">
        <v>4</v>
      </c>
      <c r="D707" s="782">
        <v>8</v>
      </c>
      <c r="E707" s="800">
        <f>VLOOKUP(C707, '[2]SALARY SCALE '!$A$2:$P$18,D707+1, FALSE)</f>
        <v>122546.51999999999</v>
      </c>
      <c r="F707" s="801">
        <f t="shared" si="190"/>
        <v>42891.281999999992</v>
      </c>
      <c r="G707" s="801">
        <f t="shared" si="191"/>
        <v>24509.304</v>
      </c>
      <c r="H707" s="801">
        <f t="shared" si="192"/>
        <v>6127.326</v>
      </c>
      <c r="I707" s="801">
        <f t="shared" si="193"/>
        <v>5400</v>
      </c>
      <c r="J707" s="801">
        <f t="shared" si="194"/>
        <v>71043.005999999994</v>
      </c>
      <c r="K707" s="801" t="str">
        <f t="shared" si="195"/>
        <v/>
      </c>
      <c r="L707" s="801" t="str">
        <f t="shared" si="196"/>
        <v/>
      </c>
      <c r="M707" s="801" t="str">
        <f t="shared" si="197"/>
        <v/>
      </c>
      <c r="N707" s="801"/>
      <c r="O707" s="801"/>
      <c r="P707" s="801"/>
      <c r="Q707" s="801"/>
      <c r="R707" s="801"/>
      <c r="S707" s="801"/>
      <c r="T707" s="818">
        <v>480000</v>
      </c>
    </row>
    <row r="708" spans="1:20" s="696" customFormat="1" ht="24.95" customHeight="1">
      <c r="A708" s="697"/>
      <c r="B708" s="722" t="s">
        <v>1212</v>
      </c>
      <c r="C708" s="782">
        <v>4</v>
      </c>
      <c r="D708" s="782">
        <v>8</v>
      </c>
      <c r="E708" s="800">
        <f>VLOOKUP(C708, '[2]SALARY SCALE '!$A$2:$P$18,D708+1, FALSE)</f>
        <v>122546.51999999999</v>
      </c>
      <c r="F708" s="801">
        <f t="shared" si="190"/>
        <v>42891.281999999992</v>
      </c>
      <c r="G708" s="801">
        <f t="shared" si="191"/>
        <v>24509.304</v>
      </c>
      <c r="H708" s="801">
        <f t="shared" si="192"/>
        <v>6127.326</v>
      </c>
      <c r="I708" s="801">
        <f t="shared" si="193"/>
        <v>5400</v>
      </c>
      <c r="J708" s="801">
        <f t="shared" si="194"/>
        <v>71043.005999999994</v>
      </c>
      <c r="K708" s="801" t="str">
        <f t="shared" si="195"/>
        <v/>
      </c>
      <c r="L708" s="801" t="str">
        <f t="shared" si="196"/>
        <v/>
      </c>
      <c r="M708" s="801" t="str">
        <f t="shared" si="197"/>
        <v/>
      </c>
      <c r="N708" s="801"/>
      <c r="O708" s="801"/>
      <c r="P708" s="801"/>
      <c r="Q708" s="801"/>
      <c r="R708" s="801"/>
      <c r="S708" s="801"/>
      <c r="T708" s="818">
        <v>480000</v>
      </c>
    </row>
    <row r="709" spans="1:20" s="696" customFormat="1" ht="24.95" customHeight="1">
      <c r="A709" s="697"/>
      <c r="B709" s="722" t="s">
        <v>1213</v>
      </c>
      <c r="C709" s="782">
        <v>4</v>
      </c>
      <c r="D709" s="782">
        <v>8</v>
      </c>
      <c r="E709" s="800">
        <f>VLOOKUP(C709, '[2]SALARY SCALE '!$A$2:$P$18,D709+1, FALSE)</f>
        <v>122546.51999999999</v>
      </c>
      <c r="F709" s="801">
        <f t="shared" si="190"/>
        <v>42891.281999999992</v>
      </c>
      <c r="G709" s="801">
        <f t="shared" si="191"/>
        <v>24509.304</v>
      </c>
      <c r="H709" s="801">
        <f t="shared" si="192"/>
        <v>6127.326</v>
      </c>
      <c r="I709" s="801">
        <f t="shared" si="193"/>
        <v>5400</v>
      </c>
      <c r="J709" s="801">
        <f t="shared" si="194"/>
        <v>71043.005999999994</v>
      </c>
      <c r="K709" s="801" t="str">
        <f t="shared" si="195"/>
        <v/>
      </c>
      <c r="L709" s="801" t="str">
        <f t="shared" si="196"/>
        <v/>
      </c>
      <c r="M709" s="801" t="str">
        <f t="shared" si="197"/>
        <v/>
      </c>
      <c r="N709" s="801"/>
      <c r="O709" s="801"/>
      <c r="P709" s="801"/>
      <c r="Q709" s="801"/>
      <c r="R709" s="801"/>
      <c r="S709" s="801"/>
      <c r="T709" s="818">
        <v>480000</v>
      </c>
    </row>
    <row r="710" spans="1:20" s="696" customFormat="1" ht="24.95" customHeight="1">
      <c r="A710" s="697"/>
      <c r="B710" s="722" t="s">
        <v>1214</v>
      </c>
      <c r="C710" s="782">
        <v>4</v>
      </c>
      <c r="D710" s="782">
        <v>8</v>
      </c>
      <c r="E710" s="800">
        <f>VLOOKUP(C710, '[2]SALARY SCALE '!$A$2:$P$18,D710+1, FALSE)</f>
        <v>122546.51999999999</v>
      </c>
      <c r="F710" s="801">
        <f t="shared" si="190"/>
        <v>42891.281999999992</v>
      </c>
      <c r="G710" s="801">
        <f t="shared" si="191"/>
        <v>24509.304</v>
      </c>
      <c r="H710" s="801">
        <f t="shared" si="192"/>
        <v>6127.326</v>
      </c>
      <c r="I710" s="801">
        <f t="shared" si="193"/>
        <v>5400</v>
      </c>
      <c r="J710" s="801">
        <f t="shared" si="194"/>
        <v>71043.005999999994</v>
      </c>
      <c r="K710" s="801" t="str">
        <f t="shared" si="195"/>
        <v/>
      </c>
      <c r="L710" s="801" t="str">
        <f t="shared" si="196"/>
        <v/>
      </c>
      <c r="M710" s="801" t="str">
        <f t="shared" si="197"/>
        <v/>
      </c>
      <c r="N710" s="801"/>
      <c r="O710" s="801"/>
      <c r="P710" s="801"/>
      <c r="Q710" s="801"/>
      <c r="R710" s="801"/>
      <c r="S710" s="801"/>
      <c r="T710" s="818">
        <v>480000</v>
      </c>
    </row>
    <row r="711" spans="1:20" s="696" customFormat="1" ht="24.95" customHeight="1">
      <c r="A711" s="697"/>
      <c r="B711" s="722" t="s">
        <v>1215</v>
      </c>
      <c r="C711" s="782">
        <v>4</v>
      </c>
      <c r="D711" s="782">
        <v>8</v>
      </c>
      <c r="E711" s="800">
        <f>VLOOKUP(C711, '[2]SALARY SCALE '!$A$2:$P$18,D711+1, FALSE)</f>
        <v>122546.51999999999</v>
      </c>
      <c r="F711" s="801">
        <f t="shared" si="190"/>
        <v>42891.281999999992</v>
      </c>
      <c r="G711" s="801">
        <f t="shared" si="191"/>
        <v>24509.304</v>
      </c>
      <c r="H711" s="801">
        <f t="shared" si="192"/>
        <v>6127.326</v>
      </c>
      <c r="I711" s="801">
        <f t="shared" si="193"/>
        <v>5400</v>
      </c>
      <c r="J711" s="801">
        <f t="shared" si="194"/>
        <v>71043.005999999994</v>
      </c>
      <c r="K711" s="801" t="str">
        <f t="shared" si="195"/>
        <v/>
      </c>
      <c r="L711" s="801" t="str">
        <f t="shared" si="196"/>
        <v/>
      </c>
      <c r="M711" s="801" t="str">
        <f t="shared" si="197"/>
        <v/>
      </c>
      <c r="N711" s="801"/>
      <c r="O711" s="801"/>
      <c r="P711" s="801"/>
      <c r="Q711" s="801"/>
      <c r="R711" s="801"/>
      <c r="S711" s="801"/>
      <c r="T711" s="818">
        <v>480000</v>
      </c>
    </row>
    <row r="712" spans="1:20" s="696" customFormat="1" ht="24.95" customHeight="1">
      <c r="A712" s="697"/>
      <c r="B712" s="722" t="s">
        <v>1216</v>
      </c>
      <c r="C712" s="782">
        <v>4</v>
      </c>
      <c r="D712" s="782">
        <v>8</v>
      </c>
      <c r="E712" s="800">
        <f>VLOOKUP(C712, '[2]SALARY SCALE '!$A$2:$P$18,D712+1, FALSE)</f>
        <v>122546.51999999999</v>
      </c>
      <c r="F712" s="801">
        <f t="shared" si="190"/>
        <v>42891.281999999992</v>
      </c>
      <c r="G712" s="801">
        <f t="shared" si="191"/>
        <v>24509.304</v>
      </c>
      <c r="H712" s="801">
        <f t="shared" si="192"/>
        <v>6127.326</v>
      </c>
      <c r="I712" s="801">
        <f t="shared" si="193"/>
        <v>5400</v>
      </c>
      <c r="J712" s="801">
        <f t="shared" si="194"/>
        <v>71043.005999999994</v>
      </c>
      <c r="K712" s="801" t="str">
        <f t="shared" si="195"/>
        <v/>
      </c>
      <c r="L712" s="801" t="str">
        <f t="shared" si="196"/>
        <v/>
      </c>
      <c r="M712" s="801" t="str">
        <f t="shared" si="197"/>
        <v/>
      </c>
      <c r="N712" s="801"/>
      <c r="O712" s="801"/>
      <c r="P712" s="801"/>
      <c r="Q712" s="801"/>
      <c r="R712" s="801"/>
      <c r="S712" s="801"/>
      <c r="T712" s="818">
        <v>480000</v>
      </c>
    </row>
    <row r="713" spans="1:20" s="696" customFormat="1" ht="24.95" customHeight="1" thickBot="1">
      <c r="A713" s="697"/>
      <c r="B713" s="722" t="s">
        <v>1217</v>
      </c>
      <c r="C713" s="782">
        <v>6</v>
      </c>
      <c r="D713" s="782">
        <v>12</v>
      </c>
      <c r="E713" s="800">
        <f>VLOOKUP(C713, '[2]SALARY SCALE '!$A$2:$P$18,D713+1, FALSE)</f>
        <v>193370.88</v>
      </c>
      <c r="F713" s="801">
        <f t="shared" si="190"/>
        <v>67679.808000000005</v>
      </c>
      <c r="G713" s="801">
        <f t="shared" si="191"/>
        <v>38674.175999999999</v>
      </c>
      <c r="H713" s="801">
        <f t="shared" si="192"/>
        <v>9668.5439999999999</v>
      </c>
      <c r="I713" s="801">
        <f t="shared" si="193"/>
        <v>5400</v>
      </c>
      <c r="J713" s="801">
        <f t="shared" si="194"/>
        <v>74584.224000000002</v>
      </c>
      <c r="K713" s="801" t="str">
        <f t="shared" si="195"/>
        <v/>
      </c>
      <c r="L713" s="801" t="str">
        <f t="shared" si="196"/>
        <v/>
      </c>
      <c r="M713" s="801" t="str">
        <f t="shared" si="197"/>
        <v/>
      </c>
      <c r="N713" s="801"/>
      <c r="O713" s="801"/>
      <c r="P713" s="801"/>
      <c r="Q713" s="801"/>
      <c r="R713" s="801"/>
      <c r="S713" s="801"/>
      <c r="T713" s="818">
        <v>480000</v>
      </c>
    </row>
    <row r="714" spans="1:20" s="696" customFormat="1" ht="24.75" customHeight="1" thickBot="1">
      <c r="A714" s="1037" t="s">
        <v>915</v>
      </c>
      <c r="B714" s="1038"/>
      <c r="C714" s="1038"/>
      <c r="D714" s="1041"/>
      <c r="E714" s="783">
        <f>SUM(E706:E713)</f>
        <v>1047338.16</v>
      </c>
      <c r="F714" s="783">
        <f t="shared" ref="F714:T714" si="198">SUM(F706:F713)</f>
        <v>366568.35600000003</v>
      </c>
      <c r="G714" s="783">
        <f t="shared" si="198"/>
        <v>209467.63200000001</v>
      </c>
      <c r="H714" s="783">
        <f t="shared" si="198"/>
        <v>52366.908000000003</v>
      </c>
      <c r="I714" s="783">
        <f t="shared" si="198"/>
        <v>43200</v>
      </c>
      <c r="J714" s="783">
        <f t="shared" si="198"/>
        <v>571692.348</v>
      </c>
      <c r="K714" s="783">
        <f t="shared" si="198"/>
        <v>0</v>
      </c>
      <c r="L714" s="783">
        <f t="shared" si="198"/>
        <v>0</v>
      </c>
      <c r="M714" s="783">
        <f t="shared" si="198"/>
        <v>0</v>
      </c>
      <c r="N714" s="783">
        <f t="shared" si="198"/>
        <v>0</v>
      </c>
      <c r="O714" s="783">
        <f t="shared" si="198"/>
        <v>0</v>
      </c>
      <c r="P714" s="783">
        <f t="shared" si="198"/>
        <v>0</v>
      </c>
      <c r="Q714" s="783">
        <f t="shared" si="198"/>
        <v>0</v>
      </c>
      <c r="R714" s="783">
        <f t="shared" si="198"/>
        <v>0</v>
      </c>
      <c r="S714" s="783">
        <f t="shared" si="198"/>
        <v>0</v>
      </c>
      <c r="T714" s="783">
        <f t="shared" si="198"/>
        <v>3840000</v>
      </c>
    </row>
    <row r="715" spans="1:20" s="696" customFormat="1" ht="24.75" customHeight="1">
      <c r="A715" s="762"/>
      <c r="B715" s="785" t="s">
        <v>1218</v>
      </c>
      <c r="C715" s="786">
        <v>7</v>
      </c>
      <c r="D715" s="787">
        <v>8</v>
      </c>
      <c r="E715" s="800">
        <f>VLOOKUP(C715, '[2]SALARY SCALE '!$A$2:$P$18,D715+1, FALSE)</f>
        <v>259102.19999999998</v>
      </c>
      <c r="F715" s="801">
        <f t="shared" ref="F715:F720" si="199">E715*35%</f>
        <v>90685.76999999999</v>
      </c>
      <c r="G715" s="801">
        <f t="shared" ref="G715:G720" si="200">E715*20%</f>
        <v>51820.44</v>
      </c>
      <c r="H715" s="801">
        <f t="shared" ref="H715:H720" si="201">E715*5%</f>
        <v>12955.11</v>
      </c>
      <c r="I715" s="801">
        <f t="shared" ref="I715:I720" si="202">IF(C715&lt;=6,5400, IF(AND(C715&gt;=7,C715&lt;=10),7560,IF(AND(C715&gt;10,C715&lt;=14),8640,IF(C715&gt;14,9720,""))))</f>
        <v>7560</v>
      </c>
      <c r="J715" s="801">
        <f t="shared" ref="J715:J720" si="203">IF(C715&lt;7,0.05*E715+64915.68,0.05*E715+24000)</f>
        <v>36955.11</v>
      </c>
      <c r="K715" s="801" t="str">
        <f t="shared" ref="K715:K720" si="204">IF(C715&gt;=15, 630, "")</f>
        <v/>
      </c>
      <c r="L715" s="801" t="str">
        <f t="shared" ref="L715:L720" si="205">IF(C715&gt;=15, 11469.09, "")</f>
        <v/>
      </c>
      <c r="M715" s="801" t="str">
        <f t="shared" ref="M715:M720" si="206">IF(C715&gt;=15, 11469.09, "")</f>
        <v/>
      </c>
      <c r="N715" s="801"/>
      <c r="O715" s="801"/>
      <c r="P715" s="801"/>
      <c r="Q715" s="801"/>
      <c r="R715" s="801"/>
      <c r="S715" s="801"/>
      <c r="T715" s="818">
        <v>480000</v>
      </c>
    </row>
    <row r="716" spans="1:20" s="696" customFormat="1" ht="24.75" customHeight="1">
      <c r="A716" s="762"/>
      <c r="B716" s="785" t="s">
        <v>1219</v>
      </c>
      <c r="C716" s="786">
        <v>7</v>
      </c>
      <c r="D716" s="787">
        <v>8</v>
      </c>
      <c r="E716" s="800">
        <f>VLOOKUP(C716, '[2]SALARY SCALE '!$A$2:$P$18,D716+1, FALSE)</f>
        <v>259102.19999999998</v>
      </c>
      <c r="F716" s="801">
        <f t="shared" si="199"/>
        <v>90685.76999999999</v>
      </c>
      <c r="G716" s="801">
        <f t="shared" si="200"/>
        <v>51820.44</v>
      </c>
      <c r="H716" s="801">
        <f t="shared" si="201"/>
        <v>12955.11</v>
      </c>
      <c r="I716" s="801">
        <f t="shared" si="202"/>
        <v>7560</v>
      </c>
      <c r="J716" s="801">
        <f t="shared" si="203"/>
        <v>36955.11</v>
      </c>
      <c r="K716" s="801" t="str">
        <f t="shared" si="204"/>
        <v/>
      </c>
      <c r="L716" s="801" t="str">
        <f t="shared" si="205"/>
        <v/>
      </c>
      <c r="M716" s="801" t="str">
        <f t="shared" si="206"/>
        <v/>
      </c>
      <c r="N716" s="801"/>
      <c r="O716" s="801"/>
      <c r="P716" s="801"/>
      <c r="Q716" s="801"/>
      <c r="R716" s="801"/>
      <c r="S716" s="801"/>
      <c r="T716" s="818">
        <v>480000</v>
      </c>
    </row>
    <row r="717" spans="1:20" s="696" customFormat="1" ht="24.75" customHeight="1">
      <c r="A717" s="762"/>
      <c r="B717" s="785" t="s">
        <v>1220</v>
      </c>
      <c r="C717" s="786">
        <v>7</v>
      </c>
      <c r="D717" s="787">
        <v>8</v>
      </c>
      <c r="E717" s="800">
        <f>VLOOKUP(C717, '[2]SALARY SCALE '!$A$2:$P$18,D717+1, FALSE)</f>
        <v>259102.19999999998</v>
      </c>
      <c r="F717" s="801">
        <f t="shared" si="199"/>
        <v>90685.76999999999</v>
      </c>
      <c r="G717" s="801">
        <f t="shared" si="200"/>
        <v>51820.44</v>
      </c>
      <c r="H717" s="801">
        <f t="shared" si="201"/>
        <v>12955.11</v>
      </c>
      <c r="I717" s="801">
        <f t="shared" si="202"/>
        <v>7560</v>
      </c>
      <c r="J717" s="801">
        <f t="shared" si="203"/>
        <v>36955.11</v>
      </c>
      <c r="K717" s="801" t="str">
        <f t="shared" si="204"/>
        <v/>
      </c>
      <c r="L717" s="801" t="str">
        <f t="shared" si="205"/>
        <v/>
      </c>
      <c r="M717" s="801" t="str">
        <f t="shared" si="206"/>
        <v/>
      </c>
      <c r="N717" s="801"/>
      <c r="O717" s="801"/>
      <c r="P717" s="801"/>
      <c r="Q717" s="801"/>
      <c r="R717" s="801"/>
      <c r="S717" s="801"/>
      <c r="T717" s="818">
        <v>480000</v>
      </c>
    </row>
    <row r="718" spans="1:20" s="696" customFormat="1" ht="24.75" customHeight="1">
      <c r="A718" s="762"/>
      <c r="B718" s="785" t="s">
        <v>1221</v>
      </c>
      <c r="C718" s="786">
        <v>9</v>
      </c>
      <c r="D718" s="787">
        <v>9</v>
      </c>
      <c r="E718" s="800">
        <f>VLOOKUP(C718, '[2]SALARY SCALE '!$A$2:$P$18,D718+1, FALSE)</f>
        <v>400954.80000000005</v>
      </c>
      <c r="F718" s="801">
        <f t="shared" si="199"/>
        <v>140334.18</v>
      </c>
      <c r="G718" s="801">
        <f t="shared" si="200"/>
        <v>80190.960000000021</v>
      </c>
      <c r="H718" s="801">
        <f t="shared" si="201"/>
        <v>20047.740000000005</v>
      </c>
      <c r="I718" s="801">
        <f t="shared" si="202"/>
        <v>7560</v>
      </c>
      <c r="J718" s="801">
        <f t="shared" si="203"/>
        <v>44047.740000000005</v>
      </c>
      <c r="K718" s="801" t="str">
        <f t="shared" si="204"/>
        <v/>
      </c>
      <c r="L718" s="801" t="str">
        <f t="shared" si="205"/>
        <v/>
      </c>
      <c r="M718" s="801" t="str">
        <f t="shared" si="206"/>
        <v/>
      </c>
      <c r="N718" s="801"/>
      <c r="O718" s="801"/>
      <c r="P718" s="801"/>
      <c r="Q718" s="801"/>
      <c r="R718" s="801"/>
      <c r="S718" s="801"/>
      <c r="T718" s="818">
        <v>480000</v>
      </c>
    </row>
    <row r="719" spans="1:20" s="696" customFormat="1" ht="24.75" customHeight="1">
      <c r="A719" s="762"/>
      <c r="B719" s="785" t="s">
        <v>1222</v>
      </c>
      <c r="C719" s="786">
        <v>9</v>
      </c>
      <c r="D719" s="787">
        <v>9</v>
      </c>
      <c r="E719" s="800">
        <f>VLOOKUP(C719, '[2]SALARY SCALE '!$A$2:$P$18,D719+1, FALSE)</f>
        <v>400954.80000000005</v>
      </c>
      <c r="F719" s="801">
        <f t="shared" si="199"/>
        <v>140334.18</v>
      </c>
      <c r="G719" s="801">
        <f t="shared" si="200"/>
        <v>80190.960000000021</v>
      </c>
      <c r="H719" s="801">
        <f t="shared" si="201"/>
        <v>20047.740000000005</v>
      </c>
      <c r="I719" s="801">
        <f t="shared" si="202"/>
        <v>7560</v>
      </c>
      <c r="J719" s="801">
        <f t="shared" si="203"/>
        <v>44047.740000000005</v>
      </c>
      <c r="K719" s="801" t="str">
        <f t="shared" si="204"/>
        <v/>
      </c>
      <c r="L719" s="801" t="str">
        <f t="shared" si="205"/>
        <v/>
      </c>
      <c r="M719" s="801" t="str">
        <f t="shared" si="206"/>
        <v/>
      </c>
      <c r="N719" s="801"/>
      <c r="O719" s="801"/>
      <c r="P719" s="801"/>
      <c r="Q719" s="801"/>
      <c r="R719" s="801"/>
      <c r="S719" s="801"/>
      <c r="T719" s="818">
        <v>480000</v>
      </c>
    </row>
    <row r="720" spans="1:20" s="696" customFormat="1" ht="24.75" customHeight="1" thickBot="1">
      <c r="A720" s="762"/>
      <c r="B720" s="785" t="s">
        <v>1223</v>
      </c>
      <c r="C720" s="786">
        <v>10</v>
      </c>
      <c r="D720" s="787">
        <v>7</v>
      </c>
      <c r="E720" s="800">
        <f>VLOOKUP(C720, '[2]SALARY SCALE '!$A$2:$P$18,D720+1, FALSE)</f>
        <v>440783.76</v>
      </c>
      <c r="F720" s="801">
        <f t="shared" si="199"/>
        <v>154274.31599999999</v>
      </c>
      <c r="G720" s="801">
        <f t="shared" si="200"/>
        <v>88156.752000000008</v>
      </c>
      <c r="H720" s="801">
        <f t="shared" si="201"/>
        <v>22039.188000000002</v>
      </c>
      <c r="I720" s="801">
        <f t="shared" si="202"/>
        <v>7560</v>
      </c>
      <c r="J720" s="801">
        <f t="shared" si="203"/>
        <v>46039.188000000002</v>
      </c>
      <c r="K720" s="801" t="str">
        <f t="shared" si="204"/>
        <v/>
      </c>
      <c r="L720" s="801" t="str">
        <f t="shared" si="205"/>
        <v/>
      </c>
      <c r="M720" s="801" t="str">
        <f t="shared" si="206"/>
        <v/>
      </c>
      <c r="N720" s="801"/>
      <c r="O720" s="801"/>
      <c r="P720" s="801"/>
      <c r="Q720" s="801"/>
      <c r="R720" s="801"/>
      <c r="S720" s="801"/>
      <c r="T720" s="818">
        <v>480000</v>
      </c>
    </row>
    <row r="721" spans="1:20" s="696" customFormat="1" ht="24.75" customHeight="1" thickBot="1">
      <c r="A721" s="1037" t="s">
        <v>916</v>
      </c>
      <c r="B721" s="1038"/>
      <c r="C721" s="1038"/>
      <c r="D721" s="1041"/>
      <c r="E721" s="783">
        <f t="shared" ref="E721:T721" si="207">SUM(E715:E720)</f>
        <v>2019999.96</v>
      </c>
      <c r="F721" s="783">
        <f t="shared" si="207"/>
        <v>706999.98599999992</v>
      </c>
      <c r="G721" s="783">
        <f t="shared" si="207"/>
        <v>403999.99200000009</v>
      </c>
      <c r="H721" s="783">
        <f t="shared" si="207"/>
        <v>100999.99800000002</v>
      </c>
      <c r="I721" s="783">
        <f t="shared" si="207"/>
        <v>45360</v>
      </c>
      <c r="J721" s="783">
        <f t="shared" si="207"/>
        <v>244999.99799999999</v>
      </c>
      <c r="K721" s="783">
        <f t="shared" si="207"/>
        <v>0</v>
      </c>
      <c r="L721" s="783">
        <f t="shared" si="207"/>
        <v>0</v>
      </c>
      <c r="M721" s="783">
        <f t="shared" si="207"/>
        <v>0</v>
      </c>
      <c r="N721" s="783">
        <f t="shared" si="207"/>
        <v>0</v>
      </c>
      <c r="O721" s="783">
        <f t="shared" si="207"/>
        <v>0</v>
      </c>
      <c r="P721" s="783">
        <f t="shared" si="207"/>
        <v>0</v>
      </c>
      <c r="Q721" s="783">
        <f t="shared" si="207"/>
        <v>0</v>
      </c>
      <c r="R721" s="783">
        <f t="shared" si="207"/>
        <v>0</v>
      </c>
      <c r="S721" s="783"/>
      <c r="T721" s="783">
        <f t="shared" si="207"/>
        <v>2880000</v>
      </c>
    </row>
    <row r="722" spans="1:20" s="696" customFormat="1" ht="24.75" customHeight="1">
      <c r="A722" s="717"/>
      <c r="B722" s="706" t="s">
        <v>1224</v>
      </c>
      <c r="C722" s="706">
        <v>14</v>
      </c>
      <c r="D722" s="706">
        <v>11</v>
      </c>
      <c r="E722" s="800">
        <v>737857</v>
      </c>
      <c r="F722" s="801">
        <f>E722*35%</f>
        <v>258249.94999999998</v>
      </c>
      <c r="G722" s="801">
        <f>E722*20%</f>
        <v>147571.4</v>
      </c>
      <c r="H722" s="801">
        <f>E722*5%</f>
        <v>36892.85</v>
      </c>
      <c r="I722" s="801">
        <f>IF(C722&lt;=6,5400, IF(AND(C722&gt;=7,C722&lt;=10),7560,IF(AND(C722&gt;10,C722&lt;=14),8640,IF(C722&gt;14,9720,""))))</f>
        <v>8640</v>
      </c>
      <c r="J722" s="801">
        <f>IF(C722&lt;7,0.05*E722+64915.68,0.05*E722+24000)</f>
        <v>60892.85</v>
      </c>
      <c r="K722" s="801" t="str">
        <f>IF(C722&gt;=15, 630, "")</f>
        <v/>
      </c>
      <c r="L722" s="801" t="str">
        <f>IF(C722&gt;=15, 11469.09, "")</f>
        <v/>
      </c>
      <c r="M722" s="801" t="str">
        <f>IF(C722&gt;=15, 11469.09, "")</f>
        <v/>
      </c>
      <c r="N722" s="801"/>
      <c r="O722" s="801"/>
      <c r="P722" s="801"/>
      <c r="Q722" s="801"/>
      <c r="R722" s="801"/>
      <c r="S722" s="801"/>
      <c r="T722" s="818">
        <v>480000</v>
      </c>
    </row>
    <row r="723" spans="1:20" s="696" customFormat="1" ht="24.75" customHeight="1">
      <c r="A723" s="717"/>
      <c r="B723" s="706" t="s">
        <v>1225</v>
      </c>
      <c r="C723" s="706">
        <v>14</v>
      </c>
      <c r="D723" s="706">
        <v>11</v>
      </c>
      <c r="E723" s="800">
        <v>737857</v>
      </c>
      <c r="F723" s="801">
        <f>E723*35%</f>
        <v>258249.94999999998</v>
      </c>
      <c r="G723" s="801">
        <f>E723*20%</f>
        <v>147571.4</v>
      </c>
      <c r="H723" s="801">
        <f>E723*5%</f>
        <v>36892.85</v>
      </c>
      <c r="I723" s="801">
        <f>IF(C723&lt;=6,5400, IF(AND(C723&gt;=7,C723&lt;=10),7560,IF(AND(C723&gt;10,C723&lt;=14),8640,IF(C723&gt;14,9720,""))))</f>
        <v>8640</v>
      </c>
      <c r="J723" s="801">
        <f>IF(C723&lt;7,0.05*E723+64915.68,0.05*E723+24000)</f>
        <v>60892.85</v>
      </c>
      <c r="K723" s="801" t="str">
        <f>IF(C723&gt;=15, 630, "")</f>
        <v/>
      </c>
      <c r="L723" s="801" t="str">
        <f>IF(C723&gt;=15, 11469.09, "")</f>
        <v/>
      </c>
      <c r="M723" s="801" t="str">
        <f>IF(C723&gt;=15, 11469.09, "")</f>
        <v/>
      </c>
      <c r="N723" s="801"/>
      <c r="O723" s="801"/>
      <c r="P723" s="801"/>
      <c r="Q723" s="801"/>
      <c r="R723" s="801"/>
      <c r="S723" s="801"/>
      <c r="T723" s="818">
        <v>480000</v>
      </c>
    </row>
    <row r="724" spans="1:20" s="696" customFormat="1" ht="24.75" customHeight="1" thickBot="1">
      <c r="A724" s="717"/>
      <c r="B724" s="706" t="s">
        <v>1226</v>
      </c>
      <c r="C724" s="706">
        <v>15</v>
      </c>
      <c r="D724" s="706">
        <v>9</v>
      </c>
      <c r="E724" s="800">
        <v>871787</v>
      </c>
      <c r="F724" s="801">
        <f>E724*35%</f>
        <v>305125.44999999995</v>
      </c>
      <c r="G724" s="801">
        <f>E724*20%</f>
        <v>174357.40000000002</v>
      </c>
      <c r="H724" s="801">
        <f>E724*5%</f>
        <v>43589.350000000006</v>
      </c>
      <c r="I724" s="801">
        <f>IF(C724&lt;=6,5400, IF(AND(C724&gt;=7,C724&lt;=10),7560,IF(AND(C724&gt;10,C724&lt;=14),8640,IF(C724&gt;14,9720,""))))</f>
        <v>9720</v>
      </c>
      <c r="J724" s="801">
        <f>IF(C724&lt;7,0.05*E724+64915.68,0.05*E724+24000)</f>
        <v>67589.350000000006</v>
      </c>
      <c r="K724" s="801">
        <f>IF(C724&gt;=15, 630, "")</f>
        <v>630</v>
      </c>
      <c r="L724" s="801">
        <f>IF(C724&gt;=15, 11469.09, "")</f>
        <v>11469.09</v>
      </c>
      <c r="M724" s="801">
        <f>IF(C724&gt;=15, 11469.09, "")</f>
        <v>11469.09</v>
      </c>
      <c r="N724" s="801"/>
      <c r="O724" s="801"/>
      <c r="P724" s="801"/>
      <c r="Q724" s="801"/>
      <c r="R724" s="801"/>
      <c r="S724" s="801"/>
      <c r="T724" s="818">
        <v>480000</v>
      </c>
    </row>
    <row r="725" spans="1:20" s="696" customFormat="1" ht="24.75" customHeight="1" thickBot="1">
      <c r="A725" s="1037" t="s">
        <v>917</v>
      </c>
      <c r="B725" s="1038"/>
      <c r="C725" s="1038"/>
      <c r="D725" s="1041"/>
      <c r="E725" s="783">
        <f t="shared" ref="E725:T725" si="208">SUM(E722:E724)</f>
        <v>2347501</v>
      </c>
      <c r="F725" s="783">
        <f t="shared" si="208"/>
        <v>821625.34999999986</v>
      </c>
      <c r="G725" s="783">
        <f t="shared" si="208"/>
        <v>469500.2</v>
      </c>
      <c r="H725" s="783">
        <f t="shared" si="208"/>
        <v>117375.05</v>
      </c>
      <c r="I725" s="783">
        <f t="shared" si="208"/>
        <v>27000</v>
      </c>
      <c r="J725" s="783">
        <f t="shared" si="208"/>
        <v>189375.05</v>
      </c>
      <c r="K725" s="783">
        <f t="shared" si="208"/>
        <v>630</v>
      </c>
      <c r="L725" s="783">
        <f t="shared" si="208"/>
        <v>11469.09</v>
      </c>
      <c r="M725" s="783">
        <f t="shared" si="208"/>
        <v>11469.09</v>
      </c>
      <c r="N725" s="783">
        <f t="shared" si="208"/>
        <v>0</v>
      </c>
      <c r="O725" s="783">
        <f t="shared" si="208"/>
        <v>0</v>
      </c>
      <c r="P725" s="783">
        <f t="shared" si="208"/>
        <v>0</v>
      </c>
      <c r="Q725" s="783">
        <f t="shared" si="208"/>
        <v>0</v>
      </c>
      <c r="R725" s="783">
        <f t="shared" si="208"/>
        <v>0</v>
      </c>
      <c r="S725" s="783"/>
      <c r="T725" s="784">
        <f t="shared" si="208"/>
        <v>1440000</v>
      </c>
    </row>
    <row r="726" spans="1:20" s="696" customFormat="1" ht="24.75" customHeight="1" thickBot="1">
      <c r="A726" s="1037" t="s">
        <v>1689</v>
      </c>
      <c r="B726" s="1038"/>
      <c r="C726" s="1038"/>
      <c r="D726" s="1038"/>
      <c r="E726" s="1039"/>
      <c r="F726" s="1037" t="s">
        <v>893</v>
      </c>
      <c r="G726" s="1038"/>
      <c r="H726" s="1038"/>
      <c r="I726" s="1038"/>
      <c r="J726" s="1038"/>
      <c r="K726" s="1038"/>
      <c r="L726" s="1038"/>
      <c r="M726" s="1039"/>
      <c r="N726" s="1037" t="s">
        <v>894</v>
      </c>
      <c r="O726" s="1038"/>
      <c r="P726" s="1038"/>
      <c r="Q726" s="1038"/>
      <c r="R726" s="1039"/>
      <c r="S726" s="1037" t="s">
        <v>895</v>
      </c>
      <c r="T726" s="1039"/>
    </row>
    <row r="727" spans="1:20" s="696" customFormat="1" ht="51.75" customHeight="1">
      <c r="A727" s="697" t="s">
        <v>896</v>
      </c>
      <c r="B727" s="698" t="s">
        <v>897</v>
      </c>
      <c r="C727" s="698" t="s">
        <v>898</v>
      </c>
      <c r="D727" s="698" t="s">
        <v>899</v>
      </c>
      <c r="E727" s="698" t="s">
        <v>900</v>
      </c>
      <c r="F727" s="698" t="s">
        <v>901</v>
      </c>
      <c r="G727" s="698" t="s">
        <v>902</v>
      </c>
      <c r="H727" s="698" t="s">
        <v>903</v>
      </c>
      <c r="I727" s="698" t="s">
        <v>904</v>
      </c>
      <c r="J727" s="698" t="s">
        <v>905</v>
      </c>
      <c r="K727" s="698" t="s">
        <v>906</v>
      </c>
      <c r="L727" s="698" t="s">
        <v>907</v>
      </c>
      <c r="M727" s="698" t="s">
        <v>908</v>
      </c>
      <c r="N727" s="698" t="s">
        <v>909</v>
      </c>
      <c r="O727" s="698" t="s">
        <v>910</v>
      </c>
      <c r="P727" s="698" t="s">
        <v>911</v>
      </c>
      <c r="Q727" s="698" t="s">
        <v>912</v>
      </c>
      <c r="R727" s="698"/>
      <c r="S727" s="698" t="s">
        <v>913</v>
      </c>
      <c r="T727" s="699" t="s">
        <v>914</v>
      </c>
    </row>
    <row r="728" spans="1:20" s="696" customFormat="1" ht="24.75" customHeight="1">
      <c r="A728" s="697"/>
      <c r="B728" s="722" t="s">
        <v>1227</v>
      </c>
      <c r="C728" s="782">
        <v>4</v>
      </c>
      <c r="D728" s="782">
        <v>8</v>
      </c>
      <c r="E728" s="800">
        <f>VLOOKUP(C728, '[2]SALARY SCALE '!$A$2:$P$18,D728+1, FALSE)</f>
        <v>122546.51999999999</v>
      </c>
      <c r="F728" s="801">
        <f>E728*35%</f>
        <v>42891.281999999992</v>
      </c>
      <c r="G728" s="801">
        <f>E728*20%</f>
        <v>24509.304</v>
      </c>
      <c r="H728" s="801">
        <f>E728*5%</f>
        <v>6127.326</v>
      </c>
      <c r="I728" s="801">
        <f>IF(C728&lt;=6,5400, IF(AND(C728&gt;=7,C728&lt;=10),7560,IF(AND(C728&gt;10,C728&lt;=14),8640,IF(C728&gt;14,9720,""))))</f>
        <v>5400</v>
      </c>
      <c r="J728" s="801">
        <f>IF(C728&lt;7,0.05*E728+64915.68,0.05*E728+24000)</f>
        <v>71043.005999999994</v>
      </c>
      <c r="K728" s="801" t="str">
        <f>IF(C728&gt;=15, 630, "")</f>
        <v/>
      </c>
      <c r="L728" s="801" t="str">
        <f>IF(C728&gt;=15, 11469.09, "")</f>
        <v/>
      </c>
      <c r="M728" s="801" t="str">
        <f>IF(C728&gt;=15, 11469.09, "")</f>
        <v/>
      </c>
      <c r="N728" s="801"/>
      <c r="O728" s="801"/>
      <c r="P728" s="801"/>
      <c r="Q728" s="801"/>
      <c r="R728" s="801"/>
      <c r="S728" s="801"/>
      <c r="T728" s="818">
        <v>480000</v>
      </c>
    </row>
    <row r="729" spans="1:20" s="696" customFormat="1" ht="24.75" customHeight="1" thickBot="1">
      <c r="A729" s="697"/>
      <c r="B729" s="722" t="s">
        <v>1228</v>
      </c>
      <c r="C729" s="782">
        <v>4</v>
      </c>
      <c r="D729" s="782">
        <v>8</v>
      </c>
      <c r="E729" s="800">
        <f>VLOOKUP(C729, '[2]SALARY SCALE '!$A$2:$P$18,D729+1, FALSE)</f>
        <v>122546.51999999999</v>
      </c>
      <c r="F729" s="801">
        <f>E729*35%</f>
        <v>42891.281999999992</v>
      </c>
      <c r="G729" s="801">
        <f>E729*20%</f>
        <v>24509.304</v>
      </c>
      <c r="H729" s="801">
        <f>E729*5%</f>
        <v>6127.326</v>
      </c>
      <c r="I729" s="801">
        <f>IF(C729&lt;=6,5400, IF(AND(C729&gt;=7,C729&lt;=10),7560,IF(AND(C729&gt;10,C729&lt;=14),8640,IF(C729&gt;14,9720,""))))</f>
        <v>5400</v>
      </c>
      <c r="J729" s="801">
        <f>IF(C729&lt;7,0.05*E729+64915.68,0.05*E729+24000)</f>
        <v>71043.005999999994</v>
      </c>
      <c r="K729" s="801" t="str">
        <f>IF(C729&gt;=15, 630, "")</f>
        <v/>
      </c>
      <c r="L729" s="801" t="str">
        <f>IF(C729&gt;=15, 11469.09, "")</f>
        <v/>
      </c>
      <c r="M729" s="801" t="str">
        <f>IF(C729&gt;=15, 11469.09, "")</f>
        <v/>
      </c>
      <c r="N729" s="801"/>
      <c r="O729" s="801"/>
      <c r="P729" s="801"/>
      <c r="Q729" s="801"/>
      <c r="R729" s="801"/>
      <c r="S729" s="801"/>
      <c r="T729" s="818">
        <v>480000</v>
      </c>
    </row>
    <row r="730" spans="1:20" s="696" customFormat="1" ht="24.75" customHeight="1" thickBot="1">
      <c r="A730" s="1037" t="s">
        <v>915</v>
      </c>
      <c r="B730" s="1038"/>
      <c r="C730" s="1038"/>
      <c r="D730" s="1041"/>
      <c r="E730" s="783">
        <f>SUM(E728:E729)</f>
        <v>245093.03999999998</v>
      </c>
      <c r="F730" s="783">
        <f t="shared" ref="F730:T730" si="209">SUM(F728:F729)</f>
        <v>85782.563999999984</v>
      </c>
      <c r="G730" s="783">
        <f t="shared" si="209"/>
        <v>49018.608</v>
      </c>
      <c r="H730" s="783">
        <f t="shared" si="209"/>
        <v>12254.652</v>
      </c>
      <c r="I730" s="783">
        <f t="shared" si="209"/>
        <v>10800</v>
      </c>
      <c r="J730" s="783">
        <f t="shared" si="209"/>
        <v>142086.01199999999</v>
      </c>
      <c r="K730" s="783">
        <f t="shared" si="209"/>
        <v>0</v>
      </c>
      <c r="L730" s="783">
        <f t="shared" si="209"/>
        <v>0</v>
      </c>
      <c r="M730" s="783">
        <f t="shared" si="209"/>
        <v>0</v>
      </c>
      <c r="N730" s="783">
        <f t="shared" si="209"/>
        <v>0</v>
      </c>
      <c r="O730" s="783">
        <f t="shared" si="209"/>
        <v>0</v>
      </c>
      <c r="P730" s="783">
        <f t="shared" si="209"/>
        <v>0</v>
      </c>
      <c r="Q730" s="783">
        <f t="shared" si="209"/>
        <v>0</v>
      </c>
      <c r="R730" s="783">
        <f t="shared" si="209"/>
        <v>0</v>
      </c>
      <c r="S730" s="783">
        <f t="shared" si="209"/>
        <v>0</v>
      </c>
      <c r="T730" s="783">
        <f t="shared" si="209"/>
        <v>960000</v>
      </c>
    </row>
    <row r="731" spans="1:20" s="696" customFormat="1" ht="24.75" customHeight="1">
      <c r="A731" s="762"/>
      <c r="B731" s="785" t="s">
        <v>1229</v>
      </c>
      <c r="C731" s="786">
        <v>7</v>
      </c>
      <c r="D731" s="787">
        <v>15</v>
      </c>
      <c r="E731" s="800">
        <f>VLOOKUP(C731, '[2]SALARY SCALE '!$A$2:$P$18,D731+1, FALSE)</f>
        <v>313230.24</v>
      </c>
      <c r="F731" s="801">
        <f>E731*35%</f>
        <v>109630.58399999999</v>
      </c>
      <c r="G731" s="801">
        <f>E731*20%</f>
        <v>62646.048000000003</v>
      </c>
      <c r="H731" s="801">
        <f>E731*5%</f>
        <v>15661.512000000001</v>
      </c>
      <c r="I731" s="801">
        <f>IF(C731&lt;=6,5400, IF(AND(C731&gt;=7,C731&lt;=10),7560,IF(AND(C731&gt;10,C731&lt;=14),8640,IF(C731&gt;14,9720,""))))</f>
        <v>7560</v>
      </c>
      <c r="J731" s="801">
        <f>IF(C731&lt;7,0.05*E731+64915.68,0.05*E731+24000)</f>
        <v>39661.512000000002</v>
      </c>
      <c r="K731" s="801" t="str">
        <f>IF(C731&gt;=15, 630, "")</f>
        <v/>
      </c>
      <c r="L731" s="801" t="str">
        <f>IF(C731&gt;=15, 11469.09, "")</f>
        <v/>
      </c>
      <c r="M731" s="801" t="str">
        <f>IF(C731&gt;=15, 11469.09, "")</f>
        <v/>
      </c>
      <c r="N731" s="801"/>
      <c r="O731" s="801"/>
      <c r="P731" s="801"/>
      <c r="Q731" s="801"/>
      <c r="R731" s="801"/>
      <c r="S731" s="801"/>
      <c r="T731" s="818">
        <v>480000</v>
      </c>
    </row>
    <row r="732" spans="1:20" s="696" customFormat="1" ht="24.75" customHeight="1">
      <c r="A732" s="762"/>
      <c r="B732" s="785" t="s">
        <v>1230</v>
      </c>
      <c r="C732" s="786">
        <v>8</v>
      </c>
      <c r="D732" s="787">
        <v>9</v>
      </c>
      <c r="E732" s="800">
        <f>VLOOKUP(C732, '[2]SALARY SCALE '!$A$2:$P$18,D732+1, FALSE)</f>
        <v>339716.88</v>
      </c>
      <c r="F732" s="801">
        <f>E732*35%</f>
        <v>118900.908</v>
      </c>
      <c r="G732" s="801">
        <f>E732*20%</f>
        <v>67943.376000000004</v>
      </c>
      <c r="H732" s="801">
        <f>E732*5%</f>
        <v>16985.844000000001</v>
      </c>
      <c r="I732" s="801">
        <f>IF(C732&lt;=6,5400, IF(AND(C732&gt;=7,C732&lt;=10),7560,IF(AND(C732&gt;10,C732&lt;=14),8640,IF(C732&gt;14,9720,""))))</f>
        <v>7560</v>
      </c>
      <c r="J732" s="801">
        <f>IF(C732&lt;7,0.05*E732+64915.68,0.05*E732+24000)</f>
        <v>40985.843999999997</v>
      </c>
      <c r="K732" s="801" t="str">
        <f>IF(C732&gt;=15, 630, "")</f>
        <v/>
      </c>
      <c r="L732" s="801" t="str">
        <f>IF(C732&gt;=15, 11469.09, "")</f>
        <v/>
      </c>
      <c r="M732" s="801" t="str">
        <f>IF(C732&gt;=15, 11469.09, "")</f>
        <v/>
      </c>
      <c r="N732" s="801"/>
      <c r="O732" s="801"/>
      <c r="P732" s="801"/>
      <c r="Q732" s="801"/>
      <c r="R732" s="801"/>
      <c r="S732" s="801"/>
      <c r="T732" s="818">
        <v>480000</v>
      </c>
    </row>
    <row r="733" spans="1:20" s="696" customFormat="1" ht="24.75" customHeight="1">
      <c r="A733" s="762"/>
      <c r="B733" s="785" t="s">
        <v>1231</v>
      </c>
      <c r="C733" s="786">
        <v>9</v>
      </c>
      <c r="D733" s="787">
        <v>9</v>
      </c>
      <c r="E733" s="800">
        <f>VLOOKUP(C733, '[2]SALARY SCALE '!$A$2:$P$18,D733+1, FALSE)</f>
        <v>400954.80000000005</v>
      </c>
      <c r="F733" s="801">
        <f>E733*35%</f>
        <v>140334.18</v>
      </c>
      <c r="G733" s="801">
        <f>E733*20%</f>
        <v>80190.960000000021</v>
      </c>
      <c r="H733" s="801">
        <f>E733*5%</f>
        <v>20047.740000000005</v>
      </c>
      <c r="I733" s="801">
        <f>IF(C733&lt;=6,5400, IF(AND(C733&gt;=7,C733&lt;=10),7560,IF(AND(C733&gt;10,C733&lt;=14),8640,IF(C733&gt;14,9720,""))))</f>
        <v>7560</v>
      </c>
      <c r="J733" s="801">
        <f>IF(C733&lt;7,0.05*E733+64915.68,0.05*E733+24000)</f>
        <v>44047.740000000005</v>
      </c>
      <c r="K733" s="801" t="str">
        <f>IF(C733&gt;=15, 630, "")</f>
        <v/>
      </c>
      <c r="L733" s="801" t="str">
        <f>IF(C733&gt;=15, 11469.09, "")</f>
        <v/>
      </c>
      <c r="M733" s="801" t="str">
        <f>IF(C733&gt;=15, 11469.09, "")</f>
        <v/>
      </c>
      <c r="N733" s="801"/>
      <c r="O733" s="801"/>
      <c r="P733" s="801"/>
      <c r="Q733" s="801"/>
      <c r="R733" s="801"/>
      <c r="S733" s="801"/>
      <c r="T733" s="818">
        <v>480000</v>
      </c>
    </row>
    <row r="734" spans="1:20" s="696" customFormat="1" ht="24.75" customHeight="1" thickBot="1">
      <c r="A734" s="762"/>
      <c r="B734" s="785" t="s">
        <v>1232</v>
      </c>
      <c r="C734" s="786">
        <v>12</v>
      </c>
      <c r="D734" s="787">
        <v>9</v>
      </c>
      <c r="E734" s="800">
        <v>574608</v>
      </c>
      <c r="F734" s="801">
        <f>E734*35%</f>
        <v>201112.8</v>
      </c>
      <c r="G734" s="801">
        <f>E734*20%</f>
        <v>114921.60000000001</v>
      </c>
      <c r="H734" s="801">
        <f>E734*5%</f>
        <v>28730.400000000001</v>
      </c>
      <c r="I734" s="801">
        <f>IF(C734&lt;=6,5400, IF(AND(C734&gt;=7,C734&lt;=10),7560,IF(AND(C734&gt;10,C734&lt;=14),8640,IF(C734&gt;14,9720,""))))</f>
        <v>8640</v>
      </c>
      <c r="J734" s="801">
        <f>IF(C734&lt;7,0.05*E734+64915.68,0.05*E734+24000)</f>
        <v>52730.400000000001</v>
      </c>
      <c r="K734" s="801" t="str">
        <f>IF(C734&gt;=15, 630, "")</f>
        <v/>
      </c>
      <c r="L734" s="801" t="str">
        <f>IF(C734&gt;=15, 11469.09, "")</f>
        <v/>
      </c>
      <c r="M734" s="801" t="str">
        <f>IF(C734&gt;=15, 11469.09, "")</f>
        <v/>
      </c>
      <c r="N734" s="801"/>
      <c r="O734" s="801"/>
      <c r="P734" s="801"/>
      <c r="Q734" s="801"/>
      <c r="R734" s="801"/>
      <c r="S734" s="801"/>
      <c r="T734" s="818">
        <v>480000</v>
      </c>
    </row>
    <row r="735" spans="1:20" s="696" customFormat="1" ht="24.75" customHeight="1" thickBot="1">
      <c r="A735" s="1037" t="s">
        <v>916</v>
      </c>
      <c r="B735" s="1038"/>
      <c r="C735" s="1038"/>
      <c r="D735" s="1041"/>
      <c r="E735" s="783">
        <f t="shared" ref="E735:T735" si="210">SUM(E731:E734)</f>
        <v>1628509.92</v>
      </c>
      <c r="F735" s="783">
        <f t="shared" si="210"/>
        <v>569978.47199999995</v>
      </c>
      <c r="G735" s="783">
        <f t="shared" si="210"/>
        <v>325701.98400000005</v>
      </c>
      <c r="H735" s="783">
        <f t="shared" si="210"/>
        <v>81425.496000000014</v>
      </c>
      <c r="I735" s="783">
        <f t="shared" si="210"/>
        <v>31320</v>
      </c>
      <c r="J735" s="783">
        <f t="shared" si="210"/>
        <v>177425.49600000001</v>
      </c>
      <c r="K735" s="783">
        <f t="shared" si="210"/>
        <v>0</v>
      </c>
      <c r="L735" s="783">
        <f t="shared" si="210"/>
        <v>0</v>
      </c>
      <c r="M735" s="783">
        <f t="shared" si="210"/>
        <v>0</v>
      </c>
      <c r="N735" s="783">
        <f t="shared" si="210"/>
        <v>0</v>
      </c>
      <c r="O735" s="783">
        <f t="shared" si="210"/>
        <v>0</v>
      </c>
      <c r="P735" s="783">
        <f t="shared" si="210"/>
        <v>0</v>
      </c>
      <c r="Q735" s="783">
        <f t="shared" si="210"/>
        <v>0</v>
      </c>
      <c r="R735" s="783">
        <f t="shared" si="210"/>
        <v>0</v>
      </c>
      <c r="S735" s="783">
        <f t="shared" si="210"/>
        <v>0</v>
      </c>
      <c r="T735" s="783">
        <f t="shared" si="210"/>
        <v>1920000</v>
      </c>
    </row>
    <row r="736" spans="1:20" s="696" customFormat="1" ht="24.75" customHeight="1">
      <c r="A736" s="717"/>
      <c r="B736" s="706"/>
      <c r="C736" s="706"/>
      <c r="D736" s="706"/>
      <c r="E736" s="800"/>
      <c r="F736" s="801"/>
      <c r="G736" s="801"/>
      <c r="H736" s="801"/>
      <c r="I736" s="801"/>
      <c r="J736" s="801"/>
      <c r="K736" s="801"/>
      <c r="L736" s="801"/>
      <c r="M736" s="801"/>
      <c r="N736" s="801"/>
      <c r="O736" s="801"/>
      <c r="P736" s="801"/>
      <c r="Q736" s="801"/>
      <c r="R736" s="801"/>
      <c r="S736" s="801"/>
      <c r="T736" s="818">
        <v>480000</v>
      </c>
    </row>
    <row r="737" spans="1:20" s="696" customFormat="1" ht="24.75" customHeight="1">
      <c r="A737" s="717"/>
      <c r="B737" s="706"/>
      <c r="C737" s="706"/>
      <c r="D737" s="706"/>
      <c r="E737" s="800"/>
      <c r="F737" s="801"/>
      <c r="G737" s="801"/>
      <c r="H737" s="801"/>
      <c r="I737" s="801"/>
      <c r="J737" s="801"/>
      <c r="K737" s="801"/>
      <c r="L737" s="801"/>
      <c r="M737" s="801"/>
      <c r="N737" s="801"/>
      <c r="O737" s="801"/>
      <c r="P737" s="801"/>
      <c r="Q737" s="801"/>
      <c r="R737" s="801"/>
      <c r="S737" s="801"/>
      <c r="T737" s="818">
        <v>480000</v>
      </c>
    </row>
    <row r="738" spans="1:20" s="696" customFormat="1" ht="24.75" customHeight="1" thickBot="1">
      <c r="A738" s="717"/>
      <c r="B738" s="706"/>
      <c r="C738" s="706"/>
      <c r="D738" s="706"/>
      <c r="E738" s="800"/>
      <c r="F738" s="801"/>
      <c r="G738" s="801"/>
      <c r="H738" s="801"/>
      <c r="I738" s="801"/>
      <c r="J738" s="801"/>
      <c r="K738" s="801"/>
      <c r="L738" s="801"/>
      <c r="M738" s="801"/>
      <c r="N738" s="801"/>
      <c r="O738" s="801"/>
      <c r="P738" s="801"/>
      <c r="Q738" s="801"/>
      <c r="R738" s="801"/>
      <c r="S738" s="801"/>
      <c r="T738" s="818">
        <v>480000</v>
      </c>
    </row>
    <row r="739" spans="1:20" s="696" customFormat="1" ht="24.75" customHeight="1" thickBot="1">
      <c r="A739" s="1037" t="s">
        <v>917</v>
      </c>
      <c r="B739" s="1038"/>
      <c r="C739" s="1038"/>
      <c r="D739" s="1041"/>
      <c r="E739" s="783">
        <f t="shared" ref="E739:T739" si="211">SUM(E736:E738)</f>
        <v>0</v>
      </c>
      <c r="F739" s="783">
        <f t="shared" si="211"/>
        <v>0</v>
      </c>
      <c r="G739" s="783">
        <f t="shared" si="211"/>
        <v>0</v>
      </c>
      <c r="H739" s="783">
        <f t="shared" si="211"/>
        <v>0</v>
      </c>
      <c r="I739" s="783">
        <f t="shared" si="211"/>
        <v>0</v>
      </c>
      <c r="J739" s="783">
        <f t="shared" si="211"/>
        <v>0</v>
      </c>
      <c r="K739" s="783">
        <f t="shared" si="211"/>
        <v>0</v>
      </c>
      <c r="L739" s="783">
        <f t="shared" si="211"/>
        <v>0</v>
      </c>
      <c r="M739" s="783">
        <f t="shared" si="211"/>
        <v>0</v>
      </c>
      <c r="N739" s="783">
        <f t="shared" si="211"/>
        <v>0</v>
      </c>
      <c r="O739" s="783">
        <f t="shared" si="211"/>
        <v>0</v>
      </c>
      <c r="P739" s="783">
        <f t="shared" si="211"/>
        <v>0</v>
      </c>
      <c r="Q739" s="783">
        <f t="shared" si="211"/>
        <v>0</v>
      </c>
      <c r="R739" s="783">
        <f t="shared" si="211"/>
        <v>0</v>
      </c>
      <c r="S739" s="783">
        <f t="shared" si="211"/>
        <v>0</v>
      </c>
      <c r="T739" s="784">
        <f t="shared" si="211"/>
        <v>1440000</v>
      </c>
    </row>
    <row r="740" spans="1:20" s="696" customFormat="1" ht="24.75" customHeight="1">
      <c r="A740" s="1035" t="s">
        <v>802</v>
      </c>
      <c r="B740" s="1035"/>
      <c r="C740" s="1035"/>
      <c r="D740" s="1035"/>
      <c r="E740" s="1035"/>
      <c r="F740" s="1035"/>
      <c r="G740" s="1035"/>
      <c r="H740" s="1035"/>
      <c r="I740" s="1035"/>
      <c r="J740" s="1035"/>
      <c r="K740" s="1035"/>
      <c r="L740" s="1035"/>
      <c r="M740" s="1035"/>
      <c r="N740" s="1035"/>
      <c r="O740" s="1035"/>
      <c r="P740" s="1035"/>
      <c r="Q740" s="1035"/>
      <c r="R740" s="1035"/>
      <c r="S740" s="1035"/>
      <c r="T740" s="1035"/>
    </row>
    <row r="741" spans="1:20" s="696" customFormat="1" ht="24.75" customHeight="1">
      <c r="A741" s="1036" t="s">
        <v>1233</v>
      </c>
      <c r="B741" s="1036"/>
      <c r="C741" s="1036"/>
      <c r="D741" s="1036"/>
      <c r="E741" s="1036"/>
      <c r="F741" s="1036"/>
      <c r="G741" s="1036"/>
      <c r="H741" s="1036"/>
      <c r="I741" s="1036"/>
      <c r="J741" s="1036"/>
      <c r="K741" s="1036"/>
      <c r="L741" s="1036"/>
      <c r="M741" s="1036"/>
      <c r="N741" s="1036"/>
      <c r="O741" s="1036"/>
      <c r="P741" s="1036"/>
      <c r="Q741" s="1036"/>
      <c r="R741" s="1036"/>
      <c r="S741" s="1036"/>
      <c r="T741" s="1036"/>
    </row>
    <row r="742" spans="1:20" s="696" customFormat="1" ht="24.75" customHeight="1" thickBot="1">
      <c r="A742" s="1036" t="s">
        <v>892</v>
      </c>
      <c r="B742" s="1036"/>
      <c r="C742" s="1036"/>
      <c r="D742" s="1036"/>
      <c r="E742" s="1036"/>
      <c r="F742" s="1036"/>
      <c r="G742" s="1036"/>
      <c r="H742" s="1036"/>
      <c r="I742" s="1036"/>
      <c r="J742" s="1036"/>
      <c r="K742" s="1036"/>
      <c r="L742" s="1036"/>
      <c r="M742" s="1036"/>
      <c r="N742" s="1036"/>
      <c r="O742" s="1036"/>
      <c r="P742" s="1036"/>
      <c r="Q742" s="1036"/>
      <c r="R742" s="1036"/>
      <c r="S742" s="1036"/>
      <c r="T742" s="1036"/>
    </row>
    <row r="743" spans="1:20" s="696" customFormat="1" ht="24.75" customHeight="1" thickBot="1">
      <c r="A743" s="1037"/>
      <c r="B743" s="1038"/>
      <c r="C743" s="1038"/>
      <c r="D743" s="1038"/>
      <c r="E743" s="1039"/>
      <c r="F743" s="1037" t="s">
        <v>893</v>
      </c>
      <c r="G743" s="1038"/>
      <c r="H743" s="1038"/>
      <c r="I743" s="1038"/>
      <c r="J743" s="1038"/>
      <c r="K743" s="1038"/>
      <c r="L743" s="1038"/>
      <c r="M743" s="1039"/>
      <c r="N743" s="1037" t="s">
        <v>894</v>
      </c>
      <c r="O743" s="1038"/>
      <c r="P743" s="1038"/>
      <c r="Q743" s="1038"/>
      <c r="R743" s="1039"/>
      <c r="S743" s="1037" t="s">
        <v>895</v>
      </c>
      <c r="T743" s="1039"/>
    </row>
    <row r="744" spans="1:20" s="696" customFormat="1" ht="48.75" customHeight="1" thickBot="1">
      <c r="A744" s="697" t="s">
        <v>896</v>
      </c>
      <c r="B744" s="698" t="s">
        <v>897</v>
      </c>
      <c r="C744" s="698" t="s">
        <v>898</v>
      </c>
      <c r="D744" s="698" t="s">
        <v>899</v>
      </c>
      <c r="E744" s="698" t="s">
        <v>900</v>
      </c>
      <c r="F744" s="698" t="s">
        <v>901</v>
      </c>
      <c r="G744" s="698" t="s">
        <v>902</v>
      </c>
      <c r="H744" s="698" t="s">
        <v>903</v>
      </c>
      <c r="I744" s="698" t="s">
        <v>904</v>
      </c>
      <c r="J744" s="698" t="s">
        <v>905</v>
      </c>
      <c r="K744" s="698" t="s">
        <v>906</v>
      </c>
      <c r="L744" s="698" t="s">
        <v>907</v>
      </c>
      <c r="M744" s="698" t="s">
        <v>908</v>
      </c>
      <c r="N744" s="698" t="s">
        <v>909</v>
      </c>
      <c r="O744" s="698" t="s">
        <v>910</v>
      </c>
      <c r="P744" s="698" t="s">
        <v>911</v>
      </c>
      <c r="Q744" s="698" t="s">
        <v>912</v>
      </c>
      <c r="R744" s="698"/>
      <c r="S744" s="698" t="s">
        <v>913</v>
      </c>
      <c r="T744" s="699" t="s">
        <v>914</v>
      </c>
    </row>
    <row r="745" spans="1:20" s="696" customFormat="1" ht="24.75" customHeight="1" thickBot="1">
      <c r="A745" s="726">
        <v>1</v>
      </c>
      <c r="B745" s="727" t="s">
        <v>1234</v>
      </c>
      <c r="C745" s="727">
        <v>2</v>
      </c>
      <c r="D745" s="727">
        <v>14</v>
      </c>
      <c r="E745" s="800">
        <f>VLOOKUP(C745, '[2]SALARY SCALE '!$A$2:$P$18,D745+1, FALSE)</f>
        <v>123751.56000000001</v>
      </c>
      <c r="F745" s="801">
        <f t="shared" ref="F745:F808" si="212">E745*35%</f>
        <v>43313.046000000002</v>
      </c>
      <c r="G745" s="801">
        <f t="shared" ref="G745:G808" si="213">E745*20%</f>
        <v>24750.312000000005</v>
      </c>
      <c r="H745" s="801">
        <f t="shared" ref="H745:H808" si="214">E745*5%</f>
        <v>6187.5780000000013</v>
      </c>
      <c r="I745" s="801">
        <f t="shared" ref="I745:I808" si="215">IF(C745&lt;=6,5400, IF(AND(C745&gt;=7,C745&lt;=10),7560,IF(AND(C745&gt;10,C745&lt;=14),8640,IF(C745&gt;14,9720,""))))</f>
        <v>5400</v>
      </c>
      <c r="J745" s="801">
        <f t="shared" ref="J745:J808" si="216">IF(C745&lt;7,0.05*E745+64915.68,0.05*E745+24000)</f>
        <v>71103.258000000002</v>
      </c>
      <c r="K745" s="801" t="str">
        <f t="shared" ref="K745:K808" si="217">IF(C745&gt;=15, 630, "")</f>
        <v/>
      </c>
      <c r="L745" s="801" t="str">
        <f t="shared" ref="L745:L808" si="218">IF(C745&gt;=15, 11469.09, "")</f>
        <v/>
      </c>
      <c r="M745" s="801" t="str">
        <f t="shared" ref="M745:M808" si="219">IF(C745&gt;=15, 11469.09, "")</f>
        <v/>
      </c>
      <c r="N745" s="801"/>
      <c r="O745" s="801"/>
      <c r="P745" s="801"/>
      <c r="Q745" s="801"/>
      <c r="R745" s="801"/>
      <c r="S745" s="801"/>
      <c r="T745" s="818">
        <v>480000</v>
      </c>
    </row>
    <row r="746" spans="1:20" s="696" customFormat="1" ht="24.75" customHeight="1" thickBot="1">
      <c r="A746" s="729">
        <v>2</v>
      </c>
      <c r="B746" s="701" t="s">
        <v>1235</v>
      </c>
      <c r="C746" s="727">
        <v>2</v>
      </c>
      <c r="D746" s="727">
        <v>14</v>
      </c>
      <c r="E746" s="800">
        <f>VLOOKUP(C746, '[2]SALARY SCALE '!$A$2:$P$18,D746+1, FALSE)</f>
        <v>123751.56000000001</v>
      </c>
      <c r="F746" s="801">
        <f t="shared" si="212"/>
        <v>43313.046000000002</v>
      </c>
      <c r="G746" s="801">
        <f t="shared" si="213"/>
        <v>24750.312000000005</v>
      </c>
      <c r="H746" s="801">
        <f t="shared" si="214"/>
        <v>6187.5780000000013</v>
      </c>
      <c r="I746" s="801">
        <f t="shared" si="215"/>
        <v>5400</v>
      </c>
      <c r="J746" s="801">
        <f t="shared" si="216"/>
        <v>71103.258000000002</v>
      </c>
      <c r="K746" s="801" t="str">
        <f t="shared" si="217"/>
        <v/>
      </c>
      <c r="L746" s="801" t="str">
        <f t="shared" si="218"/>
        <v/>
      </c>
      <c r="M746" s="801" t="str">
        <f t="shared" si="219"/>
        <v/>
      </c>
      <c r="N746" s="801"/>
      <c r="O746" s="801"/>
      <c r="P746" s="801"/>
      <c r="Q746" s="801"/>
      <c r="R746" s="801"/>
      <c r="S746" s="801"/>
      <c r="T746" s="818">
        <v>480000</v>
      </c>
    </row>
    <row r="747" spans="1:20" s="696" customFormat="1" ht="24.75" customHeight="1" thickBot="1">
      <c r="A747" s="729">
        <v>3</v>
      </c>
      <c r="B747" s="701" t="s">
        <v>1236</v>
      </c>
      <c r="C747" s="727">
        <v>2</v>
      </c>
      <c r="D747" s="727">
        <v>14</v>
      </c>
      <c r="E747" s="800">
        <f>VLOOKUP(C747, '[2]SALARY SCALE '!$A$2:$P$18,D747+1, FALSE)</f>
        <v>123751.56000000001</v>
      </c>
      <c r="F747" s="801">
        <f t="shared" si="212"/>
        <v>43313.046000000002</v>
      </c>
      <c r="G747" s="801">
        <f t="shared" si="213"/>
        <v>24750.312000000005</v>
      </c>
      <c r="H747" s="801">
        <f t="shared" si="214"/>
        <v>6187.5780000000013</v>
      </c>
      <c r="I747" s="801">
        <f t="shared" si="215"/>
        <v>5400</v>
      </c>
      <c r="J747" s="801">
        <f t="shared" si="216"/>
        <v>71103.258000000002</v>
      </c>
      <c r="K747" s="801" t="str">
        <f t="shared" si="217"/>
        <v/>
      </c>
      <c r="L747" s="801" t="str">
        <f t="shared" si="218"/>
        <v/>
      </c>
      <c r="M747" s="801" t="str">
        <f t="shared" si="219"/>
        <v/>
      </c>
      <c r="N747" s="801"/>
      <c r="O747" s="801"/>
      <c r="P747" s="801"/>
      <c r="Q747" s="801"/>
      <c r="R747" s="801"/>
      <c r="S747" s="801"/>
      <c r="T747" s="818">
        <v>480000</v>
      </c>
    </row>
    <row r="748" spans="1:20" s="696" customFormat="1" ht="24.75" customHeight="1" thickBot="1">
      <c r="A748" s="729">
        <v>4</v>
      </c>
      <c r="B748" s="701" t="s">
        <v>1237</v>
      </c>
      <c r="C748" s="727">
        <v>2</v>
      </c>
      <c r="D748" s="727">
        <v>14</v>
      </c>
      <c r="E748" s="800">
        <f>VLOOKUP(C748, '[2]SALARY SCALE '!$A$2:$P$18,D748+1, FALSE)</f>
        <v>123751.56000000001</v>
      </c>
      <c r="F748" s="801">
        <f t="shared" si="212"/>
        <v>43313.046000000002</v>
      </c>
      <c r="G748" s="801">
        <f t="shared" si="213"/>
        <v>24750.312000000005</v>
      </c>
      <c r="H748" s="801">
        <f t="shared" si="214"/>
        <v>6187.5780000000013</v>
      </c>
      <c r="I748" s="801">
        <f t="shared" si="215"/>
        <v>5400</v>
      </c>
      <c r="J748" s="801">
        <f t="shared" si="216"/>
        <v>71103.258000000002</v>
      </c>
      <c r="K748" s="801" t="str">
        <f t="shared" si="217"/>
        <v/>
      </c>
      <c r="L748" s="801" t="str">
        <f t="shared" si="218"/>
        <v/>
      </c>
      <c r="M748" s="801" t="str">
        <f t="shared" si="219"/>
        <v/>
      </c>
      <c r="N748" s="801"/>
      <c r="O748" s="801"/>
      <c r="P748" s="801"/>
      <c r="Q748" s="801"/>
      <c r="R748" s="801"/>
      <c r="S748" s="801"/>
      <c r="T748" s="818">
        <v>480000</v>
      </c>
    </row>
    <row r="749" spans="1:20" s="696" customFormat="1" ht="24.75" customHeight="1" thickBot="1">
      <c r="A749" s="729">
        <v>5</v>
      </c>
      <c r="B749" s="701" t="s">
        <v>1238</v>
      </c>
      <c r="C749" s="727">
        <v>2</v>
      </c>
      <c r="D749" s="727">
        <v>14</v>
      </c>
      <c r="E749" s="800">
        <f>VLOOKUP(C749, '[2]SALARY SCALE '!$A$2:$P$18,D749+1, FALSE)</f>
        <v>123751.56000000001</v>
      </c>
      <c r="F749" s="801">
        <f t="shared" si="212"/>
        <v>43313.046000000002</v>
      </c>
      <c r="G749" s="801">
        <f t="shared" si="213"/>
        <v>24750.312000000005</v>
      </c>
      <c r="H749" s="801">
        <f t="shared" si="214"/>
        <v>6187.5780000000013</v>
      </c>
      <c r="I749" s="801">
        <f t="shared" si="215"/>
        <v>5400</v>
      </c>
      <c r="J749" s="801">
        <f t="shared" si="216"/>
        <v>71103.258000000002</v>
      </c>
      <c r="K749" s="801" t="str">
        <f t="shared" si="217"/>
        <v/>
      </c>
      <c r="L749" s="801" t="str">
        <f t="shared" si="218"/>
        <v/>
      </c>
      <c r="M749" s="801" t="str">
        <f t="shared" si="219"/>
        <v/>
      </c>
      <c r="N749" s="801"/>
      <c r="O749" s="801"/>
      <c r="P749" s="801"/>
      <c r="Q749" s="801"/>
      <c r="R749" s="801"/>
      <c r="S749" s="801"/>
      <c r="T749" s="818">
        <v>480000</v>
      </c>
    </row>
    <row r="750" spans="1:20" s="696" customFormat="1" ht="24.75" customHeight="1" thickBot="1">
      <c r="A750" s="729">
        <v>6</v>
      </c>
      <c r="B750" s="701" t="s">
        <v>1239</v>
      </c>
      <c r="C750" s="727">
        <v>2</v>
      </c>
      <c r="D750" s="727">
        <v>14</v>
      </c>
      <c r="E750" s="800">
        <f>VLOOKUP(C750, '[2]SALARY SCALE '!$A$2:$P$18,D750+1, FALSE)</f>
        <v>123751.56000000001</v>
      </c>
      <c r="F750" s="801">
        <f t="shared" si="212"/>
        <v>43313.046000000002</v>
      </c>
      <c r="G750" s="801">
        <f t="shared" si="213"/>
        <v>24750.312000000005</v>
      </c>
      <c r="H750" s="801">
        <f t="shared" si="214"/>
        <v>6187.5780000000013</v>
      </c>
      <c r="I750" s="801">
        <f t="shared" si="215"/>
        <v>5400</v>
      </c>
      <c r="J750" s="801">
        <f t="shared" si="216"/>
        <v>71103.258000000002</v>
      </c>
      <c r="K750" s="801" t="str">
        <f t="shared" si="217"/>
        <v/>
      </c>
      <c r="L750" s="801" t="str">
        <f t="shared" si="218"/>
        <v/>
      </c>
      <c r="M750" s="801" t="str">
        <f t="shared" si="219"/>
        <v/>
      </c>
      <c r="N750" s="801"/>
      <c r="O750" s="801"/>
      <c r="P750" s="801"/>
      <c r="Q750" s="801"/>
      <c r="R750" s="801"/>
      <c r="S750" s="801"/>
      <c r="T750" s="818">
        <v>480000</v>
      </c>
    </row>
    <row r="751" spans="1:20" s="696" customFormat="1" ht="24.75" customHeight="1" thickBot="1">
      <c r="A751" s="729">
        <v>7</v>
      </c>
      <c r="B751" s="701" t="s">
        <v>1240</v>
      </c>
      <c r="C751" s="727">
        <v>2</v>
      </c>
      <c r="D751" s="727">
        <v>14</v>
      </c>
      <c r="E751" s="800">
        <f>VLOOKUP(C751, '[2]SALARY SCALE '!$A$2:$P$18,D751+1, FALSE)</f>
        <v>123751.56000000001</v>
      </c>
      <c r="F751" s="801">
        <f t="shared" si="212"/>
        <v>43313.046000000002</v>
      </c>
      <c r="G751" s="801">
        <f t="shared" si="213"/>
        <v>24750.312000000005</v>
      </c>
      <c r="H751" s="801">
        <f t="shared" si="214"/>
        <v>6187.5780000000013</v>
      </c>
      <c r="I751" s="801">
        <f t="shared" si="215"/>
        <v>5400</v>
      </c>
      <c r="J751" s="801">
        <f t="shared" si="216"/>
        <v>71103.258000000002</v>
      </c>
      <c r="K751" s="801" t="str">
        <f t="shared" si="217"/>
        <v/>
      </c>
      <c r="L751" s="801" t="str">
        <f t="shared" si="218"/>
        <v/>
      </c>
      <c r="M751" s="801" t="str">
        <f t="shared" si="219"/>
        <v/>
      </c>
      <c r="N751" s="801"/>
      <c r="O751" s="801"/>
      <c r="P751" s="801"/>
      <c r="Q751" s="801"/>
      <c r="R751" s="801"/>
      <c r="S751" s="801"/>
      <c r="T751" s="818">
        <v>480000</v>
      </c>
    </row>
    <row r="752" spans="1:20" s="696" customFormat="1" ht="24.75" customHeight="1" thickBot="1">
      <c r="A752" s="729">
        <v>8</v>
      </c>
      <c r="B752" s="701" t="s">
        <v>1241</v>
      </c>
      <c r="C752" s="727">
        <v>2</v>
      </c>
      <c r="D752" s="727">
        <v>14</v>
      </c>
      <c r="E752" s="800">
        <f>VLOOKUP(C752, '[2]SALARY SCALE '!$A$2:$P$18,D752+1, FALSE)</f>
        <v>123751.56000000001</v>
      </c>
      <c r="F752" s="801">
        <f t="shared" si="212"/>
        <v>43313.046000000002</v>
      </c>
      <c r="G752" s="801">
        <f t="shared" si="213"/>
        <v>24750.312000000005</v>
      </c>
      <c r="H752" s="801">
        <f t="shared" si="214"/>
        <v>6187.5780000000013</v>
      </c>
      <c r="I752" s="801">
        <f t="shared" si="215"/>
        <v>5400</v>
      </c>
      <c r="J752" s="801">
        <f t="shared" si="216"/>
        <v>71103.258000000002</v>
      </c>
      <c r="K752" s="801" t="str">
        <f t="shared" si="217"/>
        <v/>
      </c>
      <c r="L752" s="801" t="str">
        <f t="shared" si="218"/>
        <v/>
      </c>
      <c r="M752" s="801" t="str">
        <f t="shared" si="219"/>
        <v/>
      </c>
      <c r="N752" s="801"/>
      <c r="O752" s="801"/>
      <c r="P752" s="801"/>
      <c r="Q752" s="801"/>
      <c r="R752" s="801"/>
      <c r="S752" s="801"/>
      <c r="T752" s="818">
        <v>480000</v>
      </c>
    </row>
    <row r="753" spans="1:20" s="696" customFormat="1" ht="24.75" customHeight="1" thickBot="1">
      <c r="A753" s="729">
        <v>9</v>
      </c>
      <c r="B753" s="701" t="s">
        <v>1242</v>
      </c>
      <c r="C753" s="727">
        <v>2</v>
      </c>
      <c r="D753" s="727">
        <v>14</v>
      </c>
      <c r="E753" s="800">
        <f>VLOOKUP(C753, '[2]SALARY SCALE '!$A$2:$P$18,D753+1, FALSE)</f>
        <v>123751.56000000001</v>
      </c>
      <c r="F753" s="801">
        <f t="shared" si="212"/>
        <v>43313.046000000002</v>
      </c>
      <c r="G753" s="801">
        <f t="shared" si="213"/>
        <v>24750.312000000005</v>
      </c>
      <c r="H753" s="801">
        <f t="shared" si="214"/>
        <v>6187.5780000000013</v>
      </c>
      <c r="I753" s="801">
        <f t="shared" si="215"/>
        <v>5400</v>
      </c>
      <c r="J753" s="801">
        <f t="shared" si="216"/>
        <v>71103.258000000002</v>
      </c>
      <c r="K753" s="801" t="str">
        <f t="shared" si="217"/>
        <v/>
      </c>
      <c r="L753" s="801" t="str">
        <f t="shared" si="218"/>
        <v/>
      </c>
      <c r="M753" s="801" t="str">
        <f t="shared" si="219"/>
        <v/>
      </c>
      <c r="N753" s="801"/>
      <c r="O753" s="801"/>
      <c r="P753" s="801"/>
      <c r="Q753" s="801"/>
      <c r="R753" s="801"/>
      <c r="S753" s="801"/>
      <c r="T753" s="818">
        <v>480000</v>
      </c>
    </row>
    <row r="754" spans="1:20" s="696" customFormat="1" ht="24.75" customHeight="1" thickBot="1">
      <c r="A754" s="729">
        <v>10</v>
      </c>
      <c r="B754" s="701" t="s">
        <v>1243</v>
      </c>
      <c r="C754" s="727">
        <v>2</v>
      </c>
      <c r="D754" s="727">
        <v>14</v>
      </c>
      <c r="E754" s="800">
        <f>VLOOKUP(C754, '[2]SALARY SCALE '!$A$2:$P$18,D754+1, FALSE)</f>
        <v>123751.56000000001</v>
      </c>
      <c r="F754" s="801">
        <f t="shared" si="212"/>
        <v>43313.046000000002</v>
      </c>
      <c r="G754" s="801">
        <f t="shared" si="213"/>
        <v>24750.312000000005</v>
      </c>
      <c r="H754" s="801">
        <f t="shared" si="214"/>
        <v>6187.5780000000013</v>
      </c>
      <c r="I754" s="801">
        <f t="shared" si="215"/>
        <v>5400</v>
      </c>
      <c r="J754" s="801">
        <f t="shared" si="216"/>
        <v>71103.258000000002</v>
      </c>
      <c r="K754" s="801" t="str">
        <f t="shared" si="217"/>
        <v/>
      </c>
      <c r="L754" s="801" t="str">
        <f t="shared" si="218"/>
        <v/>
      </c>
      <c r="M754" s="801" t="str">
        <f t="shared" si="219"/>
        <v/>
      </c>
      <c r="N754" s="801"/>
      <c r="O754" s="801"/>
      <c r="P754" s="801"/>
      <c r="Q754" s="801"/>
      <c r="R754" s="801"/>
      <c r="S754" s="801"/>
      <c r="T754" s="818">
        <v>480000</v>
      </c>
    </row>
    <row r="755" spans="1:20" s="696" customFormat="1" ht="24.75" customHeight="1" thickBot="1">
      <c r="A755" s="729">
        <v>11</v>
      </c>
      <c r="B755" s="701" t="s">
        <v>1244</v>
      </c>
      <c r="C755" s="727">
        <v>2</v>
      </c>
      <c r="D755" s="727">
        <v>14</v>
      </c>
      <c r="E755" s="800">
        <f>VLOOKUP(C755, '[2]SALARY SCALE '!$A$2:$P$18,D755+1, FALSE)</f>
        <v>123751.56000000001</v>
      </c>
      <c r="F755" s="801">
        <f t="shared" si="212"/>
        <v>43313.046000000002</v>
      </c>
      <c r="G755" s="801">
        <f t="shared" si="213"/>
        <v>24750.312000000005</v>
      </c>
      <c r="H755" s="801">
        <f t="shared" si="214"/>
        <v>6187.5780000000013</v>
      </c>
      <c r="I755" s="801">
        <f t="shared" si="215"/>
        <v>5400</v>
      </c>
      <c r="J755" s="801">
        <f t="shared" si="216"/>
        <v>71103.258000000002</v>
      </c>
      <c r="K755" s="801" t="str">
        <f t="shared" si="217"/>
        <v/>
      </c>
      <c r="L755" s="801" t="str">
        <f t="shared" si="218"/>
        <v/>
      </c>
      <c r="M755" s="801" t="str">
        <f t="shared" si="219"/>
        <v/>
      </c>
      <c r="N755" s="801"/>
      <c r="O755" s="801"/>
      <c r="P755" s="801"/>
      <c r="Q755" s="801"/>
      <c r="R755" s="801"/>
      <c r="S755" s="801"/>
      <c r="T755" s="818">
        <v>480000</v>
      </c>
    </row>
    <row r="756" spans="1:20" s="696" customFormat="1" ht="24.75" customHeight="1" thickBot="1">
      <c r="A756" s="729">
        <v>12</v>
      </c>
      <c r="B756" s="701" t="s">
        <v>1245</v>
      </c>
      <c r="C756" s="727">
        <v>2</v>
      </c>
      <c r="D756" s="727">
        <v>14</v>
      </c>
      <c r="E756" s="800">
        <f>VLOOKUP(C756, '[2]SALARY SCALE '!$A$2:$P$18,D756+1, FALSE)</f>
        <v>123751.56000000001</v>
      </c>
      <c r="F756" s="801">
        <f t="shared" si="212"/>
        <v>43313.046000000002</v>
      </c>
      <c r="G756" s="801">
        <f t="shared" si="213"/>
        <v>24750.312000000005</v>
      </c>
      <c r="H756" s="801">
        <f t="shared" si="214"/>
        <v>6187.5780000000013</v>
      </c>
      <c r="I756" s="801">
        <f t="shared" si="215"/>
        <v>5400</v>
      </c>
      <c r="J756" s="801">
        <f t="shared" si="216"/>
        <v>71103.258000000002</v>
      </c>
      <c r="K756" s="801" t="str">
        <f t="shared" si="217"/>
        <v/>
      </c>
      <c r="L756" s="801" t="str">
        <f t="shared" si="218"/>
        <v/>
      </c>
      <c r="M756" s="801" t="str">
        <f t="shared" si="219"/>
        <v/>
      </c>
      <c r="N756" s="801"/>
      <c r="O756" s="801"/>
      <c r="P756" s="801"/>
      <c r="Q756" s="801"/>
      <c r="R756" s="801"/>
      <c r="S756" s="801"/>
      <c r="T756" s="818">
        <v>480000</v>
      </c>
    </row>
    <row r="757" spans="1:20" s="696" customFormat="1" ht="24.75" customHeight="1" thickBot="1">
      <c r="A757" s="729">
        <v>13</v>
      </c>
      <c r="B757" s="701" t="s">
        <v>1246</v>
      </c>
      <c r="C757" s="727">
        <v>2</v>
      </c>
      <c r="D757" s="727">
        <v>14</v>
      </c>
      <c r="E757" s="800">
        <f>VLOOKUP(C757, '[2]SALARY SCALE '!$A$2:$P$18,D757+1, FALSE)</f>
        <v>123751.56000000001</v>
      </c>
      <c r="F757" s="801">
        <f t="shared" si="212"/>
        <v>43313.046000000002</v>
      </c>
      <c r="G757" s="801">
        <f t="shared" si="213"/>
        <v>24750.312000000005</v>
      </c>
      <c r="H757" s="801">
        <f t="shared" si="214"/>
        <v>6187.5780000000013</v>
      </c>
      <c r="I757" s="801">
        <f t="shared" si="215"/>
        <v>5400</v>
      </c>
      <c r="J757" s="801">
        <f t="shared" si="216"/>
        <v>71103.258000000002</v>
      </c>
      <c r="K757" s="801" t="str">
        <f t="shared" si="217"/>
        <v/>
      </c>
      <c r="L757" s="801" t="str">
        <f t="shared" si="218"/>
        <v/>
      </c>
      <c r="M757" s="801" t="str">
        <f t="shared" si="219"/>
        <v/>
      </c>
      <c r="N757" s="801"/>
      <c r="O757" s="801"/>
      <c r="P757" s="801"/>
      <c r="Q757" s="801"/>
      <c r="R757" s="801"/>
      <c r="S757" s="801"/>
      <c r="T757" s="818">
        <v>480000</v>
      </c>
    </row>
    <row r="758" spans="1:20" s="696" customFormat="1" ht="24.75" customHeight="1" thickBot="1">
      <c r="A758" s="729">
        <v>14</v>
      </c>
      <c r="B758" s="701" t="s">
        <v>1247</v>
      </c>
      <c r="C758" s="727">
        <v>2</v>
      </c>
      <c r="D758" s="727">
        <v>14</v>
      </c>
      <c r="E758" s="800">
        <f>VLOOKUP(C758, '[2]SALARY SCALE '!$A$2:$P$18,D758+1, FALSE)</f>
        <v>123751.56000000001</v>
      </c>
      <c r="F758" s="801">
        <f t="shared" si="212"/>
        <v>43313.046000000002</v>
      </c>
      <c r="G758" s="801">
        <f t="shared" si="213"/>
        <v>24750.312000000005</v>
      </c>
      <c r="H758" s="801">
        <f t="shared" si="214"/>
        <v>6187.5780000000013</v>
      </c>
      <c r="I758" s="801">
        <f t="shared" si="215"/>
        <v>5400</v>
      </c>
      <c r="J758" s="801">
        <f t="shared" si="216"/>
        <v>71103.258000000002</v>
      </c>
      <c r="K758" s="801" t="str">
        <f t="shared" si="217"/>
        <v/>
      </c>
      <c r="L758" s="801" t="str">
        <f t="shared" si="218"/>
        <v/>
      </c>
      <c r="M758" s="801" t="str">
        <f t="shared" si="219"/>
        <v/>
      </c>
      <c r="N758" s="801"/>
      <c r="O758" s="801"/>
      <c r="P758" s="801"/>
      <c r="Q758" s="801"/>
      <c r="R758" s="801"/>
      <c r="S758" s="801"/>
      <c r="T758" s="818">
        <v>480000</v>
      </c>
    </row>
    <row r="759" spans="1:20" s="696" customFormat="1" ht="24.75" customHeight="1" thickBot="1">
      <c r="A759" s="729">
        <v>15</v>
      </c>
      <c r="B759" s="701" t="s">
        <v>1248</v>
      </c>
      <c r="C759" s="727">
        <v>2</v>
      </c>
      <c r="D759" s="727">
        <v>14</v>
      </c>
      <c r="E759" s="800">
        <f>VLOOKUP(C759, '[2]SALARY SCALE '!$A$2:$P$18,D759+1, FALSE)</f>
        <v>123751.56000000001</v>
      </c>
      <c r="F759" s="801">
        <f t="shared" si="212"/>
        <v>43313.046000000002</v>
      </c>
      <c r="G759" s="801">
        <f t="shared" si="213"/>
        <v>24750.312000000005</v>
      </c>
      <c r="H759" s="801">
        <f t="shared" si="214"/>
        <v>6187.5780000000013</v>
      </c>
      <c r="I759" s="801">
        <f t="shared" si="215"/>
        <v>5400</v>
      </c>
      <c r="J759" s="801">
        <f t="shared" si="216"/>
        <v>71103.258000000002</v>
      </c>
      <c r="K759" s="801" t="str">
        <f t="shared" si="217"/>
        <v/>
      </c>
      <c r="L759" s="801" t="str">
        <f t="shared" si="218"/>
        <v/>
      </c>
      <c r="M759" s="801" t="str">
        <f t="shared" si="219"/>
        <v/>
      </c>
      <c r="N759" s="801"/>
      <c r="O759" s="801"/>
      <c r="P759" s="801"/>
      <c r="Q759" s="801"/>
      <c r="R759" s="801"/>
      <c r="S759" s="801"/>
      <c r="T759" s="818">
        <v>480000</v>
      </c>
    </row>
    <row r="760" spans="1:20" s="696" customFormat="1" ht="24.75" customHeight="1" thickBot="1">
      <c r="A760" s="729">
        <v>16</v>
      </c>
      <c r="B760" s="701" t="s">
        <v>1249</v>
      </c>
      <c r="C760" s="727">
        <v>2</v>
      </c>
      <c r="D760" s="727">
        <v>14</v>
      </c>
      <c r="E760" s="800">
        <f>VLOOKUP(C760, '[2]SALARY SCALE '!$A$2:$P$18,D760+1, FALSE)</f>
        <v>123751.56000000001</v>
      </c>
      <c r="F760" s="801">
        <f t="shared" si="212"/>
        <v>43313.046000000002</v>
      </c>
      <c r="G760" s="801">
        <f t="shared" si="213"/>
        <v>24750.312000000005</v>
      </c>
      <c r="H760" s="801">
        <f t="shared" si="214"/>
        <v>6187.5780000000013</v>
      </c>
      <c r="I760" s="801">
        <f t="shared" si="215"/>
        <v>5400</v>
      </c>
      <c r="J760" s="801">
        <f t="shared" si="216"/>
        <v>71103.258000000002</v>
      </c>
      <c r="K760" s="801" t="str">
        <f t="shared" si="217"/>
        <v/>
      </c>
      <c r="L760" s="801" t="str">
        <f t="shared" si="218"/>
        <v/>
      </c>
      <c r="M760" s="801" t="str">
        <f t="shared" si="219"/>
        <v/>
      </c>
      <c r="N760" s="801"/>
      <c r="O760" s="801"/>
      <c r="P760" s="801"/>
      <c r="Q760" s="801"/>
      <c r="R760" s="801"/>
      <c r="S760" s="801"/>
      <c r="T760" s="818">
        <v>480000</v>
      </c>
    </row>
    <row r="761" spans="1:20" s="696" customFormat="1" ht="24.75" customHeight="1" thickBot="1">
      <c r="A761" s="729">
        <v>17</v>
      </c>
      <c r="B761" s="701" t="s">
        <v>1250</v>
      </c>
      <c r="C761" s="727">
        <v>2</v>
      </c>
      <c r="D761" s="727">
        <v>14</v>
      </c>
      <c r="E761" s="800">
        <f>VLOOKUP(C761, '[2]SALARY SCALE '!$A$2:$P$18,D761+1, FALSE)</f>
        <v>123751.56000000001</v>
      </c>
      <c r="F761" s="801">
        <f t="shared" si="212"/>
        <v>43313.046000000002</v>
      </c>
      <c r="G761" s="801">
        <f t="shared" si="213"/>
        <v>24750.312000000005</v>
      </c>
      <c r="H761" s="801">
        <f t="shared" si="214"/>
        <v>6187.5780000000013</v>
      </c>
      <c r="I761" s="801">
        <f t="shared" si="215"/>
        <v>5400</v>
      </c>
      <c r="J761" s="801">
        <f t="shared" si="216"/>
        <v>71103.258000000002</v>
      </c>
      <c r="K761" s="801" t="str">
        <f t="shared" si="217"/>
        <v/>
      </c>
      <c r="L761" s="801" t="str">
        <f t="shared" si="218"/>
        <v/>
      </c>
      <c r="M761" s="801" t="str">
        <f t="shared" si="219"/>
        <v/>
      </c>
      <c r="N761" s="801"/>
      <c r="O761" s="801"/>
      <c r="P761" s="801"/>
      <c r="Q761" s="801"/>
      <c r="R761" s="801"/>
      <c r="S761" s="801"/>
      <c r="T761" s="818">
        <v>480000</v>
      </c>
    </row>
    <row r="762" spans="1:20" s="696" customFormat="1" ht="24.75" customHeight="1" thickBot="1">
      <c r="A762" s="729">
        <v>18</v>
      </c>
      <c r="B762" s="701" t="s">
        <v>1251</v>
      </c>
      <c r="C762" s="727">
        <v>2</v>
      </c>
      <c r="D762" s="727">
        <v>14</v>
      </c>
      <c r="E762" s="800">
        <f>VLOOKUP(C762, '[2]SALARY SCALE '!$A$2:$P$18,D762+1, FALSE)</f>
        <v>123751.56000000001</v>
      </c>
      <c r="F762" s="801">
        <f t="shared" si="212"/>
        <v>43313.046000000002</v>
      </c>
      <c r="G762" s="801">
        <f t="shared" si="213"/>
        <v>24750.312000000005</v>
      </c>
      <c r="H762" s="801">
        <f t="shared" si="214"/>
        <v>6187.5780000000013</v>
      </c>
      <c r="I762" s="801">
        <f t="shared" si="215"/>
        <v>5400</v>
      </c>
      <c r="J762" s="801">
        <f t="shared" si="216"/>
        <v>71103.258000000002</v>
      </c>
      <c r="K762" s="801" t="str">
        <f t="shared" si="217"/>
        <v/>
      </c>
      <c r="L762" s="801" t="str">
        <f t="shared" si="218"/>
        <v/>
      </c>
      <c r="M762" s="801" t="str">
        <f t="shared" si="219"/>
        <v/>
      </c>
      <c r="N762" s="801"/>
      <c r="O762" s="801"/>
      <c r="P762" s="801"/>
      <c r="Q762" s="801"/>
      <c r="R762" s="801"/>
      <c r="S762" s="801"/>
      <c r="T762" s="818">
        <v>480000</v>
      </c>
    </row>
    <row r="763" spans="1:20" s="696" customFormat="1" ht="24.75" customHeight="1" thickBot="1">
      <c r="A763" s="729">
        <v>19</v>
      </c>
      <c r="B763" s="701" t="s">
        <v>1252</v>
      </c>
      <c r="C763" s="727">
        <v>2</v>
      </c>
      <c r="D763" s="727">
        <v>14</v>
      </c>
      <c r="E763" s="800">
        <f>VLOOKUP(C763, '[2]SALARY SCALE '!$A$2:$P$18,D763+1, FALSE)</f>
        <v>123751.56000000001</v>
      </c>
      <c r="F763" s="801">
        <f t="shared" si="212"/>
        <v>43313.046000000002</v>
      </c>
      <c r="G763" s="801">
        <f t="shared" si="213"/>
        <v>24750.312000000005</v>
      </c>
      <c r="H763" s="801">
        <f t="shared" si="214"/>
        <v>6187.5780000000013</v>
      </c>
      <c r="I763" s="801">
        <f t="shared" si="215"/>
        <v>5400</v>
      </c>
      <c r="J763" s="801">
        <f t="shared" si="216"/>
        <v>71103.258000000002</v>
      </c>
      <c r="K763" s="801" t="str">
        <f t="shared" si="217"/>
        <v/>
      </c>
      <c r="L763" s="801" t="str">
        <f t="shared" si="218"/>
        <v/>
      </c>
      <c r="M763" s="801" t="str">
        <f t="shared" si="219"/>
        <v/>
      </c>
      <c r="N763" s="801"/>
      <c r="O763" s="801"/>
      <c r="P763" s="801"/>
      <c r="Q763" s="801"/>
      <c r="R763" s="801"/>
      <c r="S763" s="801"/>
      <c r="T763" s="818">
        <v>480000</v>
      </c>
    </row>
    <row r="764" spans="1:20" s="696" customFormat="1" ht="24.75" customHeight="1" thickBot="1">
      <c r="A764" s="729">
        <v>20</v>
      </c>
      <c r="B764" s="701" t="s">
        <v>1253</v>
      </c>
      <c r="C764" s="727">
        <v>2</v>
      </c>
      <c r="D764" s="727">
        <v>14</v>
      </c>
      <c r="E764" s="800">
        <f>VLOOKUP(C764, '[2]SALARY SCALE '!$A$2:$P$18,D764+1, FALSE)</f>
        <v>123751.56000000001</v>
      </c>
      <c r="F764" s="801">
        <f t="shared" si="212"/>
        <v>43313.046000000002</v>
      </c>
      <c r="G764" s="801">
        <f t="shared" si="213"/>
        <v>24750.312000000005</v>
      </c>
      <c r="H764" s="801">
        <f t="shared" si="214"/>
        <v>6187.5780000000013</v>
      </c>
      <c r="I764" s="801">
        <f t="shared" si="215"/>
        <v>5400</v>
      </c>
      <c r="J764" s="801">
        <f t="shared" si="216"/>
        <v>71103.258000000002</v>
      </c>
      <c r="K764" s="801" t="str">
        <f t="shared" si="217"/>
        <v/>
      </c>
      <c r="L764" s="801" t="str">
        <f t="shared" si="218"/>
        <v/>
      </c>
      <c r="M764" s="801" t="str">
        <f t="shared" si="219"/>
        <v/>
      </c>
      <c r="N764" s="801"/>
      <c r="O764" s="801"/>
      <c r="P764" s="801"/>
      <c r="Q764" s="801"/>
      <c r="R764" s="801"/>
      <c r="S764" s="801"/>
      <c r="T764" s="818">
        <v>480000</v>
      </c>
    </row>
    <row r="765" spans="1:20" s="696" customFormat="1" ht="24.75" customHeight="1" thickBot="1">
      <c r="A765" s="729">
        <v>21</v>
      </c>
      <c r="B765" s="701" t="s">
        <v>1254</v>
      </c>
      <c r="C765" s="727">
        <v>2</v>
      </c>
      <c r="D765" s="727">
        <v>14</v>
      </c>
      <c r="E765" s="800">
        <f>VLOOKUP(C765, '[2]SALARY SCALE '!$A$2:$P$18,D765+1, FALSE)</f>
        <v>123751.56000000001</v>
      </c>
      <c r="F765" s="801">
        <f t="shared" si="212"/>
        <v>43313.046000000002</v>
      </c>
      <c r="G765" s="801">
        <f t="shared" si="213"/>
        <v>24750.312000000005</v>
      </c>
      <c r="H765" s="801">
        <f t="shared" si="214"/>
        <v>6187.5780000000013</v>
      </c>
      <c r="I765" s="801">
        <f t="shared" si="215"/>
        <v>5400</v>
      </c>
      <c r="J765" s="801">
        <f t="shared" si="216"/>
        <v>71103.258000000002</v>
      </c>
      <c r="K765" s="801" t="str">
        <f t="shared" si="217"/>
        <v/>
      </c>
      <c r="L765" s="801" t="str">
        <f t="shared" si="218"/>
        <v/>
      </c>
      <c r="M765" s="801" t="str">
        <f t="shared" si="219"/>
        <v/>
      </c>
      <c r="N765" s="801"/>
      <c r="O765" s="801"/>
      <c r="P765" s="801"/>
      <c r="Q765" s="801"/>
      <c r="R765" s="801"/>
      <c r="S765" s="801"/>
      <c r="T765" s="818">
        <v>480000</v>
      </c>
    </row>
    <row r="766" spans="1:20" s="696" customFormat="1" ht="24.75" customHeight="1" thickBot="1">
      <c r="A766" s="729">
        <v>22</v>
      </c>
      <c r="B766" s="701" t="s">
        <v>1255</v>
      </c>
      <c r="C766" s="727">
        <v>2</v>
      </c>
      <c r="D766" s="727">
        <v>14</v>
      </c>
      <c r="E766" s="800">
        <f>VLOOKUP(C766, '[2]SALARY SCALE '!$A$2:$P$18,D766+1, FALSE)</f>
        <v>123751.56000000001</v>
      </c>
      <c r="F766" s="801">
        <f t="shared" si="212"/>
        <v>43313.046000000002</v>
      </c>
      <c r="G766" s="801">
        <f t="shared" si="213"/>
        <v>24750.312000000005</v>
      </c>
      <c r="H766" s="801">
        <f t="shared" si="214"/>
        <v>6187.5780000000013</v>
      </c>
      <c r="I766" s="801">
        <f t="shared" si="215"/>
        <v>5400</v>
      </c>
      <c r="J766" s="801">
        <f t="shared" si="216"/>
        <v>71103.258000000002</v>
      </c>
      <c r="K766" s="801" t="str">
        <f t="shared" si="217"/>
        <v/>
      </c>
      <c r="L766" s="801" t="str">
        <f t="shared" si="218"/>
        <v/>
      </c>
      <c r="M766" s="801" t="str">
        <f t="shared" si="219"/>
        <v/>
      </c>
      <c r="N766" s="801"/>
      <c r="O766" s="801"/>
      <c r="P766" s="801"/>
      <c r="Q766" s="801"/>
      <c r="R766" s="801"/>
      <c r="S766" s="801"/>
      <c r="T766" s="818">
        <v>480000</v>
      </c>
    </row>
    <row r="767" spans="1:20" s="696" customFormat="1" ht="24.75" customHeight="1" thickBot="1">
      <c r="A767" s="729">
        <v>23</v>
      </c>
      <c r="B767" s="701" t="s">
        <v>1256</v>
      </c>
      <c r="C767" s="727">
        <v>2</v>
      </c>
      <c r="D767" s="727">
        <v>14</v>
      </c>
      <c r="E767" s="800">
        <f>VLOOKUP(C767, '[2]SALARY SCALE '!$A$2:$P$18,D767+1, FALSE)</f>
        <v>123751.56000000001</v>
      </c>
      <c r="F767" s="801">
        <f t="shared" si="212"/>
        <v>43313.046000000002</v>
      </c>
      <c r="G767" s="801">
        <f t="shared" si="213"/>
        <v>24750.312000000005</v>
      </c>
      <c r="H767" s="801">
        <f t="shared" si="214"/>
        <v>6187.5780000000013</v>
      </c>
      <c r="I767" s="801">
        <f t="shared" si="215"/>
        <v>5400</v>
      </c>
      <c r="J767" s="801">
        <f t="shared" si="216"/>
        <v>71103.258000000002</v>
      </c>
      <c r="K767" s="801" t="str">
        <f t="shared" si="217"/>
        <v/>
      </c>
      <c r="L767" s="801" t="str">
        <f t="shared" si="218"/>
        <v/>
      </c>
      <c r="M767" s="801" t="str">
        <f t="shared" si="219"/>
        <v/>
      </c>
      <c r="N767" s="801"/>
      <c r="O767" s="801"/>
      <c r="P767" s="801"/>
      <c r="Q767" s="801"/>
      <c r="R767" s="801"/>
      <c r="S767" s="801"/>
      <c r="T767" s="818">
        <v>480000</v>
      </c>
    </row>
    <row r="768" spans="1:20" s="696" customFormat="1" ht="24.75" customHeight="1">
      <c r="A768" s="729">
        <v>24</v>
      </c>
      <c r="B768" s="701" t="s">
        <v>1257</v>
      </c>
      <c r="C768" s="727">
        <v>2</v>
      </c>
      <c r="D768" s="727">
        <v>14</v>
      </c>
      <c r="E768" s="800">
        <f>VLOOKUP(C768, '[2]SALARY SCALE '!$A$2:$P$18,D768+1, FALSE)</f>
        <v>123751.56000000001</v>
      </c>
      <c r="F768" s="801">
        <f t="shared" si="212"/>
        <v>43313.046000000002</v>
      </c>
      <c r="G768" s="801">
        <f t="shared" si="213"/>
        <v>24750.312000000005</v>
      </c>
      <c r="H768" s="801">
        <f t="shared" si="214"/>
        <v>6187.5780000000013</v>
      </c>
      <c r="I768" s="801">
        <f t="shared" si="215"/>
        <v>5400</v>
      </c>
      <c r="J768" s="801">
        <f t="shared" si="216"/>
        <v>71103.258000000002</v>
      </c>
      <c r="K768" s="801" t="str">
        <f t="shared" si="217"/>
        <v/>
      </c>
      <c r="L768" s="801" t="str">
        <f t="shared" si="218"/>
        <v/>
      </c>
      <c r="M768" s="801" t="str">
        <f t="shared" si="219"/>
        <v/>
      </c>
      <c r="N768" s="801"/>
      <c r="O768" s="801"/>
      <c r="P768" s="801"/>
      <c r="Q768" s="801"/>
      <c r="R768" s="801"/>
      <c r="S768" s="801"/>
      <c r="T768" s="818">
        <v>480000</v>
      </c>
    </row>
    <row r="769" spans="1:20" s="696" customFormat="1" ht="24.75" customHeight="1">
      <c r="A769" s="729">
        <v>25</v>
      </c>
      <c r="B769" s="701" t="s">
        <v>1258</v>
      </c>
      <c r="C769" s="701">
        <v>3</v>
      </c>
      <c r="D769" s="701">
        <v>3</v>
      </c>
      <c r="E769" s="800">
        <f>VLOOKUP(C769, '[2]SALARY SCALE '!$A$2:$P$18,D769+1, FALSE)</f>
        <v>97476.72</v>
      </c>
      <c r="F769" s="801">
        <f t="shared" si="212"/>
        <v>34116.851999999999</v>
      </c>
      <c r="G769" s="801">
        <f t="shared" si="213"/>
        <v>19495.344000000001</v>
      </c>
      <c r="H769" s="801">
        <f t="shared" si="214"/>
        <v>4873.8360000000002</v>
      </c>
      <c r="I769" s="801">
        <f t="shared" si="215"/>
        <v>5400</v>
      </c>
      <c r="J769" s="801">
        <f t="shared" si="216"/>
        <v>69789.516000000003</v>
      </c>
      <c r="K769" s="801" t="str">
        <f t="shared" si="217"/>
        <v/>
      </c>
      <c r="L769" s="801" t="str">
        <f t="shared" si="218"/>
        <v/>
      </c>
      <c r="M769" s="801" t="str">
        <f t="shared" si="219"/>
        <v/>
      </c>
      <c r="N769" s="801"/>
      <c r="O769" s="801"/>
      <c r="P769" s="801"/>
      <c r="Q769" s="801"/>
      <c r="R769" s="801"/>
      <c r="S769" s="801"/>
      <c r="T769" s="818">
        <v>480000</v>
      </c>
    </row>
    <row r="770" spans="1:20" s="696" customFormat="1" ht="24.75" customHeight="1">
      <c r="A770" s="729">
        <v>26</v>
      </c>
      <c r="B770" s="701" t="s">
        <v>1259</v>
      </c>
      <c r="C770" s="701">
        <v>3</v>
      </c>
      <c r="D770" s="701">
        <v>3</v>
      </c>
      <c r="E770" s="800">
        <f>VLOOKUP(C770, '[2]SALARY SCALE '!$A$2:$P$18,D770+1, FALSE)</f>
        <v>97476.72</v>
      </c>
      <c r="F770" s="801">
        <f t="shared" si="212"/>
        <v>34116.851999999999</v>
      </c>
      <c r="G770" s="801">
        <f t="shared" si="213"/>
        <v>19495.344000000001</v>
      </c>
      <c r="H770" s="801">
        <f t="shared" si="214"/>
        <v>4873.8360000000002</v>
      </c>
      <c r="I770" s="801">
        <f t="shared" si="215"/>
        <v>5400</v>
      </c>
      <c r="J770" s="801">
        <f t="shared" si="216"/>
        <v>69789.516000000003</v>
      </c>
      <c r="K770" s="801" t="str">
        <f t="shared" si="217"/>
        <v/>
      </c>
      <c r="L770" s="801" t="str">
        <f t="shared" si="218"/>
        <v/>
      </c>
      <c r="M770" s="801" t="str">
        <f t="shared" si="219"/>
        <v/>
      </c>
      <c r="N770" s="801"/>
      <c r="O770" s="801"/>
      <c r="P770" s="801"/>
      <c r="Q770" s="801"/>
      <c r="R770" s="801"/>
      <c r="S770" s="801"/>
      <c r="T770" s="818">
        <v>480000</v>
      </c>
    </row>
    <row r="771" spans="1:20" s="696" customFormat="1" ht="24.75" customHeight="1">
      <c r="A771" s="729">
        <v>27</v>
      </c>
      <c r="B771" s="701" t="s">
        <v>1260</v>
      </c>
      <c r="C771" s="701">
        <v>3</v>
      </c>
      <c r="D771" s="701">
        <v>3</v>
      </c>
      <c r="E771" s="800">
        <f>VLOOKUP(C771, '[2]SALARY SCALE '!$A$2:$P$18,D771+1, FALSE)</f>
        <v>97476.72</v>
      </c>
      <c r="F771" s="801">
        <f t="shared" si="212"/>
        <v>34116.851999999999</v>
      </c>
      <c r="G771" s="801">
        <f t="shared" si="213"/>
        <v>19495.344000000001</v>
      </c>
      <c r="H771" s="801">
        <f t="shared" si="214"/>
        <v>4873.8360000000002</v>
      </c>
      <c r="I771" s="801">
        <f t="shared" si="215"/>
        <v>5400</v>
      </c>
      <c r="J771" s="801">
        <f t="shared" si="216"/>
        <v>69789.516000000003</v>
      </c>
      <c r="K771" s="801" t="str">
        <f t="shared" si="217"/>
        <v/>
      </c>
      <c r="L771" s="801" t="str">
        <f t="shared" si="218"/>
        <v/>
      </c>
      <c r="M771" s="801" t="str">
        <f t="shared" si="219"/>
        <v/>
      </c>
      <c r="N771" s="801"/>
      <c r="O771" s="801"/>
      <c r="P771" s="801"/>
      <c r="Q771" s="801"/>
      <c r="R771" s="801"/>
      <c r="S771" s="801"/>
      <c r="T771" s="818">
        <v>480000</v>
      </c>
    </row>
    <row r="772" spans="1:20" s="696" customFormat="1" ht="24.75" customHeight="1">
      <c r="A772" s="729">
        <v>28</v>
      </c>
      <c r="B772" s="701" t="s">
        <v>1261</v>
      </c>
      <c r="C772" s="701">
        <v>3</v>
      </c>
      <c r="D772" s="701">
        <v>3</v>
      </c>
      <c r="E772" s="800">
        <f>VLOOKUP(C772, '[2]SALARY SCALE '!$A$2:$P$18,D772+1, FALSE)</f>
        <v>97476.72</v>
      </c>
      <c r="F772" s="801">
        <f t="shared" si="212"/>
        <v>34116.851999999999</v>
      </c>
      <c r="G772" s="801">
        <f t="shared" si="213"/>
        <v>19495.344000000001</v>
      </c>
      <c r="H772" s="801">
        <f t="shared" si="214"/>
        <v>4873.8360000000002</v>
      </c>
      <c r="I772" s="801">
        <f t="shared" si="215"/>
        <v>5400</v>
      </c>
      <c r="J772" s="801">
        <f t="shared" si="216"/>
        <v>69789.516000000003</v>
      </c>
      <c r="K772" s="801" t="str">
        <f t="shared" si="217"/>
        <v/>
      </c>
      <c r="L772" s="801" t="str">
        <f t="shared" si="218"/>
        <v/>
      </c>
      <c r="M772" s="801" t="str">
        <f t="shared" si="219"/>
        <v/>
      </c>
      <c r="N772" s="801"/>
      <c r="O772" s="801"/>
      <c r="P772" s="801"/>
      <c r="Q772" s="801"/>
      <c r="R772" s="801"/>
      <c r="S772" s="801"/>
      <c r="T772" s="818">
        <v>480000</v>
      </c>
    </row>
    <row r="773" spans="1:20" s="696" customFormat="1" ht="24.75" customHeight="1">
      <c r="A773" s="729">
        <v>29</v>
      </c>
      <c r="B773" s="701" t="s">
        <v>1262</v>
      </c>
      <c r="C773" s="701">
        <v>3</v>
      </c>
      <c r="D773" s="701">
        <v>3</v>
      </c>
      <c r="E773" s="800">
        <f>VLOOKUP(C773, '[2]SALARY SCALE '!$A$2:$P$18,D773+1, FALSE)</f>
        <v>97476.72</v>
      </c>
      <c r="F773" s="801">
        <f t="shared" si="212"/>
        <v>34116.851999999999</v>
      </c>
      <c r="G773" s="801">
        <f t="shared" si="213"/>
        <v>19495.344000000001</v>
      </c>
      <c r="H773" s="801">
        <f t="shared" si="214"/>
        <v>4873.8360000000002</v>
      </c>
      <c r="I773" s="801">
        <f t="shared" si="215"/>
        <v>5400</v>
      </c>
      <c r="J773" s="801">
        <f t="shared" si="216"/>
        <v>69789.516000000003</v>
      </c>
      <c r="K773" s="801" t="str">
        <f t="shared" si="217"/>
        <v/>
      </c>
      <c r="L773" s="801" t="str">
        <f t="shared" si="218"/>
        <v/>
      </c>
      <c r="M773" s="801" t="str">
        <f t="shared" si="219"/>
        <v/>
      </c>
      <c r="N773" s="801"/>
      <c r="O773" s="801"/>
      <c r="P773" s="801"/>
      <c r="Q773" s="801"/>
      <c r="R773" s="801"/>
      <c r="S773" s="801"/>
      <c r="T773" s="818">
        <v>480000</v>
      </c>
    </row>
    <row r="774" spans="1:20" s="696" customFormat="1" ht="24.75" customHeight="1">
      <c r="A774" s="729">
        <v>30</v>
      </c>
      <c r="B774" s="701" t="s">
        <v>1263</v>
      </c>
      <c r="C774" s="701">
        <v>3</v>
      </c>
      <c r="D774" s="701">
        <v>3</v>
      </c>
      <c r="E774" s="800">
        <f>VLOOKUP(C774, '[2]SALARY SCALE '!$A$2:$P$18,D774+1, FALSE)</f>
        <v>97476.72</v>
      </c>
      <c r="F774" s="801">
        <f t="shared" si="212"/>
        <v>34116.851999999999</v>
      </c>
      <c r="G774" s="801">
        <f t="shared" si="213"/>
        <v>19495.344000000001</v>
      </c>
      <c r="H774" s="801">
        <f t="shared" si="214"/>
        <v>4873.8360000000002</v>
      </c>
      <c r="I774" s="801">
        <f t="shared" si="215"/>
        <v>5400</v>
      </c>
      <c r="J774" s="801">
        <f t="shared" si="216"/>
        <v>69789.516000000003</v>
      </c>
      <c r="K774" s="801" t="str">
        <f t="shared" si="217"/>
        <v/>
      </c>
      <c r="L774" s="801" t="str">
        <f t="shared" si="218"/>
        <v/>
      </c>
      <c r="M774" s="801" t="str">
        <f t="shared" si="219"/>
        <v/>
      </c>
      <c r="N774" s="801"/>
      <c r="O774" s="801"/>
      <c r="P774" s="801"/>
      <c r="Q774" s="801"/>
      <c r="R774" s="801"/>
      <c r="S774" s="801"/>
      <c r="T774" s="818">
        <v>480000</v>
      </c>
    </row>
    <row r="775" spans="1:20" s="696" customFormat="1" ht="24.75" customHeight="1">
      <c r="A775" s="729">
        <v>31</v>
      </c>
      <c r="B775" s="701" t="s">
        <v>1264</v>
      </c>
      <c r="C775" s="701">
        <v>3</v>
      </c>
      <c r="D775" s="701">
        <v>3</v>
      </c>
      <c r="E775" s="800">
        <f>VLOOKUP(C775, '[2]SALARY SCALE '!$A$2:$P$18,D775+1, FALSE)</f>
        <v>97476.72</v>
      </c>
      <c r="F775" s="801">
        <f t="shared" si="212"/>
        <v>34116.851999999999</v>
      </c>
      <c r="G775" s="801">
        <f t="shared" si="213"/>
        <v>19495.344000000001</v>
      </c>
      <c r="H775" s="801">
        <f t="shared" si="214"/>
        <v>4873.8360000000002</v>
      </c>
      <c r="I775" s="801">
        <f t="shared" si="215"/>
        <v>5400</v>
      </c>
      <c r="J775" s="801">
        <f t="shared" si="216"/>
        <v>69789.516000000003</v>
      </c>
      <c r="K775" s="801" t="str">
        <f t="shared" si="217"/>
        <v/>
      </c>
      <c r="L775" s="801" t="str">
        <f t="shared" si="218"/>
        <v/>
      </c>
      <c r="M775" s="801" t="str">
        <f t="shared" si="219"/>
        <v/>
      </c>
      <c r="N775" s="801"/>
      <c r="O775" s="801"/>
      <c r="P775" s="801"/>
      <c r="Q775" s="801"/>
      <c r="R775" s="801"/>
      <c r="S775" s="801"/>
      <c r="T775" s="818">
        <v>480000</v>
      </c>
    </row>
    <row r="776" spans="1:20" s="696" customFormat="1" ht="24.75" customHeight="1">
      <c r="A776" s="729">
        <v>32</v>
      </c>
      <c r="B776" s="701" t="s">
        <v>1265</v>
      </c>
      <c r="C776" s="701">
        <v>3</v>
      </c>
      <c r="D776" s="701">
        <v>3</v>
      </c>
      <c r="E776" s="800">
        <f>VLOOKUP(C776, '[2]SALARY SCALE '!$A$2:$P$18,D776+1, FALSE)</f>
        <v>97476.72</v>
      </c>
      <c r="F776" s="801">
        <f t="shared" si="212"/>
        <v>34116.851999999999</v>
      </c>
      <c r="G776" s="801">
        <f t="shared" si="213"/>
        <v>19495.344000000001</v>
      </c>
      <c r="H776" s="801">
        <f t="shared" si="214"/>
        <v>4873.8360000000002</v>
      </c>
      <c r="I776" s="801">
        <f t="shared" si="215"/>
        <v>5400</v>
      </c>
      <c r="J776" s="801">
        <f t="shared" si="216"/>
        <v>69789.516000000003</v>
      </c>
      <c r="K776" s="801" t="str">
        <f t="shared" si="217"/>
        <v/>
      </c>
      <c r="L776" s="801" t="str">
        <f t="shared" si="218"/>
        <v/>
      </c>
      <c r="M776" s="801" t="str">
        <f t="shared" si="219"/>
        <v/>
      </c>
      <c r="N776" s="801"/>
      <c r="O776" s="801"/>
      <c r="P776" s="801"/>
      <c r="Q776" s="801"/>
      <c r="R776" s="801"/>
      <c r="S776" s="801"/>
      <c r="T776" s="818">
        <v>480000</v>
      </c>
    </row>
    <row r="777" spans="1:20" s="696" customFormat="1" ht="24.75" customHeight="1">
      <c r="A777" s="729">
        <v>33</v>
      </c>
      <c r="B777" s="701" t="s">
        <v>1266</v>
      </c>
      <c r="C777" s="701">
        <v>3</v>
      </c>
      <c r="D777" s="701">
        <v>3</v>
      </c>
      <c r="E777" s="800">
        <f>VLOOKUP(C777, '[2]SALARY SCALE '!$A$2:$P$18,D777+1, FALSE)</f>
        <v>97476.72</v>
      </c>
      <c r="F777" s="801">
        <f t="shared" si="212"/>
        <v>34116.851999999999</v>
      </c>
      <c r="G777" s="801">
        <f t="shared" si="213"/>
        <v>19495.344000000001</v>
      </c>
      <c r="H777" s="801">
        <f t="shared" si="214"/>
        <v>4873.8360000000002</v>
      </c>
      <c r="I777" s="801">
        <f t="shared" si="215"/>
        <v>5400</v>
      </c>
      <c r="J777" s="801">
        <f t="shared" si="216"/>
        <v>69789.516000000003</v>
      </c>
      <c r="K777" s="801" t="str">
        <f t="shared" si="217"/>
        <v/>
      </c>
      <c r="L777" s="801" t="str">
        <f t="shared" si="218"/>
        <v/>
      </c>
      <c r="M777" s="801" t="str">
        <f t="shared" si="219"/>
        <v/>
      </c>
      <c r="N777" s="801"/>
      <c r="O777" s="801"/>
      <c r="P777" s="801"/>
      <c r="Q777" s="801"/>
      <c r="R777" s="801"/>
      <c r="S777" s="801"/>
      <c r="T777" s="818">
        <v>480000</v>
      </c>
    </row>
    <row r="778" spans="1:20" s="696" customFormat="1" ht="24.75" customHeight="1">
      <c r="A778" s="729">
        <v>34</v>
      </c>
      <c r="B778" s="701" t="s">
        <v>1267</v>
      </c>
      <c r="C778" s="701">
        <v>3</v>
      </c>
      <c r="D778" s="701">
        <v>3</v>
      </c>
      <c r="E778" s="800">
        <f>VLOOKUP(C778, '[2]SALARY SCALE '!$A$2:$P$18,D778+1, FALSE)</f>
        <v>97476.72</v>
      </c>
      <c r="F778" s="801">
        <f t="shared" si="212"/>
        <v>34116.851999999999</v>
      </c>
      <c r="G778" s="801">
        <f t="shared" si="213"/>
        <v>19495.344000000001</v>
      </c>
      <c r="H778" s="801">
        <f t="shared" si="214"/>
        <v>4873.8360000000002</v>
      </c>
      <c r="I778" s="801">
        <f t="shared" si="215"/>
        <v>5400</v>
      </c>
      <c r="J778" s="801">
        <f t="shared" si="216"/>
        <v>69789.516000000003</v>
      </c>
      <c r="K778" s="801" t="str">
        <f t="shared" si="217"/>
        <v/>
      </c>
      <c r="L778" s="801" t="str">
        <f t="shared" si="218"/>
        <v/>
      </c>
      <c r="M778" s="801" t="str">
        <f t="shared" si="219"/>
        <v/>
      </c>
      <c r="N778" s="801"/>
      <c r="O778" s="801"/>
      <c r="P778" s="801"/>
      <c r="Q778" s="801"/>
      <c r="R778" s="801"/>
      <c r="S778" s="801"/>
      <c r="T778" s="818">
        <v>480000</v>
      </c>
    </row>
    <row r="779" spans="1:20" s="696" customFormat="1" ht="24.75" customHeight="1">
      <c r="A779" s="729">
        <v>35</v>
      </c>
      <c r="B779" s="701" t="s">
        <v>1268</v>
      </c>
      <c r="C779" s="701">
        <v>3</v>
      </c>
      <c r="D779" s="701">
        <v>3</v>
      </c>
      <c r="E779" s="800">
        <f>VLOOKUP(C779, '[2]SALARY SCALE '!$A$2:$P$18,D779+1, FALSE)</f>
        <v>97476.72</v>
      </c>
      <c r="F779" s="801">
        <f t="shared" si="212"/>
        <v>34116.851999999999</v>
      </c>
      <c r="G779" s="801">
        <f t="shared" si="213"/>
        <v>19495.344000000001</v>
      </c>
      <c r="H779" s="801">
        <f t="shared" si="214"/>
        <v>4873.8360000000002</v>
      </c>
      <c r="I779" s="801">
        <f t="shared" si="215"/>
        <v>5400</v>
      </c>
      <c r="J779" s="801">
        <f t="shared" si="216"/>
        <v>69789.516000000003</v>
      </c>
      <c r="K779" s="801" t="str">
        <f t="shared" si="217"/>
        <v/>
      </c>
      <c r="L779" s="801" t="str">
        <f t="shared" si="218"/>
        <v/>
      </c>
      <c r="M779" s="801" t="str">
        <f t="shared" si="219"/>
        <v/>
      </c>
      <c r="N779" s="801"/>
      <c r="O779" s="801"/>
      <c r="P779" s="801"/>
      <c r="Q779" s="801"/>
      <c r="R779" s="801"/>
      <c r="S779" s="801"/>
      <c r="T779" s="818">
        <v>480000</v>
      </c>
    </row>
    <row r="780" spans="1:20" s="696" customFormat="1" ht="24.75" customHeight="1">
      <c r="A780" s="729">
        <v>36</v>
      </c>
      <c r="B780" s="701" t="s">
        <v>1269</v>
      </c>
      <c r="C780" s="701">
        <v>3</v>
      </c>
      <c r="D780" s="701">
        <v>3</v>
      </c>
      <c r="E780" s="800">
        <f>VLOOKUP(C780, '[2]SALARY SCALE '!$A$2:$P$18,D780+1, FALSE)</f>
        <v>97476.72</v>
      </c>
      <c r="F780" s="801">
        <f t="shared" si="212"/>
        <v>34116.851999999999</v>
      </c>
      <c r="G780" s="801">
        <f t="shared" si="213"/>
        <v>19495.344000000001</v>
      </c>
      <c r="H780" s="801">
        <f t="shared" si="214"/>
        <v>4873.8360000000002</v>
      </c>
      <c r="I780" s="801">
        <f t="shared" si="215"/>
        <v>5400</v>
      </c>
      <c r="J780" s="801">
        <f t="shared" si="216"/>
        <v>69789.516000000003</v>
      </c>
      <c r="K780" s="801" t="str">
        <f t="shared" si="217"/>
        <v/>
      </c>
      <c r="L780" s="801" t="str">
        <f t="shared" si="218"/>
        <v/>
      </c>
      <c r="M780" s="801" t="str">
        <f t="shared" si="219"/>
        <v/>
      </c>
      <c r="N780" s="801"/>
      <c r="O780" s="801"/>
      <c r="P780" s="801"/>
      <c r="Q780" s="801"/>
      <c r="R780" s="801"/>
      <c r="S780" s="801"/>
      <c r="T780" s="818">
        <v>480000</v>
      </c>
    </row>
    <row r="781" spans="1:20" s="696" customFormat="1" ht="24.75" customHeight="1">
      <c r="A781" s="729">
        <v>37</v>
      </c>
      <c r="B781" s="701" t="s">
        <v>1270</v>
      </c>
      <c r="C781" s="701">
        <v>3</v>
      </c>
      <c r="D781" s="701">
        <v>3</v>
      </c>
      <c r="E781" s="800">
        <f>VLOOKUP(C781, '[2]SALARY SCALE '!$A$2:$P$18,D781+1, FALSE)</f>
        <v>97476.72</v>
      </c>
      <c r="F781" s="801">
        <f t="shared" si="212"/>
        <v>34116.851999999999</v>
      </c>
      <c r="G781" s="801">
        <f t="shared" si="213"/>
        <v>19495.344000000001</v>
      </c>
      <c r="H781" s="801">
        <f t="shared" si="214"/>
        <v>4873.8360000000002</v>
      </c>
      <c r="I781" s="801">
        <f t="shared" si="215"/>
        <v>5400</v>
      </c>
      <c r="J781" s="801">
        <f t="shared" si="216"/>
        <v>69789.516000000003</v>
      </c>
      <c r="K781" s="801" t="str">
        <f t="shared" si="217"/>
        <v/>
      </c>
      <c r="L781" s="801" t="str">
        <f t="shared" si="218"/>
        <v/>
      </c>
      <c r="M781" s="801" t="str">
        <f t="shared" si="219"/>
        <v/>
      </c>
      <c r="N781" s="801"/>
      <c r="O781" s="801"/>
      <c r="P781" s="801"/>
      <c r="Q781" s="801"/>
      <c r="R781" s="801"/>
      <c r="S781" s="801"/>
      <c r="T781" s="818">
        <v>480000</v>
      </c>
    </row>
    <row r="782" spans="1:20" s="696" customFormat="1" ht="24.75" customHeight="1">
      <c r="A782" s="729">
        <v>38</v>
      </c>
      <c r="B782" s="701" t="s">
        <v>1271</v>
      </c>
      <c r="C782" s="701">
        <v>3</v>
      </c>
      <c r="D782" s="701">
        <v>3</v>
      </c>
      <c r="E782" s="800">
        <f>VLOOKUP(C782, '[2]SALARY SCALE '!$A$2:$P$18,D782+1, FALSE)</f>
        <v>97476.72</v>
      </c>
      <c r="F782" s="801">
        <f t="shared" si="212"/>
        <v>34116.851999999999</v>
      </c>
      <c r="G782" s="801">
        <f t="shared" si="213"/>
        <v>19495.344000000001</v>
      </c>
      <c r="H782" s="801">
        <f t="shared" si="214"/>
        <v>4873.8360000000002</v>
      </c>
      <c r="I782" s="801">
        <f t="shared" si="215"/>
        <v>5400</v>
      </c>
      <c r="J782" s="801">
        <f t="shared" si="216"/>
        <v>69789.516000000003</v>
      </c>
      <c r="K782" s="801" t="str">
        <f t="shared" si="217"/>
        <v/>
      </c>
      <c r="L782" s="801" t="str">
        <f t="shared" si="218"/>
        <v/>
      </c>
      <c r="M782" s="801" t="str">
        <f t="shared" si="219"/>
        <v/>
      </c>
      <c r="N782" s="801"/>
      <c r="O782" s="801"/>
      <c r="P782" s="801"/>
      <c r="Q782" s="801"/>
      <c r="R782" s="801"/>
      <c r="S782" s="801"/>
      <c r="T782" s="818">
        <v>480000</v>
      </c>
    </row>
    <row r="783" spans="1:20" s="696" customFormat="1" ht="24.75" customHeight="1">
      <c r="A783" s="729">
        <v>39</v>
      </c>
      <c r="B783" s="701" t="s">
        <v>1272</v>
      </c>
      <c r="C783" s="701">
        <v>3</v>
      </c>
      <c r="D783" s="701">
        <v>3</v>
      </c>
      <c r="E783" s="800">
        <f>VLOOKUP(C783, '[2]SALARY SCALE '!$A$2:$P$18,D783+1, FALSE)</f>
        <v>97476.72</v>
      </c>
      <c r="F783" s="801">
        <f t="shared" si="212"/>
        <v>34116.851999999999</v>
      </c>
      <c r="G783" s="801">
        <f t="shared" si="213"/>
        <v>19495.344000000001</v>
      </c>
      <c r="H783" s="801">
        <f t="shared" si="214"/>
        <v>4873.8360000000002</v>
      </c>
      <c r="I783" s="801">
        <f t="shared" si="215"/>
        <v>5400</v>
      </c>
      <c r="J783" s="801">
        <f t="shared" si="216"/>
        <v>69789.516000000003</v>
      </c>
      <c r="K783" s="801" t="str">
        <f t="shared" si="217"/>
        <v/>
      </c>
      <c r="L783" s="801" t="str">
        <f t="shared" si="218"/>
        <v/>
      </c>
      <c r="M783" s="801" t="str">
        <f t="shared" si="219"/>
        <v/>
      </c>
      <c r="N783" s="801"/>
      <c r="O783" s="801"/>
      <c r="P783" s="801"/>
      <c r="Q783" s="801"/>
      <c r="R783" s="801"/>
      <c r="S783" s="801"/>
      <c r="T783" s="818">
        <v>480000</v>
      </c>
    </row>
    <row r="784" spans="1:20" s="696" customFormat="1" ht="24.75" customHeight="1">
      <c r="A784" s="729">
        <v>40</v>
      </c>
      <c r="B784" s="701" t="s">
        <v>1275</v>
      </c>
      <c r="C784" s="701">
        <v>3</v>
      </c>
      <c r="D784" s="701">
        <v>3</v>
      </c>
      <c r="E784" s="800">
        <f>VLOOKUP(C784, '[2]SALARY SCALE '!$A$2:$P$18,D784+1, FALSE)</f>
        <v>97476.72</v>
      </c>
      <c r="F784" s="801">
        <f t="shared" si="212"/>
        <v>34116.851999999999</v>
      </c>
      <c r="G784" s="801">
        <f t="shared" si="213"/>
        <v>19495.344000000001</v>
      </c>
      <c r="H784" s="801">
        <f t="shared" si="214"/>
        <v>4873.8360000000002</v>
      </c>
      <c r="I784" s="801">
        <f t="shared" si="215"/>
        <v>5400</v>
      </c>
      <c r="J784" s="801">
        <f t="shared" si="216"/>
        <v>69789.516000000003</v>
      </c>
      <c r="K784" s="801" t="str">
        <f t="shared" si="217"/>
        <v/>
      </c>
      <c r="L784" s="801" t="str">
        <f t="shared" si="218"/>
        <v/>
      </c>
      <c r="M784" s="801" t="str">
        <f t="shared" si="219"/>
        <v/>
      </c>
      <c r="N784" s="801"/>
      <c r="O784" s="801"/>
      <c r="P784" s="801"/>
      <c r="Q784" s="801"/>
      <c r="R784" s="801"/>
      <c r="S784" s="801"/>
      <c r="T784" s="818">
        <v>480000</v>
      </c>
    </row>
    <row r="785" spans="1:20" s="696" customFormat="1" ht="24.75" customHeight="1">
      <c r="A785" s="729">
        <v>41</v>
      </c>
      <c r="B785" s="701" t="s">
        <v>1273</v>
      </c>
      <c r="C785" s="701">
        <v>3</v>
      </c>
      <c r="D785" s="701">
        <v>11</v>
      </c>
      <c r="E785" s="800">
        <f>VLOOKUP(C785, '[2]SALARY SCALE '!$A$2:$P$18,D785+1, FALSE)</f>
        <v>123172.20000000001</v>
      </c>
      <c r="F785" s="801">
        <f t="shared" si="212"/>
        <v>43110.270000000004</v>
      </c>
      <c r="G785" s="801">
        <f t="shared" si="213"/>
        <v>24634.440000000002</v>
      </c>
      <c r="H785" s="801">
        <f t="shared" si="214"/>
        <v>6158.6100000000006</v>
      </c>
      <c r="I785" s="801">
        <f t="shared" si="215"/>
        <v>5400</v>
      </c>
      <c r="J785" s="801">
        <f t="shared" si="216"/>
        <v>71074.290000000008</v>
      </c>
      <c r="K785" s="801" t="str">
        <f t="shared" si="217"/>
        <v/>
      </c>
      <c r="L785" s="801" t="str">
        <f t="shared" si="218"/>
        <v/>
      </c>
      <c r="M785" s="801" t="str">
        <f t="shared" si="219"/>
        <v/>
      </c>
      <c r="N785" s="801"/>
      <c r="O785" s="801"/>
      <c r="P785" s="801"/>
      <c r="Q785" s="801"/>
      <c r="R785" s="801"/>
      <c r="S785" s="801"/>
      <c r="T785" s="818">
        <v>480000</v>
      </c>
    </row>
    <row r="786" spans="1:20" s="696" customFormat="1" ht="24.75" customHeight="1">
      <c r="A786" s="729">
        <v>42</v>
      </c>
      <c r="B786" s="701" t="s">
        <v>1274</v>
      </c>
      <c r="C786" s="701">
        <v>3</v>
      </c>
      <c r="D786" s="701">
        <v>11</v>
      </c>
      <c r="E786" s="800">
        <f>VLOOKUP(C786, '[2]SALARY SCALE '!$A$2:$P$18,D786+1, FALSE)</f>
        <v>123172.20000000001</v>
      </c>
      <c r="F786" s="801">
        <f t="shared" si="212"/>
        <v>43110.270000000004</v>
      </c>
      <c r="G786" s="801">
        <f t="shared" si="213"/>
        <v>24634.440000000002</v>
      </c>
      <c r="H786" s="801">
        <f t="shared" si="214"/>
        <v>6158.6100000000006</v>
      </c>
      <c r="I786" s="801">
        <f t="shared" si="215"/>
        <v>5400</v>
      </c>
      <c r="J786" s="801">
        <f t="shared" si="216"/>
        <v>71074.290000000008</v>
      </c>
      <c r="K786" s="801" t="str">
        <f t="shared" si="217"/>
        <v/>
      </c>
      <c r="L786" s="801" t="str">
        <f t="shared" si="218"/>
        <v/>
      </c>
      <c r="M786" s="801" t="str">
        <f t="shared" si="219"/>
        <v/>
      </c>
      <c r="N786" s="801"/>
      <c r="O786" s="801"/>
      <c r="P786" s="801"/>
      <c r="Q786" s="801"/>
      <c r="R786" s="801"/>
      <c r="S786" s="801"/>
      <c r="T786" s="818">
        <v>480000</v>
      </c>
    </row>
    <row r="787" spans="1:20" s="696" customFormat="1" ht="24.75" customHeight="1">
      <c r="A787" s="729">
        <v>43</v>
      </c>
      <c r="B787" s="701" t="s">
        <v>1276</v>
      </c>
      <c r="C787" s="701">
        <v>3</v>
      </c>
      <c r="D787" s="701">
        <v>11</v>
      </c>
      <c r="E787" s="800">
        <f>VLOOKUP(C787, '[2]SALARY SCALE '!$A$2:$P$18,D787+1, FALSE)</f>
        <v>123172.20000000001</v>
      </c>
      <c r="F787" s="801">
        <f t="shared" si="212"/>
        <v>43110.270000000004</v>
      </c>
      <c r="G787" s="801">
        <f t="shared" si="213"/>
        <v>24634.440000000002</v>
      </c>
      <c r="H787" s="801">
        <f t="shared" si="214"/>
        <v>6158.6100000000006</v>
      </c>
      <c r="I787" s="801">
        <f t="shared" si="215"/>
        <v>5400</v>
      </c>
      <c r="J787" s="801">
        <f t="shared" si="216"/>
        <v>71074.290000000008</v>
      </c>
      <c r="K787" s="801" t="str">
        <f t="shared" si="217"/>
        <v/>
      </c>
      <c r="L787" s="801" t="str">
        <f t="shared" si="218"/>
        <v/>
      </c>
      <c r="M787" s="801" t="str">
        <f t="shared" si="219"/>
        <v/>
      </c>
      <c r="N787" s="801"/>
      <c r="O787" s="801"/>
      <c r="P787" s="801"/>
      <c r="Q787" s="801"/>
      <c r="R787" s="801"/>
      <c r="S787" s="801"/>
      <c r="T787" s="818">
        <v>480000</v>
      </c>
    </row>
    <row r="788" spans="1:20" s="696" customFormat="1" ht="24.75" customHeight="1">
      <c r="A788" s="729">
        <v>44</v>
      </c>
      <c r="B788" s="701" t="s">
        <v>1277</v>
      </c>
      <c r="C788" s="701">
        <v>3</v>
      </c>
      <c r="D788" s="701">
        <v>11</v>
      </c>
      <c r="E788" s="800">
        <f>VLOOKUP(C788, '[2]SALARY SCALE '!$A$2:$P$18,D788+1, FALSE)</f>
        <v>123172.20000000001</v>
      </c>
      <c r="F788" s="801">
        <f t="shared" si="212"/>
        <v>43110.270000000004</v>
      </c>
      <c r="G788" s="801">
        <f t="shared" si="213"/>
        <v>24634.440000000002</v>
      </c>
      <c r="H788" s="801">
        <f t="shared" si="214"/>
        <v>6158.6100000000006</v>
      </c>
      <c r="I788" s="801">
        <f t="shared" si="215"/>
        <v>5400</v>
      </c>
      <c r="J788" s="801">
        <f t="shared" si="216"/>
        <v>71074.290000000008</v>
      </c>
      <c r="K788" s="801" t="str">
        <f t="shared" si="217"/>
        <v/>
      </c>
      <c r="L788" s="801" t="str">
        <f t="shared" si="218"/>
        <v/>
      </c>
      <c r="M788" s="801" t="str">
        <f t="shared" si="219"/>
        <v/>
      </c>
      <c r="N788" s="801"/>
      <c r="O788" s="801"/>
      <c r="P788" s="801"/>
      <c r="Q788" s="801"/>
      <c r="R788" s="801"/>
      <c r="S788" s="801"/>
      <c r="T788" s="818">
        <v>480000</v>
      </c>
    </row>
    <row r="789" spans="1:20" s="696" customFormat="1" ht="24.75" customHeight="1">
      <c r="A789" s="729">
        <v>45</v>
      </c>
      <c r="B789" s="701" t="s">
        <v>1278</v>
      </c>
      <c r="C789" s="701">
        <v>3</v>
      </c>
      <c r="D789" s="701">
        <v>11</v>
      </c>
      <c r="E789" s="800">
        <f>VLOOKUP(C789, '[2]SALARY SCALE '!$A$2:$P$18,D789+1, FALSE)</f>
        <v>123172.20000000001</v>
      </c>
      <c r="F789" s="801">
        <f t="shared" si="212"/>
        <v>43110.270000000004</v>
      </c>
      <c r="G789" s="801">
        <f t="shared" si="213"/>
        <v>24634.440000000002</v>
      </c>
      <c r="H789" s="801">
        <f t="shared" si="214"/>
        <v>6158.6100000000006</v>
      </c>
      <c r="I789" s="801">
        <f t="shared" si="215"/>
        <v>5400</v>
      </c>
      <c r="J789" s="801">
        <f t="shared" si="216"/>
        <v>71074.290000000008</v>
      </c>
      <c r="K789" s="801" t="str">
        <f t="shared" si="217"/>
        <v/>
      </c>
      <c r="L789" s="801" t="str">
        <f t="shared" si="218"/>
        <v/>
      </c>
      <c r="M789" s="801" t="str">
        <f t="shared" si="219"/>
        <v/>
      </c>
      <c r="N789" s="801"/>
      <c r="O789" s="801"/>
      <c r="P789" s="801"/>
      <c r="Q789" s="801"/>
      <c r="R789" s="801"/>
      <c r="S789" s="801"/>
      <c r="T789" s="818">
        <v>480000</v>
      </c>
    </row>
    <row r="790" spans="1:20" s="696" customFormat="1" ht="24.75" customHeight="1">
      <c r="A790" s="729">
        <v>46</v>
      </c>
      <c r="B790" s="701" t="s">
        <v>1279</v>
      </c>
      <c r="C790" s="701">
        <v>3</v>
      </c>
      <c r="D790" s="701">
        <v>11</v>
      </c>
      <c r="E790" s="800">
        <f>VLOOKUP(C790, '[2]SALARY SCALE '!$A$2:$P$18,D790+1, FALSE)</f>
        <v>123172.20000000001</v>
      </c>
      <c r="F790" s="801">
        <f t="shared" si="212"/>
        <v>43110.270000000004</v>
      </c>
      <c r="G790" s="801">
        <f t="shared" si="213"/>
        <v>24634.440000000002</v>
      </c>
      <c r="H790" s="801">
        <f t="shared" si="214"/>
        <v>6158.6100000000006</v>
      </c>
      <c r="I790" s="801">
        <f t="shared" si="215"/>
        <v>5400</v>
      </c>
      <c r="J790" s="801">
        <f t="shared" si="216"/>
        <v>71074.290000000008</v>
      </c>
      <c r="K790" s="801" t="str">
        <f t="shared" si="217"/>
        <v/>
      </c>
      <c r="L790" s="801" t="str">
        <f t="shared" si="218"/>
        <v/>
      </c>
      <c r="M790" s="801" t="str">
        <f t="shared" si="219"/>
        <v/>
      </c>
      <c r="N790" s="801"/>
      <c r="O790" s="801"/>
      <c r="P790" s="801"/>
      <c r="Q790" s="801"/>
      <c r="R790" s="801"/>
      <c r="S790" s="801"/>
      <c r="T790" s="818">
        <v>480000</v>
      </c>
    </row>
    <row r="791" spans="1:20" s="696" customFormat="1" ht="24.75" customHeight="1">
      <c r="A791" s="729">
        <v>47</v>
      </c>
      <c r="B791" s="701" t="s">
        <v>1280</v>
      </c>
      <c r="C791" s="701">
        <v>3</v>
      </c>
      <c r="D791" s="701">
        <v>11</v>
      </c>
      <c r="E791" s="800">
        <f>VLOOKUP(C791, '[2]SALARY SCALE '!$A$2:$P$18,D791+1, FALSE)</f>
        <v>123172.20000000001</v>
      </c>
      <c r="F791" s="801">
        <f t="shared" si="212"/>
        <v>43110.270000000004</v>
      </c>
      <c r="G791" s="801">
        <f t="shared" si="213"/>
        <v>24634.440000000002</v>
      </c>
      <c r="H791" s="801">
        <f t="shared" si="214"/>
        <v>6158.6100000000006</v>
      </c>
      <c r="I791" s="801">
        <f t="shared" si="215"/>
        <v>5400</v>
      </c>
      <c r="J791" s="801">
        <f t="shared" si="216"/>
        <v>71074.290000000008</v>
      </c>
      <c r="K791" s="801" t="str">
        <f t="shared" si="217"/>
        <v/>
      </c>
      <c r="L791" s="801" t="str">
        <f t="shared" si="218"/>
        <v/>
      </c>
      <c r="M791" s="801" t="str">
        <f t="shared" si="219"/>
        <v/>
      </c>
      <c r="N791" s="801"/>
      <c r="O791" s="801"/>
      <c r="P791" s="801"/>
      <c r="Q791" s="801"/>
      <c r="R791" s="801"/>
      <c r="S791" s="801"/>
      <c r="T791" s="818">
        <v>480000</v>
      </c>
    </row>
    <row r="792" spans="1:20" s="696" customFormat="1" ht="24.75" customHeight="1">
      <c r="A792" s="729">
        <v>48</v>
      </c>
      <c r="B792" s="701" t="s">
        <v>1281</v>
      </c>
      <c r="C792" s="701">
        <v>3</v>
      </c>
      <c r="D792" s="701">
        <v>11</v>
      </c>
      <c r="E792" s="800">
        <f>VLOOKUP(C792, '[2]SALARY SCALE '!$A$2:$P$18,D792+1, FALSE)</f>
        <v>123172.20000000001</v>
      </c>
      <c r="F792" s="801">
        <f t="shared" si="212"/>
        <v>43110.270000000004</v>
      </c>
      <c r="G792" s="801">
        <f t="shared" si="213"/>
        <v>24634.440000000002</v>
      </c>
      <c r="H792" s="801">
        <f t="shared" si="214"/>
        <v>6158.6100000000006</v>
      </c>
      <c r="I792" s="801">
        <f t="shared" si="215"/>
        <v>5400</v>
      </c>
      <c r="J792" s="801">
        <f t="shared" si="216"/>
        <v>71074.290000000008</v>
      </c>
      <c r="K792" s="801" t="str">
        <f t="shared" si="217"/>
        <v/>
      </c>
      <c r="L792" s="801" t="str">
        <f t="shared" si="218"/>
        <v/>
      </c>
      <c r="M792" s="801" t="str">
        <f t="shared" si="219"/>
        <v/>
      </c>
      <c r="N792" s="801"/>
      <c r="O792" s="801"/>
      <c r="P792" s="801"/>
      <c r="Q792" s="801"/>
      <c r="R792" s="801"/>
      <c r="S792" s="801"/>
      <c r="T792" s="818">
        <v>480000</v>
      </c>
    </row>
    <row r="793" spans="1:20" s="696" customFormat="1" ht="24.75" customHeight="1">
      <c r="A793" s="729">
        <v>49</v>
      </c>
      <c r="B793" s="701" t="s">
        <v>1282</v>
      </c>
      <c r="C793" s="701">
        <v>3</v>
      </c>
      <c r="D793" s="701">
        <v>11</v>
      </c>
      <c r="E793" s="800">
        <f>VLOOKUP(C793, '[2]SALARY SCALE '!$A$2:$P$18,D793+1, FALSE)</f>
        <v>123172.20000000001</v>
      </c>
      <c r="F793" s="801">
        <f t="shared" si="212"/>
        <v>43110.270000000004</v>
      </c>
      <c r="G793" s="801">
        <f t="shared" si="213"/>
        <v>24634.440000000002</v>
      </c>
      <c r="H793" s="801">
        <f t="shared" si="214"/>
        <v>6158.6100000000006</v>
      </c>
      <c r="I793" s="801">
        <f t="shared" si="215"/>
        <v>5400</v>
      </c>
      <c r="J793" s="801">
        <f t="shared" si="216"/>
        <v>71074.290000000008</v>
      </c>
      <c r="K793" s="801" t="str">
        <f t="shared" si="217"/>
        <v/>
      </c>
      <c r="L793" s="801" t="str">
        <f t="shared" si="218"/>
        <v/>
      </c>
      <c r="M793" s="801" t="str">
        <f t="shared" si="219"/>
        <v/>
      </c>
      <c r="N793" s="801"/>
      <c r="O793" s="801"/>
      <c r="P793" s="801"/>
      <c r="Q793" s="801"/>
      <c r="R793" s="801"/>
      <c r="S793" s="801"/>
      <c r="T793" s="818">
        <v>480000</v>
      </c>
    </row>
    <row r="794" spans="1:20" s="696" customFormat="1" ht="24.75" customHeight="1">
      <c r="A794" s="729">
        <v>50</v>
      </c>
      <c r="B794" s="701" t="s">
        <v>1283</v>
      </c>
      <c r="C794" s="701">
        <v>3</v>
      </c>
      <c r="D794" s="701">
        <v>11</v>
      </c>
      <c r="E794" s="800">
        <f>VLOOKUP(C794, '[2]SALARY SCALE '!$A$2:$P$18,D794+1, FALSE)</f>
        <v>123172.20000000001</v>
      </c>
      <c r="F794" s="801">
        <f t="shared" si="212"/>
        <v>43110.270000000004</v>
      </c>
      <c r="G794" s="801">
        <f t="shared" si="213"/>
        <v>24634.440000000002</v>
      </c>
      <c r="H794" s="801">
        <f t="shared" si="214"/>
        <v>6158.6100000000006</v>
      </c>
      <c r="I794" s="801">
        <f t="shared" si="215"/>
        <v>5400</v>
      </c>
      <c r="J794" s="801">
        <f t="shared" si="216"/>
        <v>71074.290000000008</v>
      </c>
      <c r="K794" s="801" t="str">
        <f t="shared" si="217"/>
        <v/>
      </c>
      <c r="L794" s="801" t="str">
        <f t="shared" si="218"/>
        <v/>
      </c>
      <c r="M794" s="801" t="str">
        <f t="shared" si="219"/>
        <v/>
      </c>
      <c r="N794" s="801"/>
      <c r="O794" s="801"/>
      <c r="P794" s="801"/>
      <c r="Q794" s="801"/>
      <c r="R794" s="801"/>
      <c r="S794" s="801"/>
      <c r="T794" s="818">
        <v>480000</v>
      </c>
    </row>
    <row r="795" spans="1:20" s="696" customFormat="1" ht="24.75" customHeight="1">
      <c r="A795" s="729">
        <v>51</v>
      </c>
      <c r="B795" s="701" t="s">
        <v>1284</v>
      </c>
      <c r="C795" s="701">
        <v>3</v>
      </c>
      <c r="D795" s="701">
        <v>11</v>
      </c>
      <c r="E795" s="800">
        <f>VLOOKUP(C795, '[2]SALARY SCALE '!$A$2:$P$18,D795+1, FALSE)</f>
        <v>123172.20000000001</v>
      </c>
      <c r="F795" s="801">
        <f t="shared" si="212"/>
        <v>43110.270000000004</v>
      </c>
      <c r="G795" s="801">
        <f t="shared" si="213"/>
        <v>24634.440000000002</v>
      </c>
      <c r="H795" s="801">
        <f t="shared" si="214"/>
        <v>6158.6100000000006</v>
      </c>
      <c r="I795" s="801">
        <f t="shared" si="215"/>
        <v>5400</v>
      </c>
      <c r="J795" s="801">
        <f t="shared" si="216"/>
        <v>71074.290000000008</v>
      </c>
      <c r="K795" s="801" t="str">
        <f t="shared" si="217"/>
        <v/>
      </c>
      <c r="L795" s="801" t="str">
        <f t="shared" si="218"/>
        <v/>
      </c>
      <c r="M795" s="801" t="str">
        <f t="shared" si="219"/>
        <v/>
      </c>
      <c r="N795" s="801"/>
      <c r="O795" s="801"/>
      <c r="P795" s="801"/>
      <c r="Q795" s="801"/>
      <c r="R795" s="801"/>
      <c r="S795" s="801"/>
      <c r="T795" s="818">
        <v>480000</v>
      </c>
    </row>
    <row r="796" spans="1:20" s="696" customFormat="1" ht="24.75" customHeight="1">
      <c r="A796" s="729">
        <v>52</v>
      </c>
      <c r="B796" s="701" t="s">
        <v>1285</v>
      </c>
      <c r="C796" s="701">
        <v>3</v>
      </c>
      <c r="D796" s="701">
        <v>11</v>
      </c>
      <c r="E796" s="800">
        <f>VLOOKUP(C796, '[2]SALARY SCALE '!$A$2:$P$18,D796+1, FALSE)</f>
        <v>123172.20000000001</v>
      </c>
      <c r="F796" s="801">
        <f t="shared" si="212"/>
        <v>43110.270000000004</v>
      </c>
      <c r="G796" s="801">
        <f t="shared" si="213"/>
        <v>24634.440000000002</v>
      </c>
      <c r="H796" s="801">
        <f t="shared" si="214"/>
        <v>6158.6100000000006</v>
      </c>
      <c r="I796" s="801">
        <f t="shared" si="215"/>
        <v>5400</v>
      </c>
      <c r="J796" s="801">
        <f t="shared" si="216"/>
        <v>71074.290000000008</v>
      </c>
      <c r="K796" s="801" t="str">
        <f t="shared" si="217"/>
        <v/>
      </c>
      <c r="L796" s="801" t="str">
        <f t="shared" si="218"/>
        <v/>
      </c>
      <c r="M796" s="801" t="str">
        <f t="shared" si="219"/>
        <v/>
      </c>
      <c r="N796" s="801"/>
      <c r="O796" s="801"/>
      <c r="P796" s="801"/>
      <c r="Q796" s="801"/>
      <c r="R796" s="801"/>
      <c r="S796" s="801"/>
      <c r="T796" s="818">
        <v>480000</v>
      </c>
    </row>
    <row r="797" spans="1:20" s="696" customFormat="1" ht="24.75" customHeight="1">
      <c r="A797" s="729">
        <v>53</v>
      </c>
      <c r="B797" s="701" t="s">
        <v>1286</v>
      </c>
      <c r="C797" s="701">
        <v>3</v>
      </c>
      <c r="D797" s="701">
        <v>11</v>
      </c>
      <c r="E797" s="800">
        <f>VLOOKUP(C797, '[2]SALARY SCALE '!$A$2:$P$18,D797+1, FALSE)</f>
        <v>123172.20000000001</v>
      </c>
      <c r="F797" s="801">
        <f t="shared" si="212"/>
        <v>43110.270000000004</v>
      </c>
      <c r="G797" s="801">
        <f t="shared" si="213"/>
        <v>24634.440000000002</v>
      </c>
      <c r="H797" s="801">
        <f t="shared" si="214"/>
        <v>6158.6100000000006</v>
      </c>
      <c r="I797" s="801">
        <f t="shared" si="215"/>
        <v>5400</v>
      </c>
      <c r="J797" s="801">
        <f t="shared" si="216"/>
        <v>71074.290000000008</v>
      </c>
      <c r="K797" s="801" t="str">
        <f t="shared" si="217"/>
        <v/>
      </c>
      <c r="L797" s="801" t="str">
        <f t="shared" si="218"/>
        <v/>
      </c>
      <c r="M797" s="801" t="str">
        <f t="shared" si="219"/>
        <v/>
      </c>
      <c r="N797" s="801"/>
      <c r="O797" s="801"/>
      <c r="P797" s="801"/>
      <c r="Q797" s="801"/>
      <c r="R797" s="801"/>
      <c r="S797" s="801"/>
      <c r="T797" s="818">
        <v>480000</v>
      </c>
    </row>
    <row r="798" spans="1:20" s="696" customFormat="1" ht="24.75" customHeight="1">
      <c r="A798" s="729">
        <v>54</v>
      </c>
      <c r="B798" s="701" t="s">
        <v>1287</v>
      </c>
      <c r="C798" s="701">
        <v>3</v>
      </c>
      <c r="D798" s="701">
        <v>11</v>
      </c>
      <c r="E798" s="800">
        <f>VLOOKUP(C798, '[2]SALARY SCALE '!$A$2:$P$18,D798+1, FALSE)</f>
        <v>123172.20000000001</v>
      </c>
      <c r="F798" s="801">
        <f t="shared" si="212"/>
        <v>43110.270000000004</v>
      </c>
      <c r="G798" s="801">
        <f t="shared" si="213"/>
        <v>24634.440000000002</v>
      </c>
      <c r="H798" s="801">
        <f t="shared" si="214"/>
        <v>6158.6100000000006</v>
      </c>
      <c r="I798" s="801">
        <f t="shared" si="215"/>
        <v>5400</v>
      </c>
      <c r="J798" s="801">
        <f t="shared" si="216"/>
        <v>71074.290000000008</v>
      </c>
      <c r="K798" s="801" t="str">
        <f t="shared" si="217"/>
        <v/>
      </c>
      <c r="L798" s="801" t="str">
        <f t="shared" si="218"/>
        <v/>
      </c>
      <c r="M798" s="801" t="str">
        <f t="shared" si="219"/>
        <v/>
      </c>
      <c r="N798" s="801"/>
      <c r="O798" s="801"/>
      <c r="P798" s="801"/>
      <c r="Q798" s="801"/>
      <c r="R798" s="801"/>
      <c r="S798" s="801"/>
      <c r="T798" s="818">
        <v>480000</v>
      </c>
    </row>
    <row r="799" spans="1:20" s="696" customFormat="1" ht="24.75" customHeight="1">
      <c r="A799" s="729">
        <v>55</v>
      </c>
      <c r="B799" s="701" t="s">
        <v>1288</v>
      </c>
      <c r="C799" s="701">
        <v>3</v>
      </c>
      <c r="D799" s="701">
        <v>11</v>
      </c>
      <c r="E799" s="800">
        <f>VLOOKUP(C799, '[2]SALARY SCALE '!$A$2:$P$18,D799+1, FALSE)</f>
        <v>123172.20000000001</v>
      </c>
      <c r="F799" s="801">
        <f t="shared" si="212"/>
        <v>43110.270000000004</v>
      </c>
      <c r="G799" s="801">
        <f t="shared" si="213"/>
        <v>24634.440000000002</v>
      </c>
      <c r="H799" s="801">
        <f t="shared" si="214"/>
        <v>6158.6100000000006</v>
      </c>
      <c r="I799" s="801">
        <f t="shared" si="215"/>
        <v>5400</v>
      </c>
      <c r="J799" s="801">
        <f t="shared" si="216"/>
        <v>71074.290000000008</v>
      </c>
      <c r="K799" s="801" t="str">
        <f t="shared" si="217"/>
        <v/>
      </c>
      <c r="L799" s="801" t="str">
        <f t="shared" si="218"/>
        <v/>
      </c>
      <c r="M799" s="801" t="str">
        <f t="shared" si="219"/>
        <v/>
      </c>
      <c r="N799" s="801"/>
      <c r="O799" s="801"/>
      <c r="P799" s="801"/>
      <c r="Q799" s="801"/>
      <c r="R799" s="801"/>
      <c r="S799" s="801"/>
      <c r="T799" s="818">
        <v>480000</v>
      </c>
    </row>
    <row r="800" spans="1:20" s="696" customFormat="1" ht="24.75" customHeight="1">
      <c r="A800" s="729">
        <v>56</v>
      </c>
      <c r="B800" s="701" t="s">
        <v>1289</v>
      </c>
      <c r="C800" s="701">
        <v>3</v>
      </c>
      <c r="D800" s="701">
        <v>11</v>
      </c>
      <c r="E800" s="800">
        <f>VLOOKUP(C800, '[2]SALARY SCALE '!$A$2:$P$18,D800+1, FALSE)</f>
        <v>123172.20000000001</v>
      </c>
      <c r="F800" s="801">
        <f t="shared" si="212"/>
        <v>43110.270000000004</v>
      </c>
      <c r="G800" s="801">
        <f t="shared" si="213"/>
        <v>24634.440000000002</v>
      </c>
      <c r="H800" s="801">
        <f t="shared" si="214"/>
        <v>6158.6100000000006</v>
      </c>
      <c r="I800" s="801">
        <f t="shared" si="215"/>
        <v>5400</v>
      </c>
      <c r="J800" s="801">
        <f t="shared" si="216"/>
        <v>71074.290000000008</v>
      </c>
      <c r="K800" s="801" t="str">
        <f t="shared" si="217"/>
        <v/>
      </c>
      <c r="L800" s="801" t="str">
        <f t="shared" si="218"/>
        <v/>
      </c>
      <c r="M800" s="801" t="str">
        <f t="shared" si="219"/>
        <v/>
      </c>
      <c r="N800" s="801"/>
      <c r="O800" s="801"/>
      <c r="P800" s="801"/>
      <c r="Q800" s="801"/>
      <c r="R800" s="801"/>
      <c r="S800" s="801"/>
      <c r="T800" s="818">
        <v>480000</v>
      </c>
    </row>
    <row r="801" spans="1:20" s="696" customFormat="1" ht="24.75" customHeight="1">
      <c r="A801" s="729">
        <v>57</v>
      </c>
      <c r="B801" s="701" t="s">
        <v>1290</v>
      </c>
      <c r="C801" s="701">
        <v>3</v>
      </c>
      <c r="D801" s="701">
        <v>11</v>
      </c>
      <c r="E801" s="800">
        <f>VLOOKUP(C801, '[2]SALARY SCALE '!$A$2:$P$18,D801+1, FALSE)</f>
        <v>123172.20000000001</v>
      </c>
      <c r="F801" s="801">
        <f t="shared" si="212"/>
        <v>43110.270000000004</v>
      </c>
      <c r="G801" s="801">
        <f t="shared" si="213"/>
        <v>24634.440000000002</v>
      </c>
      <c r="H801" s="801">
        <f t="shared" si="214"/>
        <v>6158.6100000000006</v>
      </c>
      <c r="I801" s="801">
        <f t="shared" si="215"/>
        <v>5400</v>
      </c>
      <c r="J801" s="801">
        <f t="shared" si="216"/>
        <v>71074.290000000008</v>
      </c>
      <c r="K801" s="801" t="str">
        <f t="shared" si="217"/>
        <v/>
      </c>
      <c r="L801" s="801" t="str">
        <f t="shared" si="218"/>
        <v/>
      </c>
      <c r="M801" s="801" t="str">
        <f t="shared" si="219"/>
        <v/>
      </c>
      <c r="N801" s="801"/>
      <c r="O801" s="801"/>
      <c r="P801" s="801"/>
      <c r="Q801" s="801"/>
      <c r="R801" s="801"/>
      <c r="S801" s="801"/>
      <c r="T801" s="818">
        <v>480000</v>
      </c>
    </row>
    <row r="802" spans="1:20" s="696" customFormat="1" ht="24.75" customHeight="1">
      <c r="A802" s="729">
        <v>58</v>
      </c>
      <c r="B802" s="701" t="s">
        <v>1291</v>
      </c>
      <c r="C802" s="701">
        <v>3</v>
      </c>
      <c r="D802" s="701">
        <v>11</v>
      </c>
      <c r="E802" s="800">
        <f>VLOOKUP(C802, '[2]SALARY SCALE '!$A$2:$P$18,D802+1, FALSE)</f>
        <v>123172.20000000001</v>
      </c>
      <c r="F802" s="801">
        <f t="shared" si="212"/>
        <v>43110.270000000004</v>
      </c>
      <c r="G802" s="801">
        <f t="shared" si="213"/>
        <v>24634.440000000002</v>
      </c>
      <c r="H802" s="801">
        <f t="shared" si="214"/>
        <v>6158.6100000000006</v>
      </c>
      <c r="I802" s="801">
        <f t="shared" si="215"/>
        <v>5400</v>
      </c>
      <c r="J802" s="801">
        <f t="shared" si="216"/>
        <v>71074.290000000008</v>
      </c>
      <c r="K802" s="801" t="str">
        <f t="shared" si="217"/>
        <v/>
      </c>
      <c r="L802" s="801" t="str">
        <f t="shared" si="218"/>
        <v/>
      </c>
      <c r="M802" s="801" t="str">
        <f t="shared" si="219"/>
        <v/>
      </c>
      <c r="N802" s="801"/>
      <c r="O802" s="801"/>
      <c r="P802" s="801"/>
      <c r="Q802" s="801"/>
      <c r="R802" s="801"/>
      <c r="S802" s="801"/>
      <c r="T802" s="818">
        <v>480000</v>
      </c>
    </row>
    <row r="803" spans="1:20" s="696" customFormat="1" ht="24.75" customHeight="1">
      <c r="A803" s="729">
        <v>59</v>
      </c>
      <c r="B803" s="701" t="s">
        <v>1292</v>
      </c>
      <c r="C803" s="701">
        <v>3</v>
      </c>
      <c r="D803" s="701">
        <v>11</v>
      </c>
      <c r="E803" s="800">
        <f>VLOOKUP(C803, '[2]SALARY SCALE '!$A$2:$P$18,D803+1, FALSE)</f>
        <v>123172.20000000001</v>
      </c>
      <c r="F803" s="801">
        <f t="shared" si="212"/>
        <v>43110.270000000004</v>
      </c>
      <c r="G803" s="801">
        <f t="shared" si="213"/>
        <v>24634.440000000002</v>
      </c>
      <c r="H803" s="801">
        <f t="shared" si="214"/>
        <v>6158.6100000000006</v>
      </c>
      <c r="I803" s="801">
        <f t="shared" si="215"/>
        <v>5400</v>
      </c>
      <c r="J803" s="801">
        <f t="shared" si="216"/>
        <v>71074.290000000008</v>
      </c>
      <c r="K803" s="801" t="str">
        <f t="shared" si="217"/>
        <v/>
      </c>
      <c r="L803" s="801" t="str">
        <f t="shared" si="218"/>
        <v/>
      </c>
      <c r="M803" s="801" t="str">
        <f t="shared" si="219"/>
        <v/>
      </c>
      <c r="N803" s="801"/>
      <c r="O803" s="801"/>
      <c r="P803" s="801"/>
      <c r="Q803" s="801"/>
      <c r="R803" s="801"/>
      <c r="S803" s="801"/>
      <c r="T803" s="818">
        <v>480000</v>
      </c>
    </row>
    <row r="804" spans="1:20" s="696" customFormat="1" ht="24.75" customHeight="1">
      <c r="A804" s="729">
        <v>60</v>
      </c>
      <c r="B804" s="701" t="s">
        <v>1293</v>
      </c>
      <c r="C804" s="701">
        <v>3</v>
      </c>
      <c r="D804" s="701">
        <v>11</v>
      </c>
      <c r="E804" s="800">
        <f>VLOOKUP(C804, '[2]SALARY SCALE '!$A$2:$P$18,D804+1, FALSE)</f>
        <v>123172.20000000001</v>
      </c>
      <c r="F804" s="801">
        <f t="shared" si="212"/>
        <v>43110.270000000004</v>
      </c>
      <c r="G804" s="801">
        <f t="shared" si="213"/>
        <v>24634.440000000002</v>
      </c>
      <c r="H804" s="801">
        <f t="shared" si="214"/>
        <v>6158.6100000000006</v>
      </c>
      <c r="I804" s="801">
        <f t="shared" si="215"/>
        <v>5400</v>
      </c>
      <c r="J804" s="801">
        <f t="shared" si="216"/>
        <v>71074.290000000008</v>
      </c>
      <c r="K804" s="801" t="str">
        <f t="shared" si="217"/>
        <v/>
      </c>
      <c r="L804" s="801" t="str">
        <f t="shared" si="218"/>
        <v/>
      </c>
      <c r="M804" s="801" t="str">
        <f t="shared" si="219"/>
        <v/>
      </c>
      <c r="N804" s="801"/>
      <c r="O804" s="801"/>
      <c r="P804" s="801"/>
      <c r="Q804" s="801"/>
      <c r="R804" s="801"/>
      <c r="S804" s="801"/>
      <c r="T804" s="818">
        <v>480000</v>
      </c>
    </row>
    <row r="805" spans="1:20" s="696" customFormat="1" ht="24.75" customHeight="1">
      <c r="A805" s="729">
        <v>61</v>
      </c>
      <c r="B805" s="701" t="s">
        <v>1294</v>
      </c>
      <c r="C805" s="701">
        <v>3</v>
      </c>
      <c r="D805" s="701">
        <v>11</v>
      </c>
      <c r="E805" s="800">
        <f>VLOOKUP(C805, '[2]SALARY SCALE '!$A$2:$P$18,D805+1, FALSE)</f>
        <v>123172.20000000001</v>
      </c>
      <c r="F805" s="801">
        <f t="shared" si="212"/>
        <v>43110.270000000004</v>
      </c>
      <c r="G805" s="801">
        <f t="shared" si="213"/>
        <v>24634.440000000002</v>
      </c>
      <c r="H805" s="801">
        <f t="shared" si="214"/>
        <v>6158.6100000000006</v>
      </c>
      <c r="I805" s="801">
        <f t="shared" si="215"/>
        <v>5400</v>
      </c>
      <c r="J805" s="801">
        <f t="shared" si="216"/>
        <v>71074.290000000008</v>
      </c>
      <c r="K805" s="801" t="str">
        <f t="shared" si="217"/>
        <v/>
      </c>
      <c r="L805" s="801" t="str">
        <f t="shared" si="218"/>
        <v/>
      </c>
      <c r="M805" s="801" t="str">
        <f t="shared" si="219"/>
        <v/>
      </c>
      <c r="N805" s="801"/>
      <c r="O805" s="801"/>
      <c r="P805" s="801"/>
      <c r="Q805" s="801"/>
      <c r="R805" s="801"/>
      <c r="S805" s="801"/>
      <c r="T805" s="818">
        <v>480000</v>
      </c>
    </row>
    <row r="806" spans="1:20" s="696" customFormat="1" ht="24.75" customHeight="1">
      <c r="A806" s="729">
        <v>62</v>
      </c>
      <c r="B806" s="701" t="s">
        <v>1295</v>
      </c>
      <c r="C806" s="701">
        <v>3</v>
      </c>
      <c r="D806" s="701">
        <v>11</v>
      </c>
      <c r="E806" s="800">
        <f>VLOOKUP(C806, '[2]SALARY SCALE '!$A$2:$P$18,D806+1, FALSE)</f>
        <v>123172.20000000001</v>
      </c>
      <c r="F806" s="801">
        <f t="shared" si="212"/>
        <v>43110.270000000004</v>
      </c>
      <c r="G806" s="801">
        <f t="shared" si="213"/>
        <v>24634.440000000002</v>
      </c>
      <c r="H806" s="801">
        <f t="shared" si="214"/>
        <v>6158.6100000000006</v>
      </c>
      <c r="I806" s="801">
        <f t="shared" si="215"/>
        <v>5400</v>
      </c>
      <c r="J806" s="801">
        <f t="shared" si="216"/>
        <v>71074.290000000008</v>
      </c>
      <c r="K806" s="801" t="str">
        <f t="shared" si="217"/>
        <v/>
      </c>
      <c r="L806" s="801" t="str">
        <f t="shared" si="218"/>
        <v/>
      </c>
      <c r="M806" s="801" t="str">
        <f t="shared" si="219"/>
        <v/>
      </c>
      <c r="N806" s="801"/>
      <c r="O806" s="801"/>
      <c r="P806" s="801"/>
      <c r="Q806" s="801"/>
      <c r="R806" s="801"/>
      <c r="S806" s="801"/>
      <c r="T806" s="818">
        <v>480000</v>
      </c>
    </row>
    <row r="807" spans="1:20" s="696" customFormat="1" ht="24.75" customHeight="1">
      <c r="A807" s="729">
        <v>63</v>
      </c>
      <c r="B807" s="701" t="s">
        <v>1296</v>
      </c>
      <c r="C807" s="701">
        <v>3</v>
      </c>
      <c r="D807" s="701">
        <v>11</v>
      </c>
      <c r="E807" s="800">
        <f>VLOOKUP(C807, '[2]SALARY SCALE '!$A$2:$P$18,D807+1, FALSE)</f>
        <v>123172.20000000001</v>
      </c>
      <c r="F807" s="801">
        <f t="shared" si="212"/>
        <v>43110.270000000004</v>
      </c>
      <c r="G807" s="801">
        <f t="shared" si="213"/>
        <v>24634.440000000002</v>
      </c>
      <c r="H807" s="801">
        <f t="shared" si="214"/>
        <v>6158.6100000000006</v>
      </c>
      <c r="I807" s="801">
        <f t="shared" si="215"/>
        <v>5400</v>
      </c>
      <c r="J807" s="801">
        <f t="shared" si="216"/>
        <v>71074.290000000008</v>
      </c>
      <c r="K807" s="801" t="str">
        <f t="shared" si="217"/>
        <v/>
      </c>
      <c r="L807" s="801" t="str">
        <f t="shared" si="218"/>
        <v/>
      </c>
      <c r="M807" s="801" t="str">
        <f t="shared" si="219"/>
        <v/>
      </c>
      <c r="N807" s="801"/>
      <c r="O807" s="801"/>
      <c r="P807" s="801"/>
      <c r="Q807" s="801"/>
      <c r="R807" s="801"/>
      <c r="S807" s="801"/>
      <c r="T807" s="818">
        <v>480000</v>
      </c>
    </row>
    <row r="808" spans="1:20" s="696" customFormat="1" ht="24.75" customHeight="1">
      <c r="A808" s="729">
        <v>64</v>
      </c>
      <c r="B808" s="701" t="s">
        <v>1297</v>
      </c>
      <c r="C808" s="701">
        <v>3</v>
      </c>
      <c r="D808" s="701">
        <v>11</v>
      </c>
      <c r="E808" s="800">
        <f>VLOOKUP(C808, '[2]SALARY SCALE '!$A$2:$P$18,D808+1, FALSE)</f>
        <v>123172.20000000001</v>
      </c>
      <c r="F808" s="801">
        <f t="shared" si="212"/>
        <v>43110.270000000004</v>
      </c>
      <c r="G808" s="801">
        <f t="shared" si="213"/>
        <v>24634.440000000002</v>
      </c>
      <c r="H808" s="801">
        <f t="shared" si="214"/>
        <v>6158.6100000000006</v>
      </c>
      <c r="I808" s="801">
        <f t="shared" si="215"/>
        <v>5400</v>
      </c>
      <c r="J808" s="801">
        <f t="shared" si="216"/>
        <v>71074.290000000008</v>
      </c>
      <c r="K808" s="801" t="str">
        <f t="shared" si="217"/>
        <v/>
      </c>
      <c r="L808" s="801" t="str">
        <f t="shared" si="218"/>
        <v/>
      </c>
      <c r="M808" s="801" t="str">
        <f t="shared" si="219"/>
        <v/>
      </c>
      <c r="N808" s="801"/>
      <c r="O808" s="801"/>
      <c r="P808" s="801"/>
      <c r="Q808" s="801"/>
      <c r="R808" s="801"/>
      <c r="S808" s="801"/>
      <c r="T808" s="818">
        <v>480000</v>
      </c>
    </row>
    <row r="809" spans="1:20" s="696" customFormat="1" ht="24.75" customHeight="1">
      <c r="A809" s="729">
        <v>65</v>
      </c>
      <c r="B809" s="701" t="s">
        <v>1298</v>
      </c>
      <c r="C809" s="701">
        <v>3</v>
      </c>
      <c r="D809" s="701">
        <v>11</v>
      </c>
      <c r="E809" s="800">
        <f>VLOOKUP(C809, '[2]SALARY SCALE '!$A$2:$P$18,D809+1, FALSE)</f>
        <v>123172.20000000001</v>
      </c>
      <c r="F809" s="801">
        <f t="shared" ref="F809:F871" si="220">E809*35%</f>
        <v>43110.270000000004</v>
      </c>
      <c r="G809" s="801">
        <f t="shared" ref="G809:G871" si="221">E809*20%</f>
        <v>24634.440000000002</v>
      </c>
      <c r="H809" s="801">
        <f t="shared" ref="H809:H871" si="222">E809*5%</f>
        <v>6158.6100000000006</v>
      </c>
      <c r="I809" s="801">
        <f t="shared" ref="I809:I871" si="223">IF(C809&lt;=6,5400, IF(AND(C809&gt;=7,C809&lt;=10),7560,IF(AND(C809&gt;10,C809&lt;=14),8640,IF(C809&gt;14,9720,""))))</f>
        <v>5400</v>
      </c>
      <c r="J809" s="801">
        <f t="shared" ref="J809:J871" si="224">IF(C809&lt;7,0.05*E809+64915.68,0.05*E809+24000)</f>
        <v>71074.290000000008</v>
      </c>
      <c r="K809" s="801" t="str">
        <f t="shared" ref="K809:K871" si="225">IF(C809&gt;=15, 630, "")</f>
        <v/>
      </c>
      <c r="L809" s="801" t="str">
        <f t="shared" ref="L809:L871" si="226">IF(C809&gt;=15, 11469.09, "")</f>
        <v/>
      </c>
      <c r="M809" s="801" t="str">
        <f t="shared" ref="M809:M871" si="227">IF(C809&gt;=15, 11469.09, "")</f>
        <v/>
      </c>
      <c r="N809" s="801"/>
      <c r="O809" s="801"/>
      <c r="P809" s="801"/>
      <c r="Q809" s="801"/>
      <c r="R809" s="801"/>
      <c r="S809" s="801"/>
      <c r="T809" s="818">
        <v>480000</v>
      </c>
    </row>
    <row r="810" spans="1:20" s="696" customFormat="1" ht="24.75" customHeight="1">
      <c r="A810" s="729">
        <v>66</v>
      </c>
      <c r="B810" s="701" t="s">
        <v>1299</v>
      </c>
      <c r="C810" s="701">
        <v>3</v>
      </c>
      <c r="D810" s="701">
        <v>11</v>
      </c>
      <c r="E810" s="800">
        <f>VLOOKUP(C810, '[2]SALARY SCALE '!$A$2:$P$18,D810+1, FALSE)</f>
        <v>123172.20000000001</v>
      </c>
      <c r="F810" s="801">
        <f t="shared" si="220"/>
        <v>43110.270000000004</v>
      </c>
      <c r="G810" s="801">
        <f t="shared" si="221"/>
        <v>24634.440000000002</v>
      </c>
      <c r="H810" s="801">
        <f t="shared" si="222"/>
        <v>6158.6100000000006</v>
      </c>
      <c r="I810" s="801">
        <f t="shared" si="223"/>
        <v>5400</v>
      </c>
      <c r="J810" s="801">
        <f t="shared" si="224"/>
        <v>71074.290000000008</v>
      </c>
      <c r="K810" s="801" t="str">
        <f t="shared" si="225"/>
        <v/>
      </c>
      <c r="L810" s="801" t="str">
        <f t="shared" si="226"/>
        <v/>
      </c>
      <c r="M810" s="801" t="str">
        <f t="shared" si="227"/>
        <v/>
      </c>
      <c r="N810" s="801"/>
      <c r="O810" s="801"/>
      <c r="P810" s="801"/>
      <c r="Q810" s="801"/>
      <c r="R810" s="801"/>
      <c r="S810" s="801"/>
      <c r="T810" s="818">
        <v>480000</v>
      </c>
    </row>
    <row r="811" spans="1:20" s="696" customFormat="1" ht="24.75" customHeight="1">
      <c r="A811" s="729">
        <v>67</v>
      </c>
      <c r="B811" s="701" t="s">
        <v>1300</v>
      </c>
      <c r="C811" s="701">
        <v>3</v>
      </c>
      <c r="D811" s="701">
        <v>11</v>
      </c>
      <c r="E811" s="800">
        <f>VLOOKUP(C811, '[2]SALARY SCALE '!$A$2:$P$18,D811+1, FALSE)</f>
        <v>123172.20000000001</v>
      </c>
      <c r="F811" s="801">
        <f t="shared" si="220"/>
        <v>43110.270000000004</v>
      </c>
      <c r="G811" s="801">
        <f t="shared" si="221"/>
        <v>24634.440000000002</v>
      </c>
      <c r="H811" s="801">
        <f t="shared" si="222"/>
        <v>6158.6100000000006</v>
      </c>
      <c r="I811" s="801">
        <f t="shared" si="223"/>
        <v>5400</v>
      </c>
      <c r="J811" s="801">
        <f t="shared" si="224"/>
        <v>71074.290000000008</v>
      </c>
      <c r="K811" s="801" t="str">
        <f t="shared" si="225"/>
        <v/>
      </c>
      <c r="L811" s="801" t="str">
        <f t="shared" si="226"/>
        <v/>
      </c>
      <c r="M811" s="801" t="str">
        <f t="shared" si="227"/>
        <v/>
      </c>
      <c r="N811" s="801"/>
      <c r="O811" s="801"/>
      <c r="P811" s="801"/>
      <c r="Q811" s="801"/>
      <c r="R811" s="801"/>
      <c r="S811" s="801"/>
      <c r="T811" s="818">
        <v>480000</v>
      </c>
    </row>
    <row r="812" spans="1:20" s="696" customFormat="1" ht="24.75" customHeight="1">
      <c r="A812" s="729">
        <v>68</v>
      </c>
      <c r="B812" s="701" t="s">
        <v>1301</v>
      </c>
      <c r="C812" s="701">
        <v>3</v>
      </c>
      <c r="D812" s="701">
        <v>11</v>
      </c>
      <c r="E812" s="800">
        <f>VLOOKUP(C812, '[2]SALARY SCALE '!$A$2:$P$18,D812+1, FALSE)</f>
        <v>123172.20000000001</v>
      </c>
      <c r="F812" s="801">
        <f t="shared" si="220"/>
        <v>43110.270000000004</v>
      </c>
      <c r="G812" s="801">
        <f t="shared" si="221"/>
        <v>24634.440000000002</v>
      </c>
      <c r="H812" s="801">
        <f t="shared" si="222"/>
        <v>6158.6100000000006</v>
      </c>
      <c r="I812" s="801">
        <f t="shared" si="223"/>
        <v>5400</v>
      </c>
      <c r="J812" s="801">
        <f t="shared" si="224"/>
        <v>71074.290000000008</v>
      </c>
      <c r="K812" s="801" t="str">
        <f t="shared" si="225"/>
        <v/>
      </c>
      <c r="L812" s="801" t="str">
        <f t="shared" si="226"/>
        <v/>
      </c>
      <c r="M812" s="801" t="str">
        <f t="shared" si="227"/>
        <v/>
      </c>
      <c r="N812" s="801"/>
      <c r="O812" s="801"/>
      <c r="P812" s="801"/>
      <c r="Q812" s="801"/>
      <c r="R812" s="801"/>
      <c r="S812" s="801"/>
      <c r="T812" s="818">
        <v>480000</v>
      </c>
    </row>
    <row r="813" spans="1:20" s="696" customFormat="1" ht="24.75" customHeight="1">
      <c r="A813" s="729">
        <v>69</v>
      </c>
      <c r="B813" s="731" t="s">
        <v>1302</v>
      </c>
      <c r="C813" s="701">
        <v>3</v>
      </c>
      <c r="D813" s="701">
        <v>11</v>
      </c>
      <c r="E813" s="800">
        <f>VLOOKUP(C813, '[2]SALARY SCALE '!$A$2:$P$18,D813+1, FALSE)</f>
        <v>123172.20000000001</v>
      </c>
      <c r="F813" s="801">
        <f t="shared" si="220"/>
        <v>43110.270000000004</v>
      </c>
      <c r="G813" s="801">
        <f t="shared" si="221"/>
        <v>24634.440000000002</v>
      </c>
      <c r="H813" s="801">
        <f t="shared" si="222"/>
        <v>6158.6100000000006</v>
      </c>
      <c r="I813" s="801">
        <f t="shared" si="223"/>
        <v>5400</v>
      </c>
      <c r="J813" s="801">
        <f t="shared" si="224"/>
        <v>71074.290000000008</v>
      </c>
      <c r="K813" s="801" t="str">
        <f t="shared" si="225"/>
        <v/>
      </c>
      <c r="L813" s="801" t="str">
        <f t="shared" si="226"/>
        <v/>
      </c>
      <c r="M813" s="801" t="str">
        <f t="shared" si="227"/>
        <v/>
      </c>
      <c r="N813" s="801"/>
      <c r="O813" s="801"/>
      <c r="P813" s="801"/>
      <c r="Q813" s="801"/>
      <c r="R813" s="801"/>
      <c r="S813" s="801"/>
      <c r="T813" s="818">
        <v>480000</v>
      </c>
    </row>
    <row r="814" spans="1:20" s="696" customFormat="1" ht="24.75" customHeight="1">
      <c r="A814" s="729">
        <v>70</v>
      </c>
      <c r="B814" s="756" t="s">
        <v>1303</v>
      </c>
      <c r="C814" s="701">
        <v>3</v>
      </c>
      <c r="D814" s="701">
        <v>11</v>
      </c>
      <c r="E814" s="800">
        <f>VLOOKUP(C814, '[2]SALARY SCALE '!$A$2:$P$18,D814+1, FALSE)</f>
        <v>123172.20000000001</v>
      </c>
      <c r="F814" s="801">
        <f t="shared" si="220"/>
        <v>43110.270000000004</v>
      </c>
      <c r="G814" s="801">
        <f t="shared" si="221"/>
        <v>24634.440000000002</v>
      </c>
      <c r="H814" s="801">
        <f t="shared" si="222"/>
        <v>6158.6100000000006</v>
      </c>
      <c r="I814" s="801">
        <f t="shared" si="223"/>
        <v>5400</v>
      </c>
      <c r="J814" s="801">
        <f t="shared" si="224"/>
        <v>71074.290000000008</v>
      </c>
      <c r="K814" s="801" t="str">
        <f t="shared" si="225"/>
        <v/>
      </c>
      <c r="L814" s="801" t="str">
        <f t="shared" si="226"/>
        <v/>
      </c>
      <c r="M814" s="801" t="str">
        <f t="shared" si="227"/>
        <v/>
      </c>
      <c r="N814" s="801"/>
      <c r="O814" s="801"/>
      <c r="P814" s="801"/>
      <c r="Q814" s="801"/>
      <c r="R814" s="801"/>
      <c r="S814" s="801"/>
      <c r="T814" s="818">
        <v>480000</v>
      </c>
    </row>
    <row r="815" spans="1:20" s="696" customFormat="1" ht="24.75" customHeight="1">
      <c r="A815" s="729">
        <v>71</v>
      </c>
      <c r="B815" s="701" t="s">
        <v>1304</v>
      </c>
      <c r="C815" s="701">
        <v>3</v>
      </c>
      <c r="D815" s="701">
        <v>11</v>
      </c>
      <c r="E815" s="800">
        <f>VLOOKUP(C815, '[2]SALARY SCALE '!$A$2:$P$18,D815+1, FALSE)</f>
        <v>123172.20000000001</v>
      </c>
      <c r="F815" s="801">
        <f t="shared" si="220"/>
        <v>43110.270000000004</v>
      </c>
      <c r="G815" s="801">
        <f t="shared" si="221"/>
        <v>24634.440000000002</v>
      </c>
      <c r="H815" s="801">
        <f t="shared" si="222"/>
        <v>6158.6100000000006</v>
      </c>
      <c r="I815" s="801">
        <f t="shared" si="223"/>
        <v>5400</v>
      </c>
      <c r="J815" s="801">
        <f t="shared" si="224"/>
        <v>71074.290000000008</v>
      </c>
      <c r="K815" s="801" t="str">
        <f t="shared" si="225"/>
        <v/>
      </c>
      <c r="L815" s="801" t="str">
        <f t="shared" si="226"/>
        <v/>
      </c>
      <c r="M815" s="801" t="str">
        <f t="shared" si="227"/>
        <v/>
      </c>
      <c r="N815" s="801"/>
      <c r="O815" s="801"/>
      <c r="P815" s="801"/>
      <c r="Q815" s="801"/>
      <c r="R815" s="801"/>
      <c r="S815" s="801"/>
      <c r="T815" s="818">
        <v>480000</v>
      </c>
    </row>
    <row r="816" spans="1:20" s="696" customFormat="1" ht="24.75" customHeight="1">
      <c r="A816" s="729">
        <v>72</v>
      </c>
      <c r="B816" s="701" t="s">
        <v>1305</v>
      </c>
      <c r="C816" s="701">
        <v>3</v>
      </c>
      <c r="D816" s="701">
        <v>11</v>
      </c>
      <c r="E816" s="800">
        <f>VLOOKUP(C816, '[2]SALARY SCALE '!$A$2:$P$18,D816+1, FALSE)</f>
        <v>123172.20000000001</v>
      </c>
      <c r="F816" s="801">
        <f t="shared" si="220"/>
        <v>43110.270000000004</v>
      </c>
      <c r="G816" s="801">
        <f t="shared" si="221"/>
        <v>24634.440000000002</v>
      </c>
      <c r="H816" s="801">
        <f t="shared" si="222"/>
        <v>6158.6100000000006</v>
      </c>
      <c r="I816" s="801">
        <f t="shared" si="223"/>
        <v>5400</v>
      </c>
      <c r="J816" s="801">
        <f t="shared" si="224"/>
        <v>71074.290000000008</v>
      </c>
      <c r="K816" s="801" t="str">
        <f t="shared" si="225"/>
        <v/>
      </c>
      <c r="L816" s="801" t="str">
        <f t="shared" si="226"/>
        <v/>
      </c>
      <c r="M816" s="801" t="str">
        <f t="shared" si="227"/>
        <v/>
      </c>
      <c r="N816" s="801"/>
      <c r="O816" s="801"/>
      <c r="P816" s="801"/>
      <c r="Q816" s="801"/>
      <c r="R816" s="801"/>
      <c r="S816" s="801"/>
      <c r="T816" s="818">
        <v>480000</v>
      </c>
    </row>
    <row r="817" spans="1:20" s="696" customFormat="1" ht="24.75" customHeight="1">
      <c r="A817" s="729">
        <v>73</v>
      </c>
      <c r="B817" s="701" t="s">
        <v>1306</v>
      </c>
      <c r="C817" s="701">
        <v>3</v>
      </c>
      <c r="D817" s="701">
        <v>11</v>
      </c>
      <c r="E817" s="800">
        <f>VLOOKUP(C817, '[2]SALARY SCALE '!$A$2:$P$18,D817+1, FALSE)</f>
        <v>123172.20000000001</v>
      </c>
      <c r="F817" s="801">
        <f t="shared" si="220"/>
        <v>43110.270000000004</v>
      </c>
      <c r="G817" s="801">
        <f t="shared" si="221"/>
        <v>24634.440000000002</v>
      </c>
      <c r="H817" s="801">
        <f t="shared" si="222"/>
        <v>6158.6100000000006</v>
      </c>
      <c r="I817" s="801">
        <f t="shared" si="223"/>
        <v>5400</v>
      </c>
      <c r="J817" s="801">
        <f t="shared" si="224"/>
        <v>71074.290000000008</v>
      </c>
      <c r="K817" s="801" t="str">
        <f t="shared" si="225"/>
        <v/>
      </c>
      <c r="L817" s="801" t="str">
        <f t="shared" si="226"/>
        <v/>
      </c>
      <c r="M817" s="801" t="str">
        <f t="shared" si="227"/>
        <v/>
      </c>
      <c r="N817" s="801"/>
      <c r="O817" s="801"/>
      <c r="P817" s="801"/>
      <c r="Q817" s="801"/>
      <c r="R817" s="801"/>
      <c r="S817" s="801"/>
      <c r="T817" s="818">
        <v>480000</v>
      </c>
    </row>
    <row r="818" spans="1:20" s="696" customFormat="1" ht="24.75" customHeight="1">
      <c r="A818" s="729">
        <v>74</v>
      </c>
      <c r="B818" s="701" t="s">
        <v>1307</v>
      </c>
      <c r="C818" s="701">
        <v>3</v>
      </c>
      <c r="D818" s="701">
        <v>11</v>
      </c>
      <c r="E818" s="800">
        <f>VLOOKUP(C818, '[2]SALARY SCALE '!$A$2:$P$18,D818+1, FALSE)</f>
        <v>123172.20000000001</v>
      </c>
      <c r="F818" s="801">
        <f t="shared" si="220"/>
        <v>43110.270000000004</v>
      </c>
      <c r="G818" s="801">
        <f t="shared" si="221"/>
        <v>24634.440000000002</v>
      </c>
      <c r="H818" s="801">
        <f t="shared" si="222"/>
        <v>6158.6100000000006</v>
      </c>
      <c r="I818" s="801">
        <f t="shared" si="223"/>
        <v>5400</v>
      </c>
      <c r="J818" s="801">
        <f t="shared" si="224"/>
        <v>71074.290000000008</v>
      </c>
      <c r="K818" s="801" t="str">
        <f t="shared" si="225"/>
        <v/>
      </c>
      <c r="L818" s="801" t="str">
        <f t="shared" si="226"/>
        <v/>
      </c>
      <c r="M818" s="801" t="str">
        <f t="shared" si="227"/>
        <v/>
      </c>
      <c r="N818" s="801"/>
      <c r="O818" s="801"/>
      <c r="P818" s="801"/>
      <c r="Q818" s="801"/>
      <c r="R818" s="801"/>
      <c r="S818" s="801"/>
      <c r="T818" s="818">
        <v>480000</v>
      </c>
    </row>
    <row r="819" spans="1:20" s="696" customFormat="1" ht="24.75" customHeight="1">
      <c r="A819" s="729">
        <v>75</v>
      </c>
      <c r="B819" s="701" t="s">
        <v>1308</v>
      </c>
      <c r="C819" s="701">
        <v>3</v>
      </c>
      <c r="D819" s="701">
        <v>11</v>
      </c>
      <c r="E819" s="800">
        <f>VLOOKUP(C819, '[2]SALARY SCALE '!$A$2:$P$18,D819+1, FALSE)</f>
        <v>123172.20000000001</v>
      </c>
      <c r="F819" s="801">
        <f t="shared" si="220"/>
        <v>43110.270000000004</v>
      </c>
      <c r="G819" s="801">
        <f t="shared" si="221"/>
        <v>24634.440000000002</v>
      </c>
      <c r="H819" s="801">
        <f t="shared" si="222"/>
        <v>6158.6100000000006</v>
      </c>
      <c r="I819" s="801">
        <f t="shared" si="223"/>
        <v>5400</v>
      </c>
      <c r="J819" s="801">
        <f t="shared" si="224"/>
        <v>71074.290000000008</v>
      </c>
      <c r="K819" s="801" t="str">
        <f t="shared" si="225"/>
        <v/>
      </c>
      <c r="L819" s="801" t="str">
        <f t="shared" si="226"/>
        <v/>
      </c>
      <c r="M819" s="801" t="str">
        <f t="shared" si="227"/>
        <v/>
      </c>
      <c r="N819" s="801"/>
      <c r="O819" s="801"/>
      <c r="P819" s="801"/>
      <c r="Q819" s="801"/>
      <c r="R819" s="801"/>
      <c r="S819" s="801"/>
      <c r="T819" s="818">
        <v>480000</v>
      </c>
    </row>
    <row r="820" spans="1:20" s="696" customFormat="1" ht="24.75" customHeight="1">
      <c r="A820" s="729">
        <v>76</v>
      </c>
      <c r="B820" s="701" t="s">
        <v>1309</v>
      </c>
      <c r="C820" s="701">
        <v>3</v>
      </c>
      <c r="D820" s="701">
        <v>11</v>
      </c>
      <c r="E820" s="800">
        <f>VLOOKUP(C820, '[2]SALARY SCALE '!$A$2:$P$18,D820+1, FALSE)</f>
        <v>123172.20000000001</v>
      </c>
      <c r="F820" s="801">
        <f t="shared" si="220"/>
        <v>43110.270000000004</v>
      </c>
      <c r="G820" s="801">
        <f t="shared" si="221"/>
        <v>24634.440000000002</v>
      </c>
      <c r="H820" s="801">
        <f t="shared" si="222"/>
        <v>6158.6100000000006</v>
      </c>
      <c r="I820" s="801">
        <f t="shared" si="223"/>
        <v>5400</v>
      </c>
      <c r="J820" s="801">
        <f t="shared" si="224"/>
        <v>71074.290000000008</v>
      </c>
      <c r="K820" s="801" t="str">
        <f t="shared" si="225"/>
        <v/>
      </c>
      <c r="L820" s="801" t="str">
        <f t="shared" si="226"/>
        <v/>
      </c>
      <c r="M820" s="801" t="str">
        <f t="shared" si="227"/>
        <v/>
      </c>
      <c r="N820" s="801"/>
      <c r="O820" s="801"/>
      <c r="P820" s="801"/>
      <c r="Q820" s="801"/>
      <c r="R820" s="801"/>
      <c r="S820" s="801"/>
      <c r="T820" s="818">
        <v>480000</v>
      </c>
    </row>
    <row r="821" spans="1:20" s="696" customFormat="1" ht="24.75" customHeight="1">
      <c r="A821" s="729">
        <v>77</v>
      </c>
      <c r="B821" s="701" t="s">
        <v>1310</v>
      </c>
      <c r="C821" s="701">
        <v>3</v>
      </c>
      <c r="D821" s="701">
        <v>11</v>
      </c>
      <c r="E821" s="800">
        <f>VLOOKUP(C821, '[2]SALARY SCALE '!$A$2:$P$18,D821+1, FALSE)</f>
        <v>123172.20000000001</v>
      </c>
      <c r="F821" s="801">
        <f t="shared" si="220"/>
        <v>43110.270000000004</v>
      </c>
      <c r="G821" s="801">
        <f t="shared" si="221"/>
        <v>24634.440000000002</v>
      </c>
      <c r="H821" s="801">
        <f t="shared" si="222"/>
        <v>6158.6100000000006</v>
      </c>
      <c r="I821" s="801">
        <f t="shared" si="223"/>
        <v>5400</v>
      </c>
      <c r="J821" s="801">
        <f t="shared" si="224"/>
        <v>71074.290000000008</v>
      </c>
      <c r="K821" s="801" t="str">
        <f t="shared" si="225"/>
        <v/>
      </c>
      <c r="L821" s="801" t="str">
        <f t="shared" si="226"/>
        <v/>
      </c>
      <c r="M821" s="801" t="str">
        <f t="shared" si="227"/>
        <v/>
      </c>
      <c r="N821" s="801"/>
      <c r="O821" s="801"/>
      <c r="P821" s="801"/>
      <c r="Q821" s="801"/>
      <c r="R821" s="801"/>
      <c r="S821" s="801"/>
      <c r="T821" s="818">
        <v>480000</v>
      </c>
    </row>
    <row r="822" spans="1:20" s="696" customFormat="1" ht="24.75" customHeight="1">
      <c r="A822" s="729">
        <v>78</v>
      </c>
      <c r="B822" s="701" t="s">
        <v>1311</v>
      </c>
      <c r="C822" s="701">
        <v>3</v>
      </c>
      <c r="D822" s="701">
        <v>11</v>
      </c>
      <c r="E822" s="800">
        <f>VLOOKUP(C822, '[2]SALARY SCALE '!$A$2:$P$18,D822+1, FALSE)</f>
        <v>123172.20000000001</v>
      </c>
      <c r="F822" s="801">
        <f t="shared" si="220"/>
        <v>43110.270000000004</v>
      </c>
      <c r="G822" s="801">
        <f t="shared" si="221"/>
        <v>24634.440000000002</v>
      </c>
      <c r="H822" s="801">
        <f t="shared" si="222"/>
        <v>6158.6100000000006</v>
      </c>
      <c r="I822" s="801">
        <f t="shared" si="223"/>
        <v>5400</v>
      </c>
      <c r="J822" s="801">
        <f t="shared" si="224"/>
        <v>71074.290000000008</v>
      </c>
      <c r="K822" s="801" t="str">
        <f t="shared" si="225"/>
        <v/>
      </c>
      <c r="L822" s="801" t="str">
        <f t="shared" si="226"/>
        <v/>
      </c>
      <c r="M822" s="801" t="str">
        <f t="shared" si="227"/>
        <v/>
      </c>
      <c r="N822" s="801"/>
      <c r="O822" s="801"/>
      <c r="P822" s="801"/>
      <c r="Q822" s="801"/>
      <c r="R822" s="801"/>
      <c r="S822" s="801"/>
      <c r="T822" s="818">
        <v>480000</v>
      </c>
    </row>
    <row r="823" spans="1:20" s="696" customFormat="1" ht="24.75" customHeight="1">
      <c r="A823" s="729">
        <v>79</v>
      </c>
      <c r="B823" s="701" t="s">
        <v>1312</v>
      </c>
      <c r="C823" s="701">
        <v>3</v>
      </c>
      <c r="D823" s="701">
        <v>11</v>
      </c>
      <c r="E823" s="800">
        <f>VLOOKUP(C823, '[2]SALARY SCALE '!$A$2:$P$18,D823+1, FALSE)</f>
        <v>123172.20000000001</v>
      </c>
      <c r="F823" s="801">
        <f t="shared" si="220"/>
        <v>43110.270000000004</v>
      </c>
      <c r="G823" s="801">
        <f t="shared" si="221"/>
        <v>24634.440000000002</v>
      </c>
      <c r="H823" s="801">
        <f t="shared" si="222"/>
        <v>6158.6100000000006</v>
      </c>
      <c r="I823" s="801">
        <f t="shared" si="223"/>
        <v>5400</v>
      </c>
      <c r="J823" s="801">
        <f t="shared" si="224"/>
        <v>71074.290000000008</v>
      </c>
      <c r="K823" s="801" t="str">
        <f t="shared" si="225"/>
        <v/>
      </c>
      <c r="L823" s="801" t="str">
        <f t="shared" si="226"/>
        <v/>
      </c>
      <c r="M823" s="801" t="str">
        <f t="shared" si="227"/>
        <v/>
      </c>
      <c r="N823" s="801"/>
      <c r="O823" s="801"/>
      <c r="P823" s="801"/>
      <c r="Q823" s="801"/>
      <c r="R823" s="801"/>
      <c r="S823" s="801"/>
      <c r="T823" s="818">
        <v>480000</v>
      </c>
    </row>
    <row r="824" spans="1:20" s="696" customFormat="1" ht="24.75" customHeight="1">
      <c r="A824" s="729">
        <v>80</v>
      </c>
      <c r="B824" s="701" t="s">
        <v>1313</v>
      </c>
      <c r="C824" s="701">
        <v>3</v>
      </c>
      <c r="D824" s="701">
        <v>11</v>
      </c>
      <c r="E824" s="800">
        <f>VLOOKUP(C824, '[2]SALARY SCALE '!$A$2:$P$18,D824+1, FALSE)</f>
        <v>123172.20000000001</v>
      </c>
      <c r="F824" s="801">
        <f t="shared" si="220"/>
        <v>43110.270000000004</v>
      </c>
      <c r="G824" s="801">
        <f t="shared" si="221"/>
        <v>24634.440000000002</v>
      </c>
      <c r="H824" s="801">
        <f t="shared" si="222"/>
        <v>6158.6100000000006</v>
      </c>
      <c r="I824" s="801">
        <f t="shared" si="223"/>
        <v>5400</v>
      </c>
      <c r="J824" s="801">
        <f t="shared" si="224"/>
        <v>71074.290000000008</v>
      </c>
      <c r="K824" s="801" t="str">
        <f t="shared" si="225"/>
        <v/>
      </c>
      <c r="L824" s="801" t="str">
        <f t="shared" si="226"/>
        <v/>
      </c>
      <c r="M824" s="801" t="str">
        <f t="shared" si="227"/>
        <v/>
      </c>
      <c r="N824" s="801"/>
      <c r="O824" s="801"/>
      <c r="P824" s="801"/>
      <c r="Q824" s="801"/>
      <c r="R824" s="801"/>
      <c r="S824" s="801"/>
      <c r="T824" s="818">
        <v>480000</v>
      </c>
    </row>
    <row r="825" spans="1:20" s="696" customFormat="1" ht="24.75" customHeight="1">
      <c r="A825" s="729">
        <v>81</v>
      </c>
      <c r="B825" s="701" t="s">
        <v>1314</v>
      </c>
      <c r="C825" s="701">
        <v>3</v>
      </c>
      <c r="D825" s="701">
        <v>11</v>
      </c>
      <c r="E825" s="800">
        <f>VLOOKUP(C825, '[2]SALARY SCALE '!$A$2:$P$18,D825+1, FALSE)</f>
        <v>123172.20000000001</v>
      </c>
      <c r="F825" s="801">
        <f t="shared" si="220"/>
        <v>43110.270000000004</v>
      </c>
      <c r="G825" s="801">
        <f t="shared" si="221"/>
        <v>24634.440000000002</v>
      </c>
      <c r="H825" s="801">
        <f t="shared" si="222"/>
        <v>6158.6100000000006</v>
      </c>
      <c r="I825" s="801">
        <f t="shared" si="223"/>
        <v>5400</v>
      </c>
      <c r="J825" s="801">
        <f t="shared" si="224"/>
        <v>71074.290000000008</v>
      </c>
      <c r="K825" s="801" t="str">
        <f t="shared" si="225"/>
        <v/>
      </c>
      <c r="L825" s="801" t="str">
        <f t="shared" si="226"/>
        <v/>
      </c>
      <c r="M825" s="801" t="str">
        <f t="shared" si="227"/>
        <v/>
      </c>
      <c r="N825" s="801"/>
      <c r="O825" s="801"/>
      <c r="P825" s="801"/>
      <c r="Q825" s="801"/>
      <c r="R825" s="801"/>
      <c r="S825" s="801"/>
      <c r="T825" s="818">
        <v>480000</v>
      </c>
    </row>
    <row r="826" spans="1:20" s="696" customFormat="1" ht="24.75" customHeight="1">
      <c r="A826" s="729">
        <v>82</v>
      </c>
      <c r="B826" s="701" t="s">
        <v>1315</v>
      </c>
      <c r="C826" s="701">
        <v>3</v>
      </c>
      <c r="D826" s="701">
        <v>11</v>
      </c>
      <c r="E826" s="800">
        <f>VLOOKUP(C826, '[2]SALARY SCALE '!$A$2:$P$18,D826+1, FALSE)</f>
        <v>123172.20000000001</v>
      </c>
      <c r="F826" s="801">
        <f t="shared" si="220"/>
        <v>43110.270000000004</v>
      </c>
      <c r="G826" s="801">
        <f t="shared" si="221"/>
        <v>24634.440000000002</v>
      </c>
      <c r="H826" s="801">
        <f t="shared" si="222"/>
        <v>6158.6100000000006</v>
      </c>
      <c r="I826" s="801">
        <f t="shared" si="223"/>
        <v>5400</v>
      </c>
      <c r="J826" s="801">
        <f t="shared" si="224"/>
        <v>71074.290000000008</v>
      </c>
      <c r="K826" s="801" t="str">
        <f t="shared" si="225"/>
        <v/>
      </c>
      <c r="L826" s="801" t="str">
        <f t="shared" si="226"/>
        <v/>
      </c>
      <c r="M826" s="801" t="str">
        <f t="shared" si="227"/>
        <v/>
      </c>
      <c r="N826" s="801"/>
      <c r="O826" s="801"/>
      <c r="P826" s="801"/>
      <c r="Q826" s="801"/>
      <c r="R826" s="801"/>
      <c r="S826" s="801"/>
      <c r="T826" s="818">
        <v>480000</v>
      </c>
    </row>
    <row r="827" spans="1:20" s="696" customFormat="1" ht="24.75" customHeight="1">
      <c r="A827" s="729">
        <v>83</v>
      </c>
      <c r="B827" s="701" t="s">
        <v>1316</v>
      </c>
      <c r="C827" s="701">
        <v>3</v>
      </c>
      <c r="D827" s="701">
        <v>11</v>
      </c>
      <c r="E827" s="800">
        <f>VLOOKUP(C827, '[2]SALARY SCALE '!$A$2:$P$18,D827+1, FALSE)</f>
        <v>123172.20000000001</v>
      </c>
      <c r="F827" s="801">
        <f t="shared" si="220"/>
        <v>43110.270000000004</v>
      </c>
      <c r="G827" s="801">
        <f t="shared" si="221"/>
        <v>24634.440000000002</v>
      </c>
      <c r="H827" s="801">
        <f t="shared" si="222"/>
        <v>6158.6100000000006</v>
      </c>
      <c r="I827" s="801">
        <f t="shared" si="223"/>
        <v>5400</v>
      </c>
      <c r="J827" s="801">
        <f t="shared" si="224"/>
        <v>71074.290000000008</v>
      </c>
      <c r="K827" s="801" t="str">
        <f t="shared" si="225"/>
        <v/>
      </c>
      <c r="L827" s="801" t="str">
        <f t="shared" si="226"/>
        <v/>
      </c>
      <c r="M827" s="801" t="str">
        <f t="shared" si="227"/>
        <v/>
      </c>
      <c r="N827" s="801"/>
      <c r="O827" s="801"/>
      <c r="P827" s="801"/>
      <c r="Q827" s="801"/>
      <c r="R827" s="801"/>
      <c r="S827" s="801"/>
      <c r="T827" s="818">
        <v>480000</v>
      </c>
    </row>
    <row r="828" spans="1:20" s="696" customFormat="1" ht="24.75" customHeight="1">
      <c r="A828" s="729">
        <v>84</v>
      </c>
      <c r="B828" s="701" t="s">
        <v>1317</v>
      </c>
      <c r="C828" s="701">
        <v>3</v>
      </c>
      <c r="D828" s="701">
        <v>11</v>
      </c>
      <c r="E828" s="800">
        <f>VLOOKUP(C828, '[2]SALARY SCALE '!$A$2:$P$18,D828+1, FALSE)</f>
        <v>123172.20000000001</v>
      </c>
      <c r="F828" s="801">
        <f t="shared" si="220"/>
        <v>43110.270000000004</v>
      </c>
      <c r="G828" s="801">
        <f t="shared" si="221"/>
        <v>24634.440000000002</v>
      </c>
      <c r="H828" s="801">
        <f t="shared" si="222"/>
        <v>6158.6100000000006</v>
      </c>
      <c r="I828" s="801">
        <f t="shared" si="223"/>
        <v>5400</v>
      </c>
      <c r="J828" s="801">
        <f t="shared" si="224"/>
        <v>71074.290000000008</v>
      </c>
      <c r="K828" s="801" t="str">
        <f t="shared" si="225"/>
        <v/>
      </c>
      <c r="L828" s="801" t="str">
        <f t="shared" si="226"/>
        <v/>
      </c>
      <c r="M828" s="801" t="str">
        <f t="shared" si="227"/>
        <v/>
      </c>
      <c r="N828" s="801"/>
      <c r="O828" s="801"/>
      <c r="P828" s="801"/>
      <c r="Q828" s="801"/>
      <c r="R828" s="801"/>
      <c r="S828" s="801"/>
      <c r="T828" s="818">
        <v>480000</v>
      </c>
    </row>
    <row r="829" spans="1:20" s="696" customFormat="1" ht="24.75" customHeight="1">
      <c r="A829" s="729">
        <v>85</v>
      </c>
      <c r="B829" s="701" t="s">
        <v>1318</v>
      </c>
      <c r="C829" s="701">
        <v>3</v>
      </c>
      <c r="D829" s="701">
        <v>11</v>
      </c>
      <c r="E829" s="800">
        <f>VLOOKUP(C829, '[2]SALARY SCALE '!$A$2:$P$18,D829+1, FALSE)</f>
        <v>123172.20000000001</v>
      </c>
      <c r="F829" s="801">
        <f t="shared" si="220"/>
        <v>43110.270000000004</v>
      </c>
      <c r="G829" s="801">
        <f t="shared" si="221"/>
        <v>24634.440000000002</v>
      </c>
      <c r="H829" s="801">
        <f t="shared" si="222"/>
        <v>6158.6100000000006</v>
      </c>
      <c r="I829" s="801">
        <f t="shared" si="223"/>
        <v>5400</v>
      </c>
      <c r="J829" s="801">
        <f t="shared" si="224"/>
        <v>71074.290000000008</v>
      </c>
      <c r="K829" s="801" t="str">
        <f t="shared" si="225"/>
        <v/>
      </c>
      <c r="L829" s="801" t="str">
        <f t="shared" si="226"/>
        <v/>
      </c>
      <c r="M829" s="801" t="str">
        <f t="shared" si="227"/>
        <v/>
      </c>
      <c r="N829" s="801"/>
      <c r="O829" s="801"/>
      <c r="P829" s="801"/>
      <c r="Q829" s="801"/>
      <c r="R829" s="801"/>
      <c r="S829" s="801"/>
      <c r="T829" s="818">
        <v>480000</v>
      </c>
    </row>
    <row r="830" spans="1:20" s="696" customFormat="1" ht="24.75" customHeight="1">
      <c r="A830" s="729">
        <v>86</v>
      </c>
      <c r="B830" s="701" t="s">
        <v>1319</v>
      </c>
      <c r="C830" s="701">
        <v>3</v>
      </c>
      <c r="D830" s="701">
        <v>11</v>
      </c>
      <c r="E830" s="800">
        <f>VLOOKUP(C830, '[2]SALARY SCALE '!$A$2:$P$18,D830+1, FALSE)</f>
        <v>123172.20000000001</v>
      </c>
      <c r="F830" s="801">
        <f t="shared" si="220"/>
        <v>43110.270000000004</v>
      </c>
      <c r="G830" s="801">
        <f t="shared" si="221"/>
        <v>24634.440000000002</v>
      </c>
      <c r="H830" s="801">
        <f t="shared" si="222"/>
        <v>6158.6100000000006</v>
      </c>
      <c r="I830" s="801">
        <f t="shared" si="223"/>
        <v>5400</v>
      </c>
      <c r="J830" s="801">
        <f t="shared" si="224"/>
        <v>71074.290000000008</v>
      </c>
      <c r="K830" s="801" t="str">
        <f t="shared" si="225"/>
        <v/>
      </c>
      <c r="L830" s="801" t="str">
        <f t="shared" si="226"/>
        <v/>
      </c>
      <c r="M830" s="801" t="str">
        <f t="shared" si="227"/>
        <v/>
      </c>
      <c r="N830" s="801"/>
      <c r="O830" s="801"/>
      <c r="P830" s="801"/>
      <c r="Q830" s="801"/>
      <c r="R830" s="801"/>
      <c r="S830" s="801"/>
      <c r="T830" s="818">
        <v>480000</v>
      </c>
    </row>
    <row r="831" spans="1:20" s="696" customFormat="1" ht="24.75" customHeight="1">
      <c r="A831" s="729">
        <v>87</v>
      </c>
      <c r="B831" s="701" t="s">
        <v>1320</v>
      </c>
      <c r="C831" s="701">
        <v>3</v>
      </c>
      <c r="D831" s="701">
        <v>11</v>
      </c>
      <c r="E831" s="800">
        <f>VLOOKUP(C831, '[2]SALARY SCALE '!$A$2:$P$18,D831+1, FALSE)</f>
        <v>123172.20000000001</v>
      </c>
      <c r="F831" s="801">
        <f t="shared" si="220"/>
        <v>43110.270000000004</v>
      </c>
      <c r="G831" s="801">
        <f t="shared" si="221"/>
        <v>24634.440000000002</v>
      </c>
      <c r="H831" s="801">
        <f t="shared" si="222"/>
        <v>6158.6100000000006</v>
      </c>
      <c r="I831" s="801">
        <f t="shared" si="223"/>
        <v>5400</v>
      </c>
      <c r="J831" s="801">
        <f t="shared" si="224"/>
        <v>71074.290000000008</v>
      </c>
      <c r="K831" s="801" t="str">
        <f t="shared" si="225"/>
        <v/>
      </c>
      <c r="L831" s="801" t="str">
        <f t="shared" si="226"/>
        <v/>
      </c>
      <c r="M831" s="801" t="str">
        <f t="shared" si="227"/>
        <v/>
      </c>
      <c r="N831" s="801"/>
      <c r="O831" s="801"/>
      <c r="P831" s="801"/>
      <c r="Q831" s="801"/>
      <c r="R831" s="801"/>
      <c r="S831" s="801"/>
      <c r="T831" s="818">
        <v>480000</v>
      </c>
    </row>
    <row r="832" spans="1:20" s="696" customFormat="1" ht="24.75" customHeight="1">
      <c r="A832" s="729">
        <v>88</v>
      </c>
      <c r="B832" s="701" t="s">
        <v>1321</v>
      </c>
      <c r="C832" s="701">
        <v>3</v>
      </c>
      <c r="D832" s="701">
        <v>11</v>
      </c>
      <c r="E832" s="800">
        <f>VLOOKUP(C832, '[2]SALARY SCALE '!$A$2:$P$18,D832+1, FALSE)</f>
        <v>123172.20000000001</v>
      </c>
      <c r="F832" s="801">
        <f t="shared" si="220"/>
        <v>43110.270000000004</v>
      </c>
      <c r="G832" s="801">
        <f t="shared" si="221"/>
        <v>24634.440000000002</v>
      </c>
      <c r="H832" s="801">
        <f t="shared" si="222"/>
        <v>6158.6100000000006</v>
      </c>
      <c r="I832" s="801">
        <f t="shared" si="223"/>
        <v>5400</v>
      </c>
      <c r="J832" s="801">
        <f t="shared" si="224"/>
        <v>71074.290000000008</v>
      </c>
      <c r="K832" s="801" t="str">
        <f t="shared" si="225"/>
        <v/>
      </c>
      <c r="L832" s="801" t="str">
        <f t="shared" si="226"/>
        <v/>
      </c>
      <c r="M832" s="801" t="str">
        <f t="shared" si="227"/>
        <v/>
      </c>
      <c r="N832" s="801"/>
      <c r="O832" s="801"/>
      <c r="P832" s="801"/>
      <c r="Q832" s="801"/>
      <c r="R832" s="801"/>
      <c r="S832" s="801"/>
      <c r="T832" s="818">
        <v>480000</v>
      </c>
    </row>
    <row r="833" spans="1:20" s="696" customFormat="1" ht="24.75" customHeight="1">
      <c r="A833" s="729">
        <v>89</v>
      </c>
      <c r="B833" s="701" t="s">
        <v>1322</v>
      </c>
      <c r="C833" s="701">
        <v>3</v>
      </c>
      <c r="D833" s="701">
        <v>11</v>
      </c>
      <c r="E833" s="800">
        <f>VLOOKUP(C833, '[2]SALARY SCALE '!$A$2:$P$18,D833+1, FALSE)</f>
        <v>123172.20000000001</v>
      </c>
      <c r="F833" s="801">
        <f t="shared" si="220"/>
        <v>43110.270000000004</v>
      </c>
      <c r="G833" s="801">
        <f t="shared" si="221"/>
        <v>24634.440000000002</v>
      </c>
      <c r="H833" s="801">
        <f t="shared" si="222"/>
        <v>6158.6100000000006</v>
      </c>
      <c r="I833" s="801">
        <f t="shared" si="223"/>
        <v>5400</v>
      </c>
      <c r="J833" s="801">
        <f t="shared" si="224"/>
        <v>71074.290000000008</v>
      </c>
      <c r="K833" s="801" t="str">
        <f t="shared" si="225"/>
        <v/>
      </c>
      <c r="L833" s="801" t="str">
        <f t="shared" si="226"/>
        <v/>
      </c>
      <c r="M833" s="801" t="str">
        <f t="shared" si="227"/>
        <v/>
      </c>
      <c r="N833" s="801"/>
      <c r="O833" s="801"/>
      <c r="P833" s="801"/>
      <c r="Q833" s="801"/>
      <c r="R833" s="801"/>
      <c r="S833" s="801"/>
      <c r="T833" s="818">
        <v>480000</v>
      </c>
    </row>
    <row r="834" spans="1:20" s="696" customFormat="1" ht="24.75" customHeight="1">
      <c r="A834" s="729">
        <v>90</v>
      </c>
      <c r="B834" s="701" t="s">
        <v>1323</v>
      </c>
      <c r="C834" s="701">
        <v>3</v>
      </c>
      <c r="D834" s="701">
        <v>11</v>
      </c>
      <c r="E834" s="800">
        <f>VLOOKUP(C834, '[2]SALARY SCALE '!$A$2:$P$18,D834+1, FALSE)</f>
        <v>123172.20000000001</v>
      </c>
      <c r="F834" s="801">
        <f t="shared" si="220"/>
        <v>43110.270000000004</v>
      </c>
      <c r="G834" s="801">
        <f t="shared" si="221"/>
        <v>24634.440000000002</v>
      </c>
      <c r="H834" s="801">
        <f t="shared" si="222"/>
        <v>6158.6100000000006</v>
      </c>
      <c r="I834" s="801">
        <f t="shared" si="223"/>
        <v>5400</v>
      </c>
      <c r="J834" s="801">
        <f t="shared" si="224"/>
        <v>71074.290000000008</v>
      </c>
      <c r="K834" s="801" t="str">
        <f t="shared" si="225"/>
        <v/>
      </c>
      <c r="L834" s="801" t="str">
        <f t="shared" si="226"/>
        <v/>
      </c>
      <c r="M834" s="801" t="str">
        <f t="shared" si="227"/>
        <v/>
      </c>
      <c r="N834" s="801"/>
      <c r="O834" s="801"/>
      <c r="P834" s="801"/>
      <c r="Q834" s="801"/>
      <c r="R834" s="801"/>
      <c r="S834" s="801"/>
      <c r="T834" s="818">
        <v>480000</v>
      </c>
    </row>
    <row r="835" spans="1:20" s="696" customFormat="1" ht="24.75" customHeight="1">
      <c r="A835" s="729">
        <v>91</v>
      </c>
      <c r="B835" s="701" t="s">
        <v>1324</v>
      </c>
      <c r="C835" s="701">
        <v>3</v>
      </c>
      <c r="D835" s="701">
        <v>11</v>
      </c>
      <c r="E835" s="800">
        <f>VLOOKUP(C835, '[2]SALARY SCALE '!$A$2:$P$18,D835+1, FALSE)</f>
        <v>123172.20000000001</v>
      </c>
      <c r="F835" s="801">
        <f t="shared" si="220"/>
        <v>43110.270000000004</v>
      </c>
      <c r="G835" s="801">
        <f t="shared" si="221"/>
        <v>24634.440000000002</v>
      </c>
      <c r="H835" s="801">
        <f t="shared" si="222"/>
        <v>6158.6100000000006</v>
      </c>
      <c r="I835" s="801">
        <f t="shared" si="223"/>
        <v>5400</v>
      </c>
      <c r="J835" s="801">
        <f t="shared" si="224"/>
        <v>71074.290000000008</v>
      </c>
      <c r="K835" s="801" t="str">
        <f t="shared" si="225"/>
        <v/>
      </c>
      <c r="L835" s="801" t="str">
        <f t="shared" si="226"/>
        <v/>
      </c>
      <c r="M835" s="801" t="str">
        <f t="shared" si="227"/>
        <v/>
      </c>
      <c r="N835" s="801"/>
      <c r="O835" s="801"/>
      <c r="P835" s="801"/>
      <c r="Q835" s="801"/>
      <c r="R835" s="801"/>
      <c r="S835" s="801"/>
      <c r="T835" s="818">
        <v>480000</v>
      </c>
    </row>
    <row r="836" spans="1:20" s="696" customFormat="1" ht="24.75" customHeight="1">
      <c r="A836" s="729">
        <v>92</v>
      </c>
      <c r="B836" s="701" t="s">
        <v>1325</v>
      </c>
      <c r="C836" s="701">
        <v>3</v>
      </c>
      <c r="D836" s="701">
        <v>11</v>
      </c>
      <c r="E836" s="800">
        <f>VLOOKUP(C836, '[2]SALARY SCALE '!$A$2:$P$18,D836+1, FALSE)</f>
        <v>123172.20000000001</v>
      </c>
      <c r="F836" s="801">
        <f t="shared" si="220"/>
        <v>43110.270000000004</v>
      </c>
      <c r="G836" s="801">
        <f t="shared" si="221"/>
        <v>24634.440000000002</v>
      </c>
      <c r="H836" s="801">
        <f t="shared" si="222"/>
        <v>6158.6100000000006</v>
      </c>
      <c r="I836" s="801">
        <f t="shared" si="223"/>
        <v>5400</v>
      </c>
      <c r="J836" s="801">
        <f t="shared" si="224"/>
        <v>71074.290000000008</v>
      </c>
      <c r="K836" s="801" t="str">
        <f t="shared" si="225"/>
        <v/>
      </c>
      <c r="L836" s="801" t="str">
        <f t="shared" si="226"/>
        <v/>
      </c>
      <c r="M836" s="801" t="str">
        <f t="shared" si="227"/>
        <v/>
      </c>
      <c r="N836" s="801"/>
      <c r="O836" s="801"/>
      <c r="P836" s="801"/>
      <c r="Q836" s="801"/>
      <c r="R836" s="801"/>
      <c r="S836" s="801"/>
      <c r="T836" s="818">
        <v>480000</v>
      </c>
    </row>
    <row r="837" spans="1:20" s="696" customFormat="1" ht="24.75" customHeight="1">
      <c r="A837" s="729">
        <v>93</v>
      </c>
      <c r="B837" s="701" t="s">
        <v>1326</v>
      </c>
      <c r="C837" s="701">
        <v>3</v>
      </c>
      <c r="D837" s="701">
        <v>11</v>
      </c>
      <c r="E837" s="800">
        <f>VLOOKUP(C837, '[2]SALARY SCALE '!$A$2:$P$18,D837+1, FALSE)</f>
        <v>123172.20000000001</v>
      </c>
      <c r="F837" s="801">
        <f t="shared" si="220"/>
        <v>43110.270000000004</v>
      </c>
      <c r="G837" s="801">
        <f t="shared" si="221"/>
        <v>24634.440000000002</v>
      </c>
      <c r="H837" s="801">
        <f t="shared" si="222"/>
        <v>6158.6100000000006</v>
      </c>
      <c r="I837" s="801">
        <f t="shared" si="223"/>
        <v>5400</v>
      </c>
      <c r="J837" s="801">
        <f t="shared" si="224"/>
        <v>71074.290000000008</v>
      </c>
      <c r="K837" s="801" t="str">
        <f t="shared" si="225"/>
        <v/>
      </c>
      <c r="L837" s="801" t="str">
        <f t="shared" si="226"/>
        <v/>
      </c>
      <c r="M837" s="801" t="str">
        <f t="shared" si="227"/>
        <v/>
      </c>
      <c r="N837" s="801"/>
      <c r="O837" s="801"/>
      <c r="P837" s="801"/>
      <c r="Q837" s="801"/>
      <c r="R837" s="801"/>
      <c r="S837" s="801"/>
      <c r="T837" s="818">
        <v>480000</v>
      </c>
    </row>
    <row r="838" spans="1:20" s="696" customFormat="1" ht="24.75" customHeight="1">
      <c r="A838" s="729">
        <v>94</v>
      </c>
      <c r="B838" s="701" t="s">
        <v>1327</v>
      </c>
      <c r="C838" s="701">
        <v>3</v>
      </c>
      <c r="D838" s="701">
        <v>11</v>
      </c>
      <c r="E838" s="800">
        <f>VLOOKUP(C838, '[2]SALARY SCALE '!$A$2:$P$18,D838+1, FALSE)</f>
        <v>123172.20000000001</v>
      </c>
      <c r="F838" s="801">
        <f t="shared" si="220"/>
        <v>43110.270000000004</v>
      </c>
      <c r="G838" s="801">
        <f t="shared" si="221"/>
        <v>24634.440000000002</v>
      </c>
      <c r="H838" s="801">
        <f t="shared" si="222"/>
        <v>6158.6100000000006</v>
      </c>
      <c r="I838" s="801">
        <f t="shared" si="223"/>
        <v>5400</v>
      </c>
      <c r="J838" s="801">
        <f t="shared" si="224"/>
        <v>71074.290000000008</v>
      </c>
      <c r="K838" s="801" t="str">
        <f t="shared" si="225"/>
        <v/>
      </c>
      <c r="L838" s="801" t="str">
        <f t="shared" si="226"/>
        <v/>
      </c>
      <c r="M838" s="801" t="str">
        <f t="shared" si="227"/>
        <v/>
      </c>
      <c r="N838" s="801"/>
      <c r="O838" s="801"/>
      <c r="P838" s="801"/>
      <c r="Q838" s="801"/>
      <c r="R838" s="801"/>
      <c r="S838" s="801"/>
      <c r="T838" s="818">
        <v>480000</v>
      </c>
    </row>
    <row r="839" spans="1:20" s="696" customFormat="1" ht="24.75" customHeight="1">
      <c r="A839" s="729">
        <v>95</v>
      </c>
      <c r="B839" s="701" t="s">
        <v>1328</v>
      </c>
      <c r="C839" s="701">
        <v>3</v>
      </c>
      <c r="D839" s="701">
        <v>11</v>
      </c>
      <c r="E839" s="800">
        <f>VLOOKUP(C839, '[2]SALARY SCALE '!$A$2:$P$18,D839+1, FALSE)</f>
        <v>123172.20000000001</v>
      </c>
      <c r="F839" s="801">
        <f t="shared" si="220"/>
        <v>43110.270000000004</v>
      </c>
      <c r="G839" s="801">
        <f t="shared" si="221"/>
        <v>24634.440000000002</v>
      </c>
      <c r="H839" s="801">
        <f t="shared" si="222"/>
        <v>6158.6100000000006</v>
      </c>
      <c r="I839" s="801">
        <f t="shared" si="223"/>
        <v>5400</v>
      </c>
      <c r="J839" s="801">
        <f t="shared" si="224"/>
        <v>71074.290000000008</v>
      </c>
      <c r="K839" s="801" t="str">
        <f t="shared" si="225"/>
        <v/>
      </c>
      <c r="L839" s="801" t="str">
        <f t="shared" si="226"/>
        <v/>
      </c>
      <c r="M839" s="801" t="str">
        <f t="shared" si="227"/>
        <v/>
      </c>
      <c r="N839" s="801"/>
      <c r="O839" s="801"/>
      <c r="P839" s="801"/>
      <c r="Q839" s="801"/>
      <c r="R839" s="801"/>
      <c r="S839" s="801"/>
      <c r="T839" s="818">
        <v>480000</v>
      </c>
    </row>
    <row r="840" spans="1:20" s="696" customFormat="1" ht="24.75" customHeight="1">
      <c r="A840" s="729">
        <v>96</v>
      </c>
      <c r="B840" s="701" t="s">
        <v>1329</v>
      </c>
      <c r="C840" s="701">
        <v>3</v>
      </c>
      <c r="D840" s="701">
        <v>11</v>
      </c>
      <c r="E840" s="800">
        <f>VLOOKUP(C840, '[2]SALARY SCALE '!$A$2:$P$18,D840+1, FALSE)</f>
        <v>123172.20000000001</v>
      </c>
      <c r="F840" s="801">
        <f t="shared" si="220"/>
        <v>43110.270000000004</v>
      </c>
      <c r="G840" s="801">
        <f t="shared" si="221"/>
        <v>24634.440000000002</v>
      </c>
      <c r="H840" s="801">
        <f t="shared" si="222"/>
        <v>6158.6100000000006</v>
      </c>
      <c r="I840" s="801">
        <f t="shared" si="223"/>
        <v>5400</v>
      </c>
      <c r="J840" s="801">
        <f t="shared" si="224"/>
        <v>71074.290000000008</v>
      </c>
      <c r="K840" s="801" t="str">
        <f t="shared" si="225"/>
        <v/>
      </c>
      <c r="L840" s="801" t="str">
        <f t="shared" si="226"/>
        <v/>
      </c>
      <c r="M840" s="801" t="str">
        <f t="shared" si="227"/>
        <v/>
      </c>
      <c r="N840" s="801"/>
      <c r="O840" s="801"/>
      <c r="P840" s="801"/>
      <c r="Q840" s="801"/>
      <c r="R840" s="801"/>
      <c r="S840" s="801"/>
      <c r="T840" s="818">
        <v>480000</v>
      </c>
    </row>
    <row r="841" spans="1:20" s="696" customFormat="1" ht="24.75" customHeight="1">
      <c r="A841" s="729">
        <v>97</v>
      </c>
      <c r="B841" s="701" t="s">
        <v>1330</v>
      </c>
      <c r="C841" s="701">
        <v>3</v>
      </c>
      <c r="D841" s="701">
        <v>11</v>
      </c>
      <c r="E841" s="800">
        <f>VLOOKUP(C841, '[2]SALARY SCALE '!$A$2:$P$18,D841+1, FALSE)</f>
        <v>123172.20000000001</v>
      </c>
      <c r="F841" s="801">
        <f t="shared" si="220"/>
        <v>43110.270000000004</v>
      </c>
      <c r="G841" s="801">
        <f t="shared" si="221"/>
        <v>24634.440000000002</v>
      </c>
      <c r="H841" s="801">
        <f t="shared" si="222"/>
        <v>6158.6100000000006</v>
      </c>
      <c r="I841" s="801">
        <f t="shared" si="223"/>
        <v>5400</v>
      </c>
      <c r="J841" s="801">
        <f t="shared" si="224"/>
        <v>71074.290000000008</v>
      </c>
      <c r="K841" s="801" t="str">
        <f t="shared" si="225"/>
        <v/>
      </c>
      <c r="L841" s="801" t="str">
        <f t="shared" si="226"/>
        <v/>
      </c>
      <c r="M841" s="801" t="str">
        <f t="shared" si="227"/>
        <v/>
      </c>
      <c r="N841" s="801"/>
      <c r="O841" s="801"/>
      <c r="P841" s="801"/>
      <c r="Q841" s="801"/>
      <c r="R841" s="801"/>
      <c r="S841" s="801"/>
      <c r="T841" s="818">
        <v>480000</v>
      </c>
    </row>
    <row r="842" spans="1:20" s="696" customFormat="1" ht="24.75" customHeight="1">
      <c r="A842" s="729">
        <v>98</v>
      </c>
      <c r="B842" s="701" t="s">
        <v>1331</v>
      </c>
      <c r="C842" s="701">
        <v>3</v>
      </c>
      <c r="D842" s="701">
        <v>11</v>
      </c>
      <c r="E842" s="800">
        <f>VLOOKUP(C842, '[2]SALARY SCALE '!$A$2:$P$18,D842+1, FALSE)</f>
        <v>123172.20000000001</v>
      </c>
      <c r="F842" s="801">
        <f t="shared" si="220"/>
        <v>43110.270000000004</v>
      </c>
      <c r="G842" s="801">
        <f t="shared" si="221"/>
        <v>24634.440000000002</v>
      </c>
      <c r="H842" s="801">
        <f t="shared" si="222"/>
        <v>6158.6100000000006</v>
      </c>
      <c r="I842" s="801">
        <f t="shared" si="223"/>
        <v>5400</v>
      </c>
      <c r="J842" s="801">
        <f t="shared" si="224"/>
        <v>71074.290000000008</v>
      </c>
      <c r="K842" s="801" t="str">
        <f t="shared" si="225"/>
        <v/>
      </c>
      <c r="L842" s="801" t="str">
        <f t="shared" si="226"/>
        <v/>
      </c>
      <c r="M842" s="801" t="str">
        <f t="shared" si="227"/>
        <v/>
      </c>
      <c r="N842" s="801"/>
      <c r="O842" s="801"/>
      <c r="P842" s="801"/>
      <c r="Q842" s="801"/>
      <c r="R842" s="801"/>
      <c r="S842" s="801"/>
      <c r="T842" s="818">
        <v>480000</v>
      </c>
    </row>
    <row r="843" spans="1:20" s="696" customFormat="1" ht="24.75" customHeight="1">
      <c r="A843" s="729">
        <v>99</v>
      </c>
      <c r="B843" s="701" t="s">
        <v>1332</v>
      </c>
      <c r="C843" s="701">
        <v>3</v>
      </c>
      <c r="D843" s="701">
        <v>11</v>
      </c>
      <c r="E843" s="800">
        <f>VLOOKUP(C843, '[2]SALARY SCALE '!$A$2:$P$18,D843+1, FALSE)</f>
        <v>123172.20000000001</v>
      </c>
      <c r="F843" s="801">
        <f t="shared" si="220"/>
        <v>43110.270000000004</v>
      </c>
      <c r="G843" s="801">
        <f t="shared" si="221"/>
        <v>24634.440000000002</v>
      </c>
      <c r="H843" s="801">
        <f t="shared" si="222"/>
        <v>6158.6100000000006</v>
      </c>
      <c r="I843" s="801">
        <f t="shared" si="223"/>
        <v>5400</v>
      </c>
      <c r="J843" s="801">
        <f t="shared" si="224"/>
        <v>71074.290000000008</v>
      </c>
      <c r="K843" s="801" t="str">
        <f t="shared" si="225"/>
        <v/>
      </c>
      <c r="L843" s="801" t="str">
        <f t="shared" si="226"/>
        <v/>
      </c>
      <c r="M843" s="801" t="str">
        <f t="shared" si="227"/>
        <v/>
      </c>
      <c r="N843" s="801"/>
      <c r="O843" s="801"/>
      <c r="P843" s="801"/>
      <c r="Q843" s="801"/>
      <c r="R843" s="801"/>
      <c r="S843" s="801"/>
      <c r="T843" s="818">
        <v>480000</v>
      </c>
    </row>
    <row r="844" spans="1:20" s="696" customFormat="1" ht="24.75" customHeight="1">
      <c r="A844" s="729">
        <v>100</v>
      </c>
      <c r="B844" s="701" t="s">
        <v>1333</v>
      </c>
      <c r="C844" s="701">
        <v>3</v>
      </c>
      <c r="D844" s="701">
        <v>11</v>
      </c>
      <c r="E844" s="800">
        <f>VLOOKUP(C844, '[2]SALARY SCALE '!$A$2:$P$18,D844+1, FALSE)</f>
        <v>123172.20000000001</v>
      </c>
      <c r="F844" s="801">
        <f t="shared" si="220"/>
        <v>43110.270000000004</v>
      </c>
      <c r="G844" s="801">
        <f t="shared" si="221"/>
        <v>24634.440000000002</v>
      </c>
      <c r="H844" s="801">
        <f t="shared" si="222"/>
        <v>6158.6100000000006</v>
      </c>
      <c r="I844" s="801">
        <f t="shared" si="223"/>
        <v>5400</v>
      </c>
      <c r="J844" s="801">
        <f t="shared" si="224"/>
        <v>71074.290000000008</v>
      </c>
      <c r="K844" s="801" t="str">
        <f t="shared" si="225"/>
        <v/>
      </c>
      <c r="L844" s="801" t="str">
        <f t="shared" si="226"/>
        <v/>
      </c>
      <c r="M844" s="801" t="str">
        <f t="shared" si="227"/>
        <v/>
      </c>
      <c r="N844" s="801"/>
      <c r="O844" s="801"/>
      <c r="P844" s="801"/>
      <c r="Q844" s="801"/>
      <c r="R844" s="801"/>
      <c r="S844" s="801"/>
      <c r="T844" s="818">
        <v>480000</v>
      </c>
    </row>
    <row r="845" spans="1:20" s="696" customFormat="1" ht="24.75" customHeight="1">
      <c r="A845" s="729">
        <v>101</v>
      </c>
      <c r="B845" s="701" t="s">
        <v>1334</v>
      </c>
      <c r="C845" s="701">
        <v>3</v>
      </c>
      <c r="D845" s="701">
        <v>11</v>
      </c>
      <c r="E845" s="800">
        <f>VLOOKUP(C845, '[2]SALARY SCALE '!$A$2:$P$18,D845+1, FALSE)</f>
        <v>123172.20000000001</v>
      </c>
      <c r="F845" s="801">
        <f t="shared" si="220"/>
        <v>43110.270000000004</v>
      </c>
      <c r="G845" s="801">
        <f t="shared" si="221"/>
        <v>24634.440000000002</v>
      </c>
      <c r="H845" s="801">
        <f t="shared" si="222"/>
        <v>6158.6100000000006</v>
      </c>
      <c r="I845" s="801">
        <f t="shared" si="223"/>
        <v>5400</v>
      </c>
      <c r="J845" s="801">
        <f t="shared" si="224"/>
        <v>71074.290000000008</v>
      </c>
      <c r="K845" s="801" t="str">
        <f t="shared" si="225"/>
        <v/>
      </c>
      <c r="L845" s="801" t="str">
        <f t="shared" si="226"/>
        <v/>
      </c>
      <c r="M845" s="801" t="str">
        <f t="shared" si="227"/>
        <v/>
      </c>
      <c r="N845" s="801"/>
      <c r="O845" s="801"/>
      <c r="P845" s="801"/>
      <c r="Q845" s="801"/>
      <c r="R845" s="801"/>
      <c r="S845" s="801"/>
      <c r="T845" s="818">
        <v>480000</v>
      </c>
    </row>
    <row r="846" spans="1:20" s="696" customFormat="1" ht="24.75" customHeight="1">
      <c r="A846" s="729">
        <v>102</v>
      </c>
      <c r="B846" s="701" t="s">
        <v>1335</v>
      </c>
      <c r="C846" s="701">
        <v>3</v>
      </c>
      <c r="D846" s="701">
        <v>11</v>
      </c>
      <c r="E846" s="800">
        <f>VLOOKUP(C846, '[2]SALARY SCALE '!$A$2:$P$18,D846+1, FALSE)</f>
        <v>123172.20000000001</v>
      </c>
      <c r="F846" s="801">
        <f t="shared" si="220"/>
        <v>43110.270000000004</v>
      </c>
      <c r="G846" s="801">
        <f t="shared" si="221"/>
        <v>24634.440000000002</v>
      </c>
      <c r="H846" s="801">
        <f t="shared" si="222"/>
        <v>6158.6100000000006</v>
      </c>
      <c r="I846" s="801">
        <f t="shared" si="223"/>
        <v>5400</v>
      </c>
      <c r="J846" s="801">
        <f t="shared" si="224"/>
        <v>71074.290000000008</v>
      </c>
      <c r="K846" s="801" t="str">
        <f t="shared" si="225"/>
        <v/>
      </c>
      <c r="L846" s="801" t="str">
        <f t="shared" si="226"/>
        <v/>
      </c>
      <c r="M846" s="801" t="str">
        <f t="shared" si="227"/>
        <v/>
      </c>
      <c r="N846" s="801"/>
      <c r="O846" s="801"/>
      <c r="P846" s="801"/>
      <c r="Q846" s="801"/>
      <c r="R846" s="801"/>
      <c r="S846" s="801"/>
      <c r="T846" s="818">
        <v>480000</v>
      </c>
    </row>
    <row r="847" spans="1:20" s="696" customFormat="1" ht="24.75" customHeight="1">
      <c r="A847" s="729">
        <v>103</v>
      </c>
      <c r="B847" s="701" t="s">
        <v>1336</v>
      </c>
      <c r="C847" s="701">
        <v>3</v>
      </c>
      <c r="D847" s="701">
        <v>11</v>
      </c>
      <c r="E847" s="800">
        <f>VLOOKUP(C847, '[2]SALARY SCALE '!$A$2:$P$18,D847+1, FALSE)</f>
        <v>123172.20000000001</v>
      </c>
      <c r="F847" s="801">
        <f t="shared" si="220"/>
        <v>43110.270000000004</v>
      </c>
      <c r="G847" s="801">
        <f t="shared" si="221"/>
        <v>24634.440000000002</v>
      </c>
      <c r="H847" s="801">
        <f t="shared" si="222"/>
        <v>6158.6100000000006</v>
      </c>
      <c r="I847" s="801">
        <f t="shared" si="223"/>
        <v>5400</v>
      </c>
      <c r="J847" s="801">
        <f t="shared" si="224"/>
        <v>71074.290000000008</v>
      </c>
      <c r="K847" s="801" t="str">
        <f t="shared" si="225"/>
        <v/>
      </c>
      <c r="L847" s="801" t="str">
        <f t="shared" si="226"/>
        <v/>
      </c>
      <c r="M847" s="801" t="str">
        <f t="shared" si="227"/>
        <v/>
      </c>
      <c r="N847" s="801"/>
      <c r="O847" s="801"/>
      <c r="P847" s="801"/>
      <c r="Q847" s="801"/>
      <c r="R847" s="801"/>
      <c r="S847" s="801"/>
      <c r="T847" s="818">
        <v>480000</v>
      </c>
    </row>
    <row r="848" spans="1:20" s="696" customFormat="1" ht="24.75" customHeight="1">
      <c r="A848" s="729">
        <v>104</v>
      </c>
      <c r="B848" s="701" t="s">
        <v>1337</v>
      </c>
      <c r="C848" s="701">
        <v>3</v>
      </c>
      <c r="D848" s="701">
        <v>11</v>
      </c>
      <c r="E848" s="800">
        <f>VLOOKUP(C848, '[2]SALARY SCALE '!$A$2:$P$18,D848+1, FALSE)</f>
        <v>123172.20000000001</v>
      </c>
      <c r="F848" s="801">
        <f t="shared" si="220"/>
        <v>43110.270000000004</v>
      </c>
      <c r="G848" s="801">
        <f t="shared" si="221"/>
        <v>24634.440000000002</v>
      </c>
      <c r="H848" s="801">
        <f t="shared" si="222"/>
        <v>6158.6100000000006</v>
      </c>
      <c r="I848" s="801">
        <f t="shared" si="223"/>
        <v>5400</v>
      </c>
      <c r="J848" s="801">
        <f t="shared" si="224"/>
        <v>71074.290000000008</v>
      </c>
      <c r="K848" s="801" t="str">
        <f t="shared" si="225"/>
        <v/>
      </c>
      <c r="L848" s="801" t="str">
        <f t="shared" si="226"/>
        <v/>
      </c>
      <c r="M848" s="801" t="str">
        <f t="shared" si="227"/>
        <v/>
      </c>
      <c r="N848" s="801"/>
      <c r="O848" s="801"/>
      <c r="P848" s="801"/>
      <c r="Q848" s="801"/>
      <c r="R848" s="801"/>
      <c r="S848" s="801"/>
      <c r="T848" s="818">
        <v>480000</v>
      </c>
    </row>
    <row r="849" spans="1:20" s="696" customFormat="1" ht="24.75" customHeight="1">
      <c r="A849" s="729">
        <v>105</v>
      </c>
      <c r="B849" s="701" t="s">
        <v>1338</v>
      </c>
      <c r="C849" s="701">
        <v>3</v>
      </c>
      <c r="D849" s="701">
        <v>11</v>
      </c>
      <c r="E849" s="800">
        <f>VLOOKUP(C849, '[2]SALARY SCALE '!$A$2:$P$18,D849+1, FALSE)</f>
        <v>123172.20000000001</v>
      </c>
      <c r="F849" s="801">
        <f t="shared" si="220"/>
        <v>43110.270000000004</v>
      </c>
      <c r="G849" s="801">
        <f t="shared" si="221"/>
        <v>24634.440000000002</v>
      </c>
      <c r="H849" s="801">
        <f t="shared" si="222"/>
        <v>6158.6100000000006</v>
      </c>
      <c r="I849" s="801">
        <f t="shared" si="223"/>
        <v>5400</v>
      </c>
      <c r="J849" s="801">
        <f t="shared" si="224"/>
        <v>71074.290000000008</v>
      </c>
      <c r="K849" s="801" t="str">
        <f t="shared" si="225"/>
        <v/>
      </c>
      <c r="L849" s="801" t="str">
        <f t="shared" si="226"/>
        <v/>
      </c>
      <c r="M849" s="801" t="str">
        <f t="shared" si="227"/>
        <v/>
      </c>
      <c r="N849" s="801"/>
      <c r="O849" s="801"/>
      <c r="P849" s="801"/>
      <c r="Q849" s="801"/>
      <c r="R849" s="801"/>
      <c r="S849" s="801"/>
      <c r="T849" s="818">
        <v>480000</v>
      </c>
    </row>
    <row r="850" spans="1:20" s="696" customFormat="1" ht="24.75" customHeight="1">
      <c r="A850" s="729">
        <v>106</v>
      </c>
      <c r="B850" s="701" t="s">
        <v>1339</v>
      </c>
      <c r="C850" s="701">
        <v>3</v>
      </c>
      <c r="D850" s="701">
        <v>11</v>
      </c>
      <c r="E850" s="800">
        <f>VLOOKUP(C850, '[2]SALARY SCALE '!$A$2:$P$18,D850+1, FALSE)</f>
        <v>123172.20000000001</v>
      </c>
      <c r="F850" s="801">
        <f t="shared" si="220"/>
        <v>43110.270000000004</v>
      </c>
      <c r="G850" s="801">
        <f t="shared" si="221"/>
        <v>24634.440000000002</v>
      </c>
      <c r="H850" s="801">
        <f t="shared" si="222"/>
        <v>6158.6100000000006</v>
      </c>
      <c r="I850" s="801">
        <f t="shared" si="223"/>
        <v>5400</v>
      </c>
      <c r="J850" s="801">
        <f t="shared" si="224"/>
        <v>71074.290000000008</v>
      </c>
      <c r="K850" s="801" t="str">
        <f t="shared" si="225"/>
        <v/>
      </c>
      <c r="L850" s="801" t="str">
        <f t="shared" si="226"/>
        <v/>
      </c>
      <c r="M850" s="801" t="str">
        <f t="shared" si="227"/>
        <v/>
      </c>
      <c r="N850" s="801"/>
      <c r="O850" s="801"/>
      <c r="P850" s="801"/>
      <c r="Q850" s="801"/>
      <c r="R850" s="801"/>
      <c r="S850" s="801"/>
      <c r="T850" s="818">
        <v>480000</v>
      </c>
    </row>
    <row r="851" spans="1:20" s="696" customFormat="1" ht="24.75" customHeight="1">
      <c r="A851" s="729">
        <v>107</v>
      </c>
      <c r="B851" s="701" t="s">
        <v>1340</v>
      </c>
      <c r="C851" s="701">
        <v>3</v>
      </c>
      <c r="D851" s="701">
        <v>11</v>
      </c>
      <c r="E851" s="800">
        <f>VLOOKUP(C851, '[2]SALARY SCALE '!$A$2:$P$18,D851+1, FALSE)</f>
        <v>123172.20000000001</v>
      </c>
      <c r="F851" s="801">
        <f t="shared" si="220"/>
        <v>43110.270000000004</v>
      </c>
      <c r="G851" s="801">
        <f t="shared" si="221"/>
        <v>24634.440000000002</v>
      </c>
      <c r="H851" s="801">
        <f t="shared" si="222"/>
        <v>6158.6100000000006</v>
      </c>
      <c r="I851" s="801">
        <f t="shared" si="223"/>
        <v>5400</v>
      </c>
      <c r="J851" s="801">
        <f t="shared" si="224"/>
        <v>71074.290000000008</v>
      </c>
      <c r="K851" s="801" t="str">
        <f t="shared" si="225"/>
        <v/>
      </c>
      <c r="L851" s="801" t="str">
        <f t="shared" si="226"/>
        <v/>
      </c>
      <c r="M851" s="801" t="str">
        <f t="shared" si="227"/>
        <v/>
      </c>
      <c r="N851" s="801"/>
      <c r="O851" s="801"/>
      <c r="P851" s="801"/>
      <c r="Q851" s="801"/>
      <c r="R851" s="801"/>
      <c r="S851" s="801"/>
      <c r="T851" s="818">
        <v>480000</v>
      </c>
    </row>
    <row r="852" spans="1:20" s="696" customFormat="1" ht="24.75" customHeight="1">
      <c r="A852" s="729">
        <v>108</v>
      </c>
      <c r="B852" s="701" t="s">
        <v>1341</v>
      </c>
      <c r="C852" s="701">
        <v>3</v>
      </c>
      <c r="D852" s="701">
        <v>11</v>
      </c>
      <c r="E852" s="800">
        <f>VLOOKUP(C852, '[2]SALARY SCALE '!$A$2:$P$18,D852+1, FALSE)</f>
        <v>123172.20000000001</v>
      </c>
      <c r="F852" s="801">
        <f t="shared" si="220"/>
        <v>43110.270000000004</v>
      </c>
      <c r="G852" s="801">
        <f t="shared" si="221"/>
        <v>24634.440000000002</v>
      </c>
      <c r="H852" s="801">
        <f t="shared" si="222"/>
        <v>6158.6100000000006</v>
      </c>
      <c r="I852" s="801">
        <f t="shared" si="223"/>
        <v>5400</v>
      </c>
      <c r="J852" s="801">
        <f t="shared" si="224"/>
        <v>71074.290000000008</v>
      </c>
      <c r="K852" s="801" t="str">
        <f t="shared" si="225"/>
        <v/>
      </c>
      <c r="L852" s="801" t="str">
        <f t="shared" si="226"/>
        <v/>
      </c>
      <c r="M852" s="801" t="str">
        <f t="shared" si="227"/>
        <v/>
      </c>
      <c r="N852" s="801"/>
      <c r="O852" s="801"/>
      <c r="P852" s="801"/>
      <c r="Q852" s="801"/>
      <c r="R852" s="801"/>
      <c r="S852" s="801"/>
      <c r="T852" s="818">
        <v>480000</v>
      </c>
    </row>
    <row r="853" spans="1:20" s="696" customFormat="1" ht="24.75" customHeight="1">
      <c r="A853" s="729">
        <v>109</v>
      </c>
      <c r="B853" s="701" t="s">
        <v>1342</v>
      </c>
      <c r="C853" s="701">
        <v>3</v>
      </c>
      <c r="D853" s="701">
        <v>11</v>
      </c>
      <c r="E853" s="800">
        <f>VLOOKUP(C853, '[2]SALARY SCALE '!$A$2:$P$18,D853+1, FALSE)</f>
        <v>123172.20000000001</v>
      </c>
      <c r="F853" s="801">
        <f t="shared" si="220"/>
        <v>43110.270000000004</v>
      </c>
      <c r="G853" s="801">
        <f t="shared" si="221"/>
        <v>24634.440000000002</v>
      </c>
      <c r="H853" s="801">
        <f t="shared" si="222"/>
        <v>6158.6100000000006</v>
      </c>
      <c r="I853" s="801">
        <f t="shared" si="223"/>
        <v>5400</v>
      </c>
      <c r="J853" s="801">
        <f t="shared" si="224"/>
        <v>71074.290000000008</v>
      </c>
      <c r="K853" s="801" t="str">
        <f t="shared" si="225"/>
        <v/>
      </c>
      <c r="L853" s="801" t="str">
        <f t="shared" si="226"/>
        <v/>
      </c>
      <c r="M853" s="801" t="str">
        <f t="shared" si="227"/>
        <v/>
      </c>
      <c r="N853" s="801"/>
      <c r="O853" s="801"/>
      <c r="P853" s="801"/>
      <c r="Q853" s="801"/>
      <c r="R853" s="801"/>
      <c r="S853" s="801"/>
      <c r="T853" s="818">
        <v>480000</v>
      </c>
    </row>
    <row r="854" spans="1:20" s="696" customFormat="1" ht="24.75" customHeight="1">
      <c r="A854" s="729">
        <v>110</v>
      </c>
      <c r="B854" s="701" t="s">
        <v>1343</v>
      </c>
      <c r="C854" s="701">
        <v>3</v>
      </c>
      <c r="D854" s="701">
        <v>11</v>
      </c>
      <c r="E854" s="800">
        <f>VLOOKUP(C854, '[2]SALARY SCALE '!$A$2:$P$18,D854+1, FALSE)</f>
        <v>123172.20000000001</v>
      </c>
      <c r="F854" s="801">
        <f t="shared" si="220"/>
        <v>43110.270000000004</v>
      </c>
      <c r="G854" s="801">
        <f t="shared" si="221"/>
        <v>24634.440000000002</v>
      </c>
      <c r="H854" s="801">
        <f t="shared" si="222"/>
        <v>6158.6100000000006</v>
      </c>
      <c r="I854" s="801">
        <f t="shared" si="223"/>
        <v>5400</v>
      </c>
      <c r="J854" s="801">
        <f t="shared" si="224"/>
        <v>71074.290000000008</v>
      </c>
      <c r="K854" s="801" t="str">
        <f t="shared" si="225"/>
        <v/>
      </c>
      <c r="L854" s="801" t="str">
        <f t="shared" si="226"/>
        <v/>
      </c>
      <c r="M854" s="801" t="str">
        <f t="shared" si="227"/>
        <v/>
      </c>
      <c r="N854" s="801"/>
      <c r="O854" s="801"/>
      <c r="P854" s="801"/>
      <c r="Q854" s="801"/>
      <c r="R854" s="801"/>
      <c r="S854" s="801"/>
      <c r="T854" s="818">
        <v>480000</v>
      </c>
    </row>
    <row r="855" spans="1:20" s="696" customFormat="1" ht="24.75" customHeight="1">
      <c r="A855" s="729">
        <v>111</v>
      </c>
      <c r="B855" s="701" t="s">
        <v>1344</v>
      </c>
      <c r="C855" s="701">
        <v>3</v>
      </c>
      <c r="D855" s="701">
        <v>11</v>
      </c>
      <c r="E855" s="800">
        <f>VLOOKUP(C855, '[2]SALARY SCALE '!$A$2:$P$18,D855+1, FALSE)</f>
        <v>123172.20000000001</v>
      </c>
      <c r="F855" s="801">
        <f t="shared" si="220"/>
        <v>43110.270000000004</v>
      </c>
      <c r="G855" s="801">
        <f t="shared" si="221"/>
        <v>24634.440000000002</v>
      </c>
      <c r="H855" s="801">
        <f t="shared" si="222"/>
        <v>6158.6100000000006</v>
      </c>
      <c r="I855" s="801">
        <f t="shared" si="223"/>
        <v>5400</v>
      </c>
      <c r="J855" s="801">
        <f t="shared" si="224"/>
        <v>71074.290000000008</v>
      </c>
      <c r="K855" s="801" t="str">
        <f t="shared" si="225"/>
        <v/>
      </c>
      <c r="L855" s="801" t="str">
        <f t="shared" si="226"/>
        <v/>
      </c>
      <c r="M855" s="801" t="str">
        <f t="shared" si="227"/>
        <v/>
      </c>
      <c r="N855" s="801"/>
      <c r="O855" s="801"/>
      <c r="P855" s="801"/>
      <c r="Q855" s="801"/>
      <c r="R855" s="801"/>
      <c r="S855" s="801"/>
      <c r="T855" s="818">
        <v>480000</v>
      </c>
    </row>
    <row r="856" spans="1:20" s="696" customFormat="1" ht="24.75" customHeight="1">
      <c r="A856" s="729">
        <v>112</v>
      </c>
      <c r="B856" s="701" t="s">
        <v>1345</v>
      </c>
      <c r="C856" s="701">
        <v>3</v>
      </c>
      <c r="D856" s="701">
        <v>11</v>
      </c>
      <c r="E856" s="800">
        <f>VLOOKUP(C856, '[2]SALARY SCALE '!$A$2:$P$18,D856+1, FALSE)</f>
        <v>123172.20000000001</v>
      </c>
      <c r="F856" s="801">
        <f t="shared" si="220"/>
        <v>43110.270000000004</v>
      </c>
      <c r="G856" s="801">
        <f t="shared" si="221"/>
        <v>24634.440000000002</v>
      </c>
      <c r="H856" s="801">
        <f t="shared" si="222"/>
        <v>6158.6100000000006</v>
      </c>
      <c r="I856" s="801">
        <f t="shared" si="223"/>
        <v>5400</v>
      </c>
      <c r="J856" s="801">
        <f t="shared" si="224"/>
        <v>71074.290000000008</v>
      </c>
      <c r="K856" s="801" t="str">
        <f t="shared" si="225"/>
        <v/>
      </c>
      <c r="L856" s="801" t="str">
        <f t="shared" si="226"/>
        <v/>
      </c>
      <c r="M856" s="801" t="str">
        <f t="shared" si="227"/>
        <v/>
      </c>
      <c r="N856" s="801"/>
      <c r="O856" s="801"/>
      <c r="P856" s="801"/>
      <c r="Q856" s="801"/>
      <c r="R856" s="801"/>
      <c r="S856" s="801"/>
      <c r="T856" s="818">
        <v>480000</v>
      </c>
    </row>
    <row r="857" spans="1:20" s="696" customFormat="1" ht="24.75" customHeight="1">
      <c r="A857" s="729">
        <v>113</v>
      </c>
      <c r="B857" s="701" t="s">
        <v>1346</v>
      </c>
      <c r="C857" s="701">
        <v>3</v>
      </c>
      <c r="D857" s="701">
        <v>11</v>
      </c>
      <c r="E857" s="800">
        <f>VLOOKUP(C857, '[2]SALARY SCALE '!$A$2:$P$18,D857+1, FALSE)</f>
        <v>123172.20000000001</v>
      </c>
      <c r="F857" s="801">
        <f t="shared" si="220"/>
        <v>43110.270000000004</v>
      </c>
      <c r="G857" s="801">
        <f t="shared" si="221"/>
        <v>24634.440000000002</v>
      </c>
      <c r="H857" s="801">
        <f t="shared" si="222"/>
        <v>6158.6100000000006</v>
      </c>
      <c r="I857" s="801">
        <f t="shared" si="223"/>
        <v>5400</v>
      </c>
      <c r="J857" s="801">
        <f t="shared" si="224"/>
        <v>71074.290000000008</v>
      </c>
      <c r="K857" s="801" t="str">
        <f t="shared" si="225"/>
        <v/>
      </c>
      <c r="L857" s="801" t="str">
        <f t="shared" si="226"/>
        <v/>
      </c>
      <c r="M857" s="801" t="str">
        <f t="shared" si="227"/>
        <v/>
      </c>
      <c r="N857" s="801"/>
      <c r="O857" s="801"/>
      <c r="P857" s="801"/>
      <c r="Q857" s="801"/>
      <c r="R857" s="801"/>
      <c r="S857" s="801"/>
      <c r="T857" s="818">
        <v>480000</v>
      </c>
    </row>
    <row r="858" spans="1:20" s="696" customFormat="1" ht="24.75" customHeight="1">
      <c r="A858" s="729">
        <v>114</v>
      </c>
      <c r="B858" s="701" t="s">
        <v>1347</v>
      </c>
      <c r="C858" s="701">
        <v>3</v>
      </c>
      <c r="D858" s="701">
        <v>11</v>
      </c>
      <c r="E858" s="800">
        <f>VLOOKUP(C858, '[2]SALARY SCALE '!$A$2:$P$18,D858+1, FALSE)</f>
        <v>123172.20000000001</v>
      </c>
      <c r="F858" s="801">
        <f t="shared" si="220"/>
        <v>43110.270000000004</v>
      </c>
      <c r="G858" s="801">
        <f t="shared" si="221"/>
        <v>24634.440000000002</v>
      </c>
      <c r="H858" s="801">
        <f t="shared" si="222"/>
        <v>6158.6100000000006</v>
      </c>
      <c r="I858" s="801">
        <f t="shared" si="223"/>
        <v>5400</v>
      </c>
      <c r="J858" s="801">
        <f t="shared" si="224"/>
        <v>71074.290000000008</v>
      </c>
      <c r="K858" s="801" t="str">
        <f t="shared" si="225"/>
        <v/>
      </c>
      <c r="L858" s="801" t="str">
        <f t="shared" si="226"/>
        <v/>
      </c>
      <c r="M858" s="801" t="str">
        <f t="shared" si="227"/>
        <v/>
      </c>
      <c r="N858" s="801"/>
      <c r="O858" s="801"/>
      <c r="P858" s="801"/>
      <c r="Q858" s="801"/>
      <c r="R858" s="801"/>
      <c r="S858" s="801"/>
      <c r="T858" s="818">
        <v>480000</v>
      </c>
    </row>
    <row r="859" spans="1:20" s="696" customFormat="1" ht="24.75" customHeight="1">
      <c r="A859" s="729">
        <v>115</v>
      </c>
      <c r="B859" s="701" t="s">
        <v>1348</v>
      </c>
      <c r="C859" s="701">
        <v>3</v>
      </c>
      <c r="D859" s="701">
        <v>11</v>
      </c>
      <c r="E859" s="800">
        <f>VLOOKUP(C859, '[2]SALARY SCALE '!$A$2:$P$18,D859+1, FALSE)</f>
        <v>123172.20000000001</v>
      </c>
      <c r="F859" s="801">
        <f t="shared" si="220"/>
        <v>43110.270000000004</v>
      </c>
      <c r="G859" s="801">
        <f t="shared" si="221"/>
        <v>24634.440000000002</v>
      </c>
      <c r="H859" s="801">
        <f t="shared" si="222"/>
        <v>6158.6100000000006</v>
      </c>
      <c r="I859" s="801">
        <f t="shared" si="223"/>
        <v>5400</v>
      </c>
      <c r="J859" s="801">
        <f t="shared" si="224"/>
        <v>71074.290000000008</v>
      </c>
      <c r="K859" s="801" t="str">
        <f t="shared" si="225"/>
        <v/>
      </c>
      <c r="L859" s="801" t="str">
        <f t="shared" si="226"/>
        <v/>
      </c>
      <c r="M859" s="801" t="str">
        <f t="shared" si="227"/>
        <v/>
      </c>
      <c r="N859" s="801"/>
      <c r="O859" s="801"/>
      <c r="P859" s="801"/>
      <c r="Q859" s="801"/>
      <c r="R859" s="801"/>
      <c r="S859" s="801"/>
      <c r="T859" s="818">
        <v>480000</v>
      </c>
    </row>
    <row r="860" spans="1:20" s="696" customFormat="1" ht="24.75" customHeight="1">
      <c r="A860" s="729">
        <v>116</v>
      </c>
      <c r="B860" s="701" t="s">
        <v>1349</v>
      </c>
      <c r="C860" s="701">
        <v>3</v>
      </c>
      <c r="D860" s="701">
        <v>11</v>
      </c>
      <c r="E860" s="800">
        <f>VLOOKUP(C860, '[2]SALARY SCALE '!$A$2:$P$18,D860+1, FALSE)</f>
        <v>123172.20000000001</v>
      </c>
      <c r="F860" s="801">
        <f t="shared" si="220"/>
        <v>43110.270000000004</v>
      </c>
      <c r="G860" s="801">
        <f t="shared" si="221"/>
        <v>24634.440000000002</v>
      </c>
      <c r="H860" s="801">
        <f t="shared" si="222"/>
        <v>6158.6100000000006</v>
      </c>
      <c r="I860" s="801">
        <f t="shared" si="223"/>
        <v>5400</v>
      </c>
      <c r="J860" s="801">
        <f t="shared" si="224"/>
        <v>71074.290000000008</v>
      </c>
      <c r="K860" s="801" t="str">
        <f t="shared" si="225"/>
        <v/>
      </c>
      <c r="L860" s="801" t="str">
        <f t="shared" si="226"/>
        <v/>
      </c>
      <c r="M860" s="801" t="str">
        <f t="shared" si="227"/>
        <v/>
      </c>
      <c r="N860" s="801"/>
      <c r="O860" s="801"/>
      <c r="P860" s="801"/>
      <c r="Q860" s="801"/>
      <c r="R860" s="801"/>
      <c r="S860" s="801"/>
      <c r="T860" s="818">
        <v>480000</v>
      </c>
    </row>
    <row r="861" spans="1:20" s="696" customFormat="1" ht="24.75" customHeight="1">
      <c r="A861" s="729">
        <v>117</v>
      </c>
      <c r="B861" s="701" t="s">
        <v>1350</v>
      </c>
      <c r="C861" s="701">
        <v>3</v>
      </c>
      <c r="D861" s="701">
        <v>11</v>
      </c>
      <c r="E861" s="800">
        <f>VLOOKUP(C861, '[2]SALARY SCALE '!$A$2:$P$18,D861+1, FALSE)</f>
        <v>123172.20000000001</v>
      </c>
      <c r="F861" s="801">
        <f t="shared" si="220"/>
        <v>43110.270000000004</v>
      </c>
      <c r="G861" s="801">
        <f t="shared" si="221"/>
        <v>24634.440000000002</v>
      </c>
      <c r="H861" s="801">
        <f t="shared" si="222"/>
        <v>6158.6100000000006</v>
      </c>
      <c r="I861" s="801">
        <f t="shared" si="223"/>
        <v>5400</v>
      </c>
      <c r="J861" s="801">
        <f t="shared" si="224"/>
        <v>71074.290000000008</v>
      </c>
      <c r="K861" s="801" t="str">
        <f t="shared" si="225"/>
        <v/>
      </c>
      <c r="L861" s="801" t="str">
        <f t="shared" si="226"/>
        <v/>
      </c>
      <c r="M861" s="801" t="str">
        <f t="shared" si="227"/>
        <v/>
      </c>
      <c r="N861" s="801"/>
      <c r="O861" s="801"/>
      <c r="P861" s="801"/>
      <c r="Q861" s="801"/>
      <c r="R861" s="801"/>
      <c r="S861" s="801"/>
      <c r="T861" s="818">
        <v>480000</v>
      </c>
    </row>
    <row r="862" spans="1:20" s="696" customFormat="1" ht="24.75" customHeight="1">
      <c r="A862" s="729">
        <v>118</v>
      </c>
      <c r="B862" s="701" t="s">
        <v>1351</v>
      </c>
      <c r="C862" s="701">
        <v>3</v>
      </c>
      <c r="D862" s="701">
        <v>11</v>
      </c>
      <c r="E862" s="800">
        <f>VLOOKUP(C862, '[2]SALARY SCALE '!$A$2:$P$18,D862+1, FALSE)</f>
        <v>123172.20000000001</v>
      </c>
      <c r="F862" s="801">
        <f t="shared" si="220"/>
        <v>43110.270000000004</v>
      </c>
      <c r="G862" s="801">
        <f t="shared" si="221"/>
        <v>24634.440000000002</v>
      </c>
      <c r="H862" s="801">
        <f t="shared" si="222"/>
        <v>6158.6100000000006</v>
      </c>
      <c r="I862" s="801">
        <f t="shared" si="223"/>
        <v>5400</v>
      </c>
      <c r="J862" s="801">
        <f t="shared" si="224"/>
        <v>71074.290000000008</v>
      </c>
      <c r="K862" s="801" t="str">
        <f t="shared" si="225"/>
        <v/>
      </c>
      <c r="L862" s="801" t="str">
        <f t="shared" si="226"/>
        <v/>
      </c>
      <c r="M862" s="801" t="str">
        <f t="shared" si="227"/>
        <v/>
      </c>
      <c r="N862" s="801"/>
      <c r="O862" s="801"/>
      <c r="P862" s="801"/>
      <c r="Q862" s="801"/>
      <c r="R862" s="801"/>
      <c r="S862" s="801"/>
      <c r="T862" s="818">
        <v>480000</v>
      </c>
    </row>
    <row r="863" spans="1:20" s="696" customFormat="1" ht="24.75" customHeight="1">
      <c r="A863" s="729">
        <v>119</v>
      </c>
      <c r="B863" s="701" t="s">
        <v>1352</v>
      </c>
      <c r="C863" s="701">
        <v>3</v>
      </c>
      <c r="D863" s="701">
        <v>11</v>
      </c>
      <c r="E863" s="800">
        <f>VLOOKUP(C863, '[2]SALARY SCALE '!$A$2:$P$18,D863+1, FALSE)</f>
        <v>123172.20000000001</v>
      </c>
      <c r="F863" s="801">
        <f t="shared" si="220"/>
        <v>43110.270000000004</v>
      </c>
      <c r="G863" s="801">
        <f t="shared" si="221"/>
        <v>24634.440000000002</v>
      </c>
      <c r="H863" s="801">
        <f t="shared" si="222"/>
        <v>6158.6100000000006</v>
      </c>
      <c r="I863" s="801">
        <f t="shared" si="223"/>
        <v>5400</v>
      </c>
      <c r="J863" s="801">
        <f t="shared" si="224"/>
        <v>71074.290000000008</v>
      </c>
      <c r="K863" s="801" t="str">
        <f t="shared" si="225"/>
        <v/>
      </c>
      <c r="L863" s="801" t="str">
        <f t="shared" si="226"/>
        <v/>
      </c>
      <c r="M863" s="801" t="str">
        <f t="shared" si="227"/>
        <v/>
      </c>
      <c r="N863" s="801"/>
      <c r="O863" s="801"/>
      <c r="P863" s="801"/>
      <c r="Q863" s="801"/>
      <c r="R863" s="801"/>
      <c r="S863" s="801"/>
      <c r="T863" s="818">
        <v>480000</v>
      </c>
    </row>
    <row r="864" spans="1:20" s="696" customFormat="1" ht="24.75" customHeight="1">
      <c r="A864" s="729">
        <v>120</v>
      </c>
      <c r="B864" s="701" t="s">
        <v>1353</v>
      </c>
      <c r="C864" s="701">
        <v>3</v>
      </c>
      <c r="D864" s="701">
        <v>11</v>
      </c>
      <c r="E864" s="800">
        <f>VLOOKUP(C864, '[2]SALARY SCALE '!$A$2:$P$18,D864+1, FALSE)</f>
        <v>123172.20000000001</v>
      </c>
      <c r="F864" s="801">
        <f t="shared" si="220"/>
        <v>43110.270000000004</v>
      </c>
      <c r="G864" s="801">
        <f t="shared" si="221"/>
        <v>24634.440000000002</v>
      </c>
      <c r="H864" s="801">
        <f t="shared" si="222"/>
        <v>6158.6100000000006</v>
      </c>
      <c r="I864" s="801">
        <f t="shared" si="223"/>
        <v>5400</v>
      </c>
      <c r="J864" s="801">
        <f t="shared" si="224"/>
        <v>71074.290000000008</v>
      </c>
      <c r="K864" s="801" t="str">
        <f t="shared" si="225"/>
        <v/>
      </c>
      <c r="L864" s="801" t="str">
        <f t="shared" si="226"/>
        <v/>
      </c>
      <c r="M864" s="801" t="str">
        <f t="shared" si="227"/>
        <v/>
      </c>
      <c r="N864" s="801"/>
      <c r="O864" s="801"/>
      <c r="P864" s="801"/>
      <c r="Q864" s="801"/>
      <c r="R864" s="801"/>
      <c r="S864" s="801"/>
      <c r="T864" s="818">
        <v>480000</v>
      </c>
    </row>
    <row r="865" spans="1:20" s="696" customFormat="1" ht="24.75" customHeight="1">
      <c r="A865" s="729">
        <v>121</v>
      </c>
      <c r="B865" s="701" t="s">
        <v>1354</v>
      </c>
      <c r="C865" s="701">
        <v>3</v>
      </c>
      <c r="D865" s="701">
        <v>11</v>
      </c>
      <c r="E865" s="800">
        <f>VLOOKUP(C865, '[2]SALARY SCALE '!$A$2:$P$18,D865+1, FALSE)</f>
        <v>123172.20000000001</v>
      </c>
      <c r="F865" s="801">
        <f t="shared" si="220"/>
        <v>43110.270000000004</v>
      </c>
      <c r="G865" s="801">
        <f t="shared" si="221"/>
        <v>24634.440000000002</v>
      </c>
      <c r="H865" s="801">
        <f t="shared" si="222"/>
        <v>6158.6100000000006</v>
      </c>
      <c r="I865" s="801">
        <f t="shared" si="223"/>
        <v>5400</v>
      </c>
      <c r="J865" s="801">
        <f t="shared" si="224"/>
        <v>71074.290000000008</v>
      </c>
      <c r="K865" s="801" t="str">
        <f t="shared" si="225"/>
        <v/>
      </c>
      <c r="L865" s="801" t="str">
        <f t="shared" si="226"/>
        <v/>
      </c>
      <c r="M865" s="801" t="str">
        <f t="shared" si="227"/>
        <v/>
      </c>
      <c r="N865" s="801"/>
      <c r="O865" s="801"/>
      <c r="P865" s="801"/>
      <c r="Q865" s="801"/>
      <c r="R865" s="801"/>
      <c r="S865" s="801"/>
      <c r="T865" s="818">
        <v>480000</v>
      </c>
    </row>
    <row r="866" spans="1:20" s="696" customFormat="1" ht="24.75" customHeight="1">
      <c r="A866" s="729">
        <v>122</v>
      </c>
      <c r="B866" s="701" t="s">
        <v>1355</v>
      </c>
      <c r="C866" s="701">
        <v>3</v>
      </c>
      <c r="D866" s="701">
        <v>11</v>
      </c>
      <c r="E866" s="800">
        <f>VLOOKUP(C866, '[2]SALARY SCALE '!$A$2:$P$18,D866+1, FALSE)</f>
        <v>123172.20000000001</v>
      </c>
      <c r="F866" s="801">
        <f t="shared" si="220"/>
        <v>43110.270000000004</v>
      </c>
      <c r="G866" s="801">
        <f t="shared" si="221"/>
        <v>24634.440000000002</v>
      </c>
      <c r="H866" s="801">
        <f t="shared" si="222"/>
        <v>6158.6100000000006</v>
      </c>
      <c r="I866" s="801">
        <f t="shared" si="223"/>
        <v>5400</v>
      </c>
      <c r="J866" s="801">
        <f t="shared" si="224"/>
        <v>71074.290000000008</v>
      </c>
      <c r="K866" s="801" t="str">
        <f t="shared" si="225"/>
        <v/>
      </c>
      <c r="L866" s="801" t="str">
        <f t="shared" si="226"/>
        <v/>
      </c>
      <c r="M866" s="801" t="str">
        <f t="shared" si="227"/>
        <v/>
      </c>
      <c r="N866" s="801"/>
      <c r="O866" s="801"/>
      <c r="P866" s="801"/>
      <c r="Q866" s="801"/>
      <c r="R866" s="801"/>
      <c r="S866" s="801"/>
      <c r="T866" s="818">
        <v>480000</v>
      </c>
    </row>
    <row r="867" spans="1:20" s="696" customFormat="1" ht="24.75" customHeight="1">
      <c r="A867" s="729">
        <v>123</v>
      </c>
      <c r="B867" s="701" t="s">
        <v>1356</v>
      </c>
      <c r="C867" s="701">
        <v>3</v>
      </c>
      <c r="D867" s="701">
        <v>11</v>
      </c>
      <c r="E867" s="800">
        <f>VLOOKUP(C867, '[2]SALARY SCALE '!$A$2:$P$18,D867+1, FALSE)</f>
        <v>123172.20000000001</v>
      </c>
      <c r="F867" s="801">
        <f t="shared" si="220"/>
        <v>43110.270000000004</v>
      </c>
      <c r="G867" s="801">
        <f t="shared" si="221"/>
        <v>24634.440000000002</v>
      </c>
      <c r="H867" s="801">
        <f t="shared" si="222"/>
        <v>6158.6100000000006</v>
      </c>
      <c r="I867" s="801">
        <f t="shared" si="223"/>
        <v>5400</v>
      </c>
      <c r="J867" s="801">
        <f t="shared" si="224"/>
        <v>71074.290000000008</v>
      </c>
      <c r="K867" s="801" t="str">
        <f t="shared" si="225"/>
        <v/>
      </c>
      <c r="L867" s="801" t="str">
        <f t="shared" si="226"/>
        <v/>
      </c>
      <c r="M867" s="801" t="str">
        <f t="shared" si="227"/>
        <v/>
      </c>
      <c r="N867" s="801"/>
      <c r="O867" s="801"/>
      <c r="P867" s="801"/>
      <c r="Q867" s="801"/>
      <c r="R867" s="801"/>
      <c r="S867" s="801"/>
      <c r="T867" s="818">
        <v>480000</v>
      </c>
    </row>
    <row r="868" spans="1:20" s="696" customFormat="1" ht="24.75" customHeight="1">
      <c r="A868" s="729">
        <v>124</v>
      </c>
      <c r="B868" s="701" t="s">
        <v>1357</v>
      </c>
      <c r="C868" s="701">
        <v>3</v>
      </c>
      <c r="D868" s="701">
        <v>11</v>
      </c>
      <c r="E868" s="800">
        <f>VLOOKUP(C868, '[2]SALARY SCALE '!$A$2:$P$18,D868+1, FALSE)</f>
        <v>123172.20000000001</v>
      </c>
      <c r="F868" s="801">
        <f t="shared" si="220"/>
        <v>43110.270000000004</v>
      </c>
      <c r="G868" s="801">
        <f t="shared" si="221"/>
        <v>24634.440000000002</v>
      </c>
      <c r="H868" s="801">
        <f t="shared" si="222"/>
        <v>6158.6100000000006</v>
      </c>
      <c r="I868" s="801">
        <f t="shared" si="223"/>
        <v>5400</v>
      </c>
      <c r="J868" s="801">
        <f t="shared" si="224"/>
        <v>71074.290000000008</v>
      </c>
      <c r="K868" s="801" t="str">
        <f t="shared" si="225"/>
        <v/>
      </c>
      <c r="L868" s="801" t="str">
        <f t="shared" si="226"/>
        <v/>
      </c>
      <c r="M868" s="801" t="str">
        <f t="shared" si="227"/>
        <v/>
      </c>
      <c r="N868" s="801"/>
      <c r="O868" s="801"/>
      <c r="P868" s="801"/>
      <c r="Q868" s="801"/>
      <c r="R868" s="801"/>
      <c r="S868" s="801"/>
      <c r="T868" s="818">
        <v>480000</v>
      </c>
    </row>
    <row r="869" spans="1:20" s="696" customFormat="1" ht="24.75" customHeight="1">
      <c r="A869" s="729">
        <v>125</v>
      </c>
      <c r="B869" s="701" t="s">
        <v>1358</v>
      </c>
      <c r="C869" s="701">
        <v>3</v>
      </c>
      <c r="D869" s="701">
        <v>11</v>
      </c>
      <c r="E869" s="800">
        <f>VLOOKUP(C869, '[2]SALARY SCALE '!$A$2:$P$18,D869+1, FALSE)</f>
        <v>123172.20000000001</v>
      </c>
      <c r="F869" s="801">
        <f t="shared" si="220"/>
        <v>43110.270000000004</v>
      </c>
      <c r="G869" s="801">
        <f t="shared" si="221"/>
        <v>24634.440000000002</v>
      </c>
      <c r="H869" s="801">
        <f t="shared" si="222"/>
        <v>6158.6100000000006</v>
      </c>
      <c r="I869" s="801">
        <f t="shared" si="223"/>
        <v>5400</v>
      </c>
      <c r="J869" s="801">
        <f t="shared" si="224"/>
        <v>71074.290000000008</v>
      </c>
      <c r="K869" s="801" t="str">
        <f t="shared" si="225"/>
        <v/>
      </c>
      <c r="L869" s="801" t="str">
        <f t="shared" si="226"/>
        <v/>
      </c>
      <c r="M869" s="801" t="str">
        <f t="shared" si="227"/>
        <v/>
      </c>
      <c r="N869" s="801"/>
      <c r="O869" s="801"/>
      <c r="P869" s="801"/>
      <c r="Q869" s="801"/>
      <c r="R869" s="801"/>
      <c r="S869" s="801"/>
      <c r="T869" s="818">
        <v>480000</v>
      </c>
    </row>
    <row r="870" spans="1:20" s="696" customFormat="1" ht="24.75" customHeight="1">
      <c r="A870" s="729">
        <v>126</v>
      </c>
      <c r="B870" s="701" t="s">
        <v>1359</v>
      </c>
      <c r="C870" s="701">
        <v>3</v>
      </c>
      <c r="D870" s="701">
        <v>11</v>
      </c>
      <c r="E870" s="800">
        <f>VLOOKUP(C870, '[2]SALARY SCALE '!$A$2:$P$18,D870+1, FALSE)</f>
        <v>123172.20000000001</v>
      </c>
      <c r="F870" s="801">
        <f t="shared" si="220"/>
        <v>43110.270000000004</v>
      </c>
      <c r="G870" s="801">
        <f t="shared" si="221"/>
        <v>24634.440000000002</v>
      </c>
      <c r="H870" s="801">
        <f t="shared" si="222"/>
        <v>6158.6100000000006</v>
      </c>
      <c r="I870" s="801">
        <f t="shared" si="223"/>
        <v>5400</v>
      </c>
      <c r="J870" s="801">
        <f t="shared" si="224"/>
        <v>71074.290000000008</v>
      </c>
      <c r="K870" s="801" t="str">
        <f t="shared" si="225"/>
        <v/>
      </c>
      <c r="L870" s="801" t="str">
        <f t="shared" si="226"/>
        <v/>
      </c>
      <c r="M870" s="801" t="str">
        <f t="shared" si="227"/>
        <v/>
      </c>
      <c r="N870" s="801"/>
      <c r="O870" s="801"/>
      <c r="P870" s="801"/>
      <c r="Q870" s="801"/>
      <c r="R870" s="801"/>
      <c r="S870" s="801"/>
      <c r="T870" s="818">
        <v>480000</v>
      </c>
    </row>
    <row r="871" spans="1:20" s="696" customFormat="1" ht="24.75" customHeight="1">
      <c r="A871" s="729">
        <v>127</v>
      </c>
      <c r="B871" s="701" t="s">
        <v>1360</v>
      </c>
      <c r="C871" s="701">
        <v>3</v>
      </c>
      <c r="D871" s="701">
        <v>11</v>
      </c>
      <c r="E871" s="800">
        <f>VLOOKUP(C871, '[2]SALARY SCALE '!$A$2:$P$18,D871+1, FALSE)</f>
        <v>123172.20000000001</v>
      </c>
      <c r="F871" s="801">
        <f t="shared" si="220"/>
        <v>43110.270000000004</v>
      </c>
      <c r="G871" s="801">
        <f t="shared" si="221"/>
        <v>24634.440000000002</v>
      </c>
      <c r="H871" s="801">
        <f t="shared" si="222"/>
        <v>6158.6100000000006</v>
      </c>
      <c r="I871" s="801">
        <f t="shared" si="223"/>
        <v>5400</v>
      </c>
      <c r="J871" s="801">
        <f t="shared" si="224"/>
        <v>71074.290000000008</v>
      </c>
      <c r="K871" s="801" t="str">
        <f t="shared" si="225"/>
        <v/>
      </c>
      <c r="L871" s="801" t="str">
        <f t="shared" si="226"/>
        <v/>
      </c>
      <c r="M871" s="801" t="str">
        <f t="shared" si="227"/>
        <v/>
      </c>
      <c r="N871" s="801"/>
      <c r="O871" s="801"/>
      <c r="P871" s="801"/>
      <c r="Q871" s="801"/>
      <c r="R871" s="801"/>
      <c r="S871" s="801"/>
      <c r="T871" s="818">
        <v>480000</v>
      </c>
    </row>
    <row r="872" spans="1:20" s="696" customFormat="1" ht="24.75" customHeight="1">
      <c r="A872" s="729">
        <v>128</v>
      </c>
      <c r="B872" s="701" t="s">
        <v>1361</v>
      </c>
      <c r="C872" s="701">
        <v>3</v>
      </c>
      <c r="D872" s="701">
        <v>11</v>
      </c>
      <c r="E872" s="800">
        <f>VLOOKUP(C872, '[2]SALARY SCALE '!$A$2:$P$18,D872+1, FALSE)</f>
        <v>123172.20000000001</v>
      </c>
      <c r="F872" s="801">
        <f t="shared" ref="F872:F924" si="228">E872*35%</f>
        <v>43110.270000000004</v>
      </c>
      <c r="G872" s="801">
        <f t="shared" ref="G872:G924" si="229">E872*20%</f>
        <v>24634.440000000002</v>
      </c>
      <c r="H872" s="801">
        <f t="shared" ref="H872:H924" si="230">E872*5%</f>
        <v>6158.6100000000006</v>
      </c>
      <c r="I872" s="801">
        <f t="shared" ref="I872:I924" si="231">IF(C872&lt;=6,5400, IF(AND(C872&gt;=7,C872&lt;=10),7560,IF(AND(C872&gt;10,C872&lt;=14),8640,IF(C872&gt;14,9720,""))))</f>
        <v>5400</v>
      </c>
      <c r="J872" s="801">
        <f t="shared" ref="J872:J924" si="232">IF(C872&lt;7,0.05*E872+64915.68,0.05*E872+24000)</f>
        <v>71074.290000000008</v>
      </c>
      <c r="K872" s="801" t="str">
        <f t="shared" ref="K872:K924" si="233">IF(C872&gt;=15, 630, "")</f>
        <v/>
      </c>
      <c r="L872" s="801" t="str">
        <f t="shared" ref="L872:L924" si="234">IF(C872&gt;=15, 11469.09, "")</f>
        <v/>
      </c>
      <c r="M872" s="801" t="str">
        <f t="shared" ref="M872:M924" si="235">IF(C872&gt;=15, 11469.09, "")</f>
        <v/>
      </c>
      <c r="N872" s="801"/>
      <c r="O872" s="801"/>
      <c r="P872" s="801"/>
      <c r="Q872" s="801"/>
      <c r="R872" s="801"/>
      <c r="S872" s="801"/>
      <c r="T872" s="818">
        <v>480000</v>
      </c>
    </row>
    <row r="873" spans="1:20" s="696" customFormat="1" ht="24.75" customHeight="1">
      <c r="A873" s="729">
        <v>129</v>
      </c>
      <c r="B873" s="701" t="s">
        <v>1362</v>
      </c>
      <c r="C873" s="701">
        <v>3</v>
      </c>
      <c r="D873" s="701">
        <v>11</v>
      </c>
      <c r="E873" s="800">
        <f>VLOOKUP(C873, '[2]SALARY SCALE '!$A$2:$P$18,D873+1, FALSE)</f>
        <v>123172.20000000001</v>
      </c>
      <c r="F873" s="801">
        <f t="shared" si="228"/>
        <v>43110.270000000004</v>
      </c>
      <c r="G873" s="801">
        <f t="shared" si="229"/>
        <v>24634.440000000002</v>
      </c>
      <c r="H873" s="801">
        <f t="shared" si="230"/>
        <v>6158.6100000000006</v>
      </c>
      <c r="I873" s="801">
        <f t="shared" si="231"/>
        <v>5400</v>
      </c>
      <c r="J873" s="801">
        <f t="shared" si="232"/>
        <v>71074.290000000008</v>
      </c>
      <c r="K873" s="801" t="str">
        <f t="shared" si="233"/>
        <v/>
      </c>
      <c r="L873" s="801" t="str">
        <f t="shared" si="234"/>
        <v/>
      </c>
      <c r="M873" s="801" t="str">
        <f t="shared" si="235"/>
        <v/>
      </c>
      <c r="N873" s="801"/>
      <c r="O873" s="801"/>
      <c r="P873" s="801"/>
      <c r="Q873" s="801"/>
      <c r="R873" s="801"/>
      <c r="S873" s="801"/>
      <c r="T873" s="818">
        <v>480000</v>
      </c>
    </row>
    <row r="874" spans="1:20" s="696" customFormat="1" ht="24.75" customHeight="1">
      <c r="A874" s="729">
        <v>130</v>
      </c>
      <c r="B874" s="701" t="s">
        <v>1363</v>
      </c>
      <c r="C874" s="701">
        <v>3</v>
      </c>
      <c r="D874" s="701">
        <v>11</v>
      </c>
      <c r="E874" s="800">
        <f>VLOOKUP(C874, '[2]SALARY SCALE '!$A$2:$P$18,D874+1, FALSE)</f>
        <v>123172.20000000001</v>
      </c>
      <c r="F874" s="801">
        <f t="shared" si="228"/>
        <v>43110.270000000004</v>
      </c>
      <c r="G874" s="801">
        <f t="shared" si="229"/>
        <v>24634.440000000002</v>
      </c>
      <c r="H874" s="801">
        <f t="shared" si="230"/>
        <v>6158.6100000000006</v>
      </c>
      <c r="I874" s="801">
        <f t="shared" si="231"/>
        <v>5400</v>
      </c>
      <c r="J874" s="801">
        <f t="shared" si="232"/>
        <v>71074.290000000008</v>
      </c>
      <c r="K874" s="801" t="str">
        <f t="shared" si="233"/>
        <v/>
      </c>
      <c r="L874" s="801" t="str">
        <f t="shared" si="234"/>
        <v/>
      </c>
      <c r="M874" s="801" t="str">
        <f t="shared" si="235"/>
        <v/>
      </c>
      <c r="N874" s="801"/>
      <c r="O874" s="801"/>
      <c r="P874" s="801"/>
      <c r="Q874" s="801"/>
      <c r="R874" s="801"/>
      <c r="S874" s="801"/>
      <c r="T874" s="818">
        <v>480000</v>
      </c>
    </row>
    <row r="875" spans="1:20" s="696" customFormat="1" ht="24.75" customHeight="1">
      <c r="A875" s="729">
        <v>131</v>
      </c>
      <c r="B875" s="701" t="s">
        <v>1364</v>
      </c>
      <c r="C875" s="701">
        <v>3</v>
      </c>
      <c r="D875" s="701">
        <v>11</v>
      </c>
      <c r="E875" s="800">
        <f>VLOOKUP(C875, '[2]SALARY SCALE '!$A$2:$P$18,D875+1, FALSE)</f>
        <v>123172.20000000001</v>
      </c>
      <c r="F875" s="801">
        <f t="shared" si="228"/>
        <v>43110.270000000004</v>
      </c>
      <c r="G875" s="801">
        <f t="shared" si="229"/>
        <v>24634.440000000002</v>
      </c>
      <c r="H875" s="801">
        <f t="shared" si="230"/>
        <v>6158.6100000000006</v>
      </c>
      <c r="I875" s="801">
        <f t="shared" si="231"/>
        <v>5400</v>
      </c>
      <c r="J875" s="801">
        <f t="shared" si="232"/>
        <v>71074.290000000008</v>
      </c>
      <c r="K875" s="801" t="str">
        <f t="shared" si="233"/>
        <v/>
      </c>
      <c r="L875" s="801" t="str">
        <f t="shared" si="234"/>
        <v/>
      </c>
      <c r="M875" s="801" t="str">
        <f t="shared" si="235"/>
        <v/>
      </c>
      <c r="N875" s="801"/>
      <c r="O875" s="801"/>
      <c r="P875" s="801"/>
      <c r="Q875" s="801"/>
      <c r="R875" s="801"/>
      <c r="S875" s="801"/>
      <c r="T875" s="818">
        <v>480000</v>
      </c>
    </row>
    <row r="876" spans="1:20" s="696" customFormat="1" ht="24.75" customHeight="1">
      <c r="A876" s="729">
        <v>132</v>
      </c>
      <c r="B876" s="701" t="s">
        <v>1365</v>
      </c>
      <c r="C876" s="701">
        <v>3</v>
      </c>
      <c r="D876" s="701">
        <v>11</v>
      </c>
      <c r="E876" s="800">
        <f>VLOOKUP(C876, '[2]SALARY SCALE '!$A$2:$P$18,D876+1, FALSE)</f>
        <v>123172.20000000001</v>
      </c>
      <c r="F876" s="801">
        <f t="shared" si="228"/>
        <v>43110.270000000004</v>
      </c>
      <c r="G876" s="801">
        <f t="shared" si="229"/>
        <v>24634.440000000002</v>
      </c>
      <c r="H876" s="801">
        <f t="shared" si="230"/>
        <v>6158.6100000000006</v>
      </c>
      <c r="I876" s="801">
        <f t="shared" si="231"/>
        <v>5400</v>
      </c>
      <c r="J876" s="801">
        <f t="shared" si="232"/>
        <v>71074.290000000008</v>
      </c>
      <c r="K876" s="801" t="str">
        <f t="shared" si="233"/>
        <v/>
      </c>
      <c r="L876" s="801" t="str">
        <f t="shared" si="234"/>
        <v/>
      </c>
      <c r="M876" s="801" t="str">
        <f t="shared" si="235"/>
        <v/>
      </c>
      <c r="N876" s="801"/>
      <c r="O876" s="801"/>
      <c r="P876" s="801"/>
      <c r="Q876" s="801"/>
      <c r="R876" s="801"/>
      <c r="S876" s="801"/>
      <c r="T876" s="818">
        <v>480000</v>
      </c>
    </row>
    <row r="877" spans="1:20" s="696" customFormat="1" ht="24.75" customHeight="1">
      <c r="A877" s="729">
        <v>133</v>
      </c>
      <c r="B877" s="701" t="s">
        <v>1366</v>
      </c>
      <c r="C877" s="701">
        <v>3</v>
      </c>
      <c r="D877" s="701">
        <v>11</v>
      </c>
      <c r="E877" s="800">
        <f>VLOOKUP(C877, '[2]SALARY SCALE '!$A$2:$P$18,D877+1, FALSE)</f>
        <v>123172.20000000001</v>
      </c>
      <c r="F877" s="801">
        <f t="shared" si="228"/>
        <v>43110.270000000004</v>
      </c>
      <c r="G877" s="801">
        <f t="shared" si="229"/>
        <v>24634.440000000002</v>
      </c>
      <c r="H877" s="801">
        <f t="shared" si="230"/>
        <v>6158.6100000000006</v>
      </c>
      <c r="I877" s="801">
        <f t="shared" si="231"/>
        <v>5400</v>
      </c>
      <c r="J877" s="801">
        <f t="shared" si="232"/>
        <v>71074.290000000008</v>
      </c>
      <c r="K877" s="801" t="str">
        <f t="shared" si="233"/>
        <v/>
      </c>
      <c r="L877" s="801" t="str">
        <f t="shared" si="234"/>
        <v/>
      </c>
      <c r="M877" s="801" t="str">
        <f t="shared" si="235"/>
        <v/>
      </c>
      <c r="N877" s="801"/>
      <c r="O877" s="801"/>
      <c r="P877" s="801"/>
      <c r="Q877" s="801"/>
      <c r="R877" s="801"/>
      <c r="S877" s="801"/>
      <c r="T877" s="818">
        <v>480000</v>
      </c>
    </row>
    <row r="878" spans="1:20" s="696" customFormat="1" ht="24.75" customHeight="1">
      <c r="A878" s="729">
        <v>134</v>
      </c>
      <c r="B878" s="701" t="s">
        <v>1367</v>
      </c>
      <c r="C878" s="701">
        <v>3</v>
      </c>
      <c r="D878" s="701">
        <v>11</v>
      </c>
      <c r="E878" s="800">
        <f>VLOOKUP(C878, '[2]SALARY SCALE '!$A$2:$P$18,D878+1, FALSE)</f>
        <v>123172.20000000001</v>
      </c>
      <c r="F878" s="801">
        <f t="shared" si="228"/>
        <v>43110.270000000004</v>
      </c>
      <c r="G878" s="801">
        <f t="shared" si="229"/>
        <v>24634.440000000002</v>
      </c>
      <c r="H878" s="801">
        <f t="shared" si="230"/>
        <v>6158.6100000000006</v>
      </c>
      <c r="I878" s="801">
        <f t="shared" si="231"/>
        <v>5400</v>
      </c>
      <c r="J878" s="801">
        <f t="shared" si="232"/>
        <v>71074.290000000008</v>
      </c>
      <c r="K878" s="801" t="str">
        <f t="shared" si="233"/>
        <v/>
      </c>
      <c r="L878" s="801" t="str">
        <f t="shared" si="234"/>
        <v/>
      </c>
      <c r="M878" s="801" t="str">
        <f t="shared" si="235"/>
        <v/>
      </c>
      <c r="N878" s="801"/>
      <c r="O878" s="801"/>
      <c r="P878" s="801"/>
      <c r="Q878" s="801"/>
      <c r="R878" s="801"/>
      <c r="S878" s="801"/>
      <c r="T878" s="818">
        <v>480000</v>
      </c>
    </row>
    <row r="879" spans="1:20" s="696" customFormat="1" ht="24.75" customHeight="1">
      <c r="A879" s="729">
        <v>135</v>
      </c>
      <c r="B879" s="701" t="s">
        <v>1368</v>
      </c>
      <c r="C879" s="701">
        <v>3</v>
      </c>
      <c r="D879" s="701">
        <v>11</v>
      </c>
      <c r="E879" s="800">
        <f>VLOOKUP(C879, '[2]SALARY SCALE '!$A$2:$P$18,D879+1, FALSE)</f>
        <v>123172.20000000001</v>
      </c>
      <c r="F879" s="801">
        <f t="shared" si="228"/>
        <v>43110.270000000004</v>
      </c>
      <c r="G879" s="801">
        <f t="shared" si="229"/>
        <v>24634.440000000002</v>
      </c>
      <c r="H879" s="801">
        <f t="shared" si="230"/>
        <v>6158.6100000000006</v>
      </c>
      <c r="I879" s="801">
        <f t="shared" si="231"/>
        <v>5400</v>
      </c>
      <c r="J879" s="801">
        <f t="shared" si="232"/>
        <v>71074.290000000008</v>
      </c>
      <c r="K879" s="801" t="str">
        <f t="shared" si="233"/>
        <v/>
      </c>
      <c r="L879" s="801" t="str">
        <f t="shared" si="234"/>
        <v/>
      </c>
      <c r="M879" s="801" t="str">
        <f t="shared" si="235"/>
        <v/>
      </c>
      <c r="N879" s="801"/>
      <c r="O879" s="801"/>
      <c r="P879" s="801"/>
      <c r="Q879" s="801"/>
      <c r="R879" s="801"/>
      <c r="S879" s="801"/>
      <c r="T879" s="818">
        <v>480000</v>
      </c>
    </row>
    <row r="880" spans="1:20" s="696" customFormat="1" ht="24.75" customHeight="1">
      <c r="A880" s="729">
        <v>136</v>
      </c>
      <c r="B880" s="701" t="s">
        <v>1369</v>
      </c>
      <c r="C880" s="701">
        <v>3</v>
      </c>
      <c r="D880" s="701">
        <v>11</v>
      </c>
      <c r="E880" s="800">
        <f>VLOOKUP(C880, '[2]SALARY SCALE '!$A$2:$P$18,D880+1, FALSE)</f>
        <v>123172.20000000001</v>
      </c>
      <c r="F880" s="801">
        <f t="shared" si="228"/>
        <v>43110.270000000004</v>
      </c>
      <c r="G880" s="801">
        <f t="shared" si="229"/>
        <v>24634.440000000002</v>
      </c>
      <c r="H880" s="801">
        <f t="shared" si="230"/>
        <v>6158.6100000000006</v>
      </c>
      <c r="I880" s="801">
        <f t="shared" si="231"/>
        <v>5400</v>
      </c>
      <c r="J880" s="801">
        <f t="shared" si="232"/>
        <v>71074.290000000008</v>
      </c>
      <c r="K880" s="801" t="str">
        <f t="shared" si="233"/>
        <v/>
      </c>
      <c r="L880" s="801" t="str">
        <f t="shared" si="234"/>
        <v/>
      </c>
      <c r="M880" s="801" t="str">
        <f t="shared" si="235"/>
        <v/>
      </c>
      <c r="N880" s="801"/>
      <c r="O880" s="801"/>
      <c r="P880" s="801"/>
      <c r="Q880" s="801"/>
      <c r="R880" s="801"/>
      <c r="S880" s="801"/>
      <c r="T880" s="818">
        <v>480000</v>
      </c>
    </row>
    <row r="881" spans="1:20" s="696" customFormat="1" ht="24.75" customHeight="1">
      <c r="A881" s="729">
        <v>137</v>
      </c>
      <c r="B881" s="701" t="s">
        <v>1370</v>
      </c>
      <c r="C881" s="701">
        <v>3</v>
      </c>
      <c r="D881" s="701">
        <v>11</v>
      </c>
      <c r="E881" s="800">
        <f>VLOOKUP(C881, '[2]SALARY SCALE '!$A$2:$P$18,D881+1, FALSE)</f>
        <v>123172.20000000001</v>
      </c>
      <c r="F881" s="801">
        <f t="shared" si="228"/>
        <v>43110.270000000004</v>
      </c>
      <c r="G881" s="801">
        <f t="shared" si="229"/>
        <v>24634.440000000002</v>
      </c>
      <c r="H881" s="801">
        <f t="shared" si="230"/>
        <v>6158.6100000000006</v>
      </c>
      <c r="I881" s="801">
        <f t="shared" si="231"/>
        <v>5400</v>
      </c>
      <c r="J881" s="801">
        <f t="shared" si="232"/>
        <v>71074.290000000008</v>
      </c>
      <c r="K881" s="801" t="str">
        <f t="shared" si="233"/>
        <v/>
      </c>
      <c r="L881" s="801" t="str">
        <f t="shared" si="234"/>
        <v/>
      </c>
      <c r="M881" s="801" t="str">
        <f t="shared" si="235"/>
        <v/>
      </c>
      <c r="N881" s="801"/>
      <c r="O881" s="801"/>
      <c r="P881" s="801"/>
      <c r="Q881" s="801"/>
      <c r="R881" s="801"/>
      <c r="S881" s="801"/>
      <c r="T881" s="818">
        <v>480000</v>
      </c>
    </row>
    <row r="882" spans="1:20" s="696" customFormat="1" ht="24.75" customHeight="1">
      <c r="A882" s="729">
        <v>138</v>
      </c>
      <c r="B882" s="701" t="s">
        <v>1371</v>
      </c>
      <c r="C882" s="701">
        <v>3</v>
      </c>
      <c r="D882" s="701">
        <v>11</v>
      </c>
      <c r="E882" s="800">
        <f>VLOOKUP(C882, '[2]SALARY SCALE '!$A$2:$P$18,D882+1, FALSE)</f>
        <v>123172.20000000001</v>
      </c>
      <c r="F882" s="801">
        <f t="shared" si="228"/>
        <v>43110.270000000004</v>
      </c>
      <c r="G882" s="801">
        <f t="shared" si="229"/>
        <v>24634.440000000002</v>
      </c>
      <c r="H882" s="801">
        <f t="shared" si="230"/>
        <v>6158.6100000000006</v>
      </c>
      <c r="I882" s="801">
        <f t="shared" si="231"/>
        <v>5400</v>
      </c>
      <c r="J882" s="801">
        <f t="shared" si="232"/>
        <v>71074.290000000008</v>
      </c>
      <c r="K882" s="801" t="str">
        <f t="shared" si="233"/>
        <v/>
      </c>
      <c r="L882" s="801" t="str">
        <f t="shared" si="234"/>
        <v/>
      </c>
      <c r="M882" s="801" t="str">
        <f t="shared" si="235"/>
        <v/>
      </c>
      <c r="N882" s="801"/>
      <c r="O882" s="801"/>
      <c r="P882" s="801"/>
      <c r="Q882" s="801"/>
      <c r="R882" s="801"/>
      <c r="S882" s="801"/>
      <c r="T882" s="818">
        <v>480000</v>
      </c>
    </row>
    <row r="883" spans="1:20" s="696" customFormat="1" ht="24.75" customHeight="1">
      <c r="A883" s="729">
        <v>139</v>
      </c>
      <c r="B883" s="701" t="s">
        <v>1372</v>
      </c>
      <c r="C883" s="701">
        <v>3</v>
      </c>
      <c r="D883" s="701">
        <v>11</v>
      </c>
      <c r="E883" s="800">
        <f>VLOOKUP(C883, '[2]SALARY SCALE '!$A$2:$P$18,D883+1, FALSE)</f>
        <v>123172.20000000001</v>
      </c>
      <c r="F883" s="801">
        <f t="shared" si="228"/>
        <v>43110.270000000004</v>
      </c>
      <c r="G883" s="801">
        <f t="shared" si="229"/>
        <v>24634.440000000002</v>
      </c>
      <c r="H883" s="801">
        <f t="shared" si="230"/>
        <v>6158.6100000000006</v>
      </c>
      <c r="I883" s="801">
        <f t="shared" si="231"/>
        <v>5400</v>
      </c>
      <c r="J883" s="801">
        <f t="shared" si="232"/>
        <v>71074.290000000008</v>
      </c>
      <c r="K883" s="801" t="str">
        <f t="shared" si="233"/>
        <v/>
      </c>
      <c r="L883" s="801" t="str">
        <f t="shared" si="234"/>
        <v/>
      </c>
      <c r="M883" s="801" t="str">
        <f t="shared" si="235"/>
        <v/>
      </c>
      <c r="N883" s="801"/>
      <c r="O883" s="801"/>
      <c r="P883" s="801"/>
      <c r="Q883" s="801"/>
      <c r="R883" s="801"/>
      <c r="S883" s="801"/>
      <c r="T883" s="818">
        <v>480000</v>
      </c>
    </row>
    <row r="884" spans="1:20" s="696" customFormat="1" ht="24.75" customHeight="1">
      <c r="A884" s="729">
        <v>140</v>
      </c>
      <c r="B884" s="701" t="s">
        <v>1373</v>
      </c>
      <c r="C884" s="701">
        <v>3</v>
      </c>
      <c r="D884" s="701">
        <v>11</v>
      </c>
      <c r="E884" s="800">
        <f>VLOOKUP(C884, '[2]SALARY SCALE '!$A$2:$P$18,D884+1, FALSE)</f>
        <v>123172.20000000001</v>
      </c>
      <c r="F884" s="801">
        <f t="shared" si="228"/>
        <v>43110.270000000004</v>
      </c>
      <c r="G884" s="801">
        <f t="shared" si="229"/>
        <v>24634.440000000002</v>
      </c>
      <c r="H884" s="801">
        <f t="shared" si="230"/>
        <v>6158.6100000000006</v>
      </c>
      <c r="I884" s="801">
        <f t="shared" si="231"/>
        <v>5400</v>
      </c>
      <c r="J884" s="801">
        <f t="shared" si="232"/>
        <v>71074.290000000008</v>
      </c>
      <c r="K884" s="801" t="str">
        <f t="shared" si="233"/>
        <v/>
      </c>
      <c r="L884" s="801" t="str">
        <f t="shared" si="234"/>
        <v/>
      </c>
      <c r="M884" s="801" t="str">
        <f t="shared" si="235"/>
        <v/>
      </c>
      <c r="N884" s="801"/>
      <c r="O884" s="801"/>
      <c r="P884" s="801"/>
      <c r="Q884" s="801"/>
      <c r="R884" s="801"/>
      <c r="S884" s="801"/>
      <c r="T884" s="818">
        <v>480000</v>
      </c>
    </row>
    <row r="885" spans="1:20" s="696" customFormat="1" ht="24.75" customHeight="1">
      <c r="A885" s="729">
        <v>141</v>
      </c>
      <c r="B885" s="701" t="s">
        <v>1374</v>
      </c>
      <c r="C885" s="701">
        <v>3</v>
      </c>
      <c r="D885" s="701">
        <v>11</v>
      </c>
      <c r="E885" s="800">
        <f>VLOOKUP(C885, '[2]SALARY SCALE '!$A$2:$P$18,D885+1, FALSE)</f>
        <v>123172.20000000001</v>
      </c>
      <c r="F885" s="801">
        <f t="shared" si="228"/>
        <v>43110.270000000004</v>
      </c>
      <c r="G885" s="801">
        <f t="shared" si="229"/>
        <v>24634.440000000002</v>
      </c>
      <c r="H885" s="801">
        <f t="shared" si="230"/>
        <v>6158.6100000000006</v>
      </c>
      <c r="I885" s="801">
        <f t="shared" si="231"/>
        <v>5400</v>
      </c>
      <c r="J885" s="801">
        <f t="shared" si="232"/>
        <v>71074.290000000008</v>
      </c>
      <c r="K885" s="801" t="str">
        <f t="shared" si="233"/>
        <v/>
      </c>
      <c r="L885" s="801" t="str">
        <f t="shared" si="234"/>
        <v/>
      </c>
      <c r="M885" s="801" t="str">
        <f t="shared" si="235"/>
        <v/>
      </c>
      <c r="N885" s="801"/>
      <c r="O885" s="801"/>
      <c r="P885" s="801"/>
      <c r="Q885" s="801"/>
      <c r="R885" s="801"/>
      <c r="S885" s="801"/>
      <c r="T885" s="818">
        <v>480000</v>
      </c>
    </row>
    <row r="886" spans="1:20" s="696" customFormat="1" ht="24.75" customHeight="1">
      <c r="A886" s="729">
        <v>142</v>
      </c>
      <c r="B886" s="701" t="s">
        <v>1375</v>
      </c>
      <c r="C886" s="701">
        <v>3</v>
      </c>
      <c r="D886" s="701">
        <v>11</v>
      </c>
      <c r="E886" s="800">
        <f>VLOOKUP(C886, '[2]SALARY SCALE '!$A$2:$P$18,D886+1, FALSE)</f>
        <v>123172.20000000001</v>
      </c>
      <c r="F886" s="801">
        <f t="shared" si="228"/>
        <v>43110.270000000004</v>
      </c>
      <c r="G886" s="801">
        <f t="shared" si="229"/>
        <v>24634.440000000002</v>
      </c>
      <c r="H886" s="801">
        <f t="shared" si="230"/>
        <v>6158.6100000000006</v>
      </c>
      <c r="I886" s="801">
        <f t="shared" si="231"/>
        <v>5400</v>
      </c>
      <c r="J886" s="801">
        <f t="shared" si="232"/>
        <v>71074.290000000008</v>
      </c>
      <c r="K886" s="801" t="str">
        <f t="shared" si="233"/>
        <v/>
      </c>
      <c r="L886" s="801" t="str">
        <f t="shared" si="234"/>
        <v/>
      </c>
      <c r="M886" s="801" t="str">
        <f t="shared" si="235"/>
        <v/>
      </c>
      <c r="N886" s="801"/>
      <c r="O886" s="801"/>
      <c r="P886" s="801"/>
      <c r="Q886" s="801"/>
      <c r="R886" s="801"/>
      <c r="S886" s="801"/>
      <c r="T886" s="818">
        <v>480000</v>
      </c>
    </row>
    <row r="887" spans="1:20" s="696" customFormat="1" ht="24.75" customHeight="1">
      <c r="A887" s="729">
        <v>143</v>
      </c>
      <c r="B887" s="701" t="s">
        <v>1376</v>
      </c>
      <c r="C887" s="701">
        <v>3</v>
      </c>
      <c r="D887" s="701">
        <v>11</v>
      </c>
      <c r="E887" s="800">
        <f>VLOOKUP(C887, '[2]SALARY SCALE '!$A$2:$P$18,D887+1, FALSE)</f>
        <v>123172.20000000001</v>
      </c>
      <c r="F887" s="801">
        <f t="shared" si="228"/>
        <v>43110.270000000004</v>
      </c>
      <c r="G887" s="801">
        <f t="shared" si="229"/>
        <v>24634.440000000002</v>
      </c>
      <c r="H887" s="801">
        <f t="shared" si="230"/>
        <v>6158.6100000000006</v>
      </c>
      <c r="I887" s="801">
        <f t="shared" si="231"/>
        <v>5400</v>
      </c>
      <c r="J887" s="801">
        <f t="shared" si="232"/>
        <v>71074.290000000008</v>
      </c>
      <c r="K887" s="801" t="str">
        <f t="shared" si="233"/>
        <v/>
      </c>
      <c r="L887" s="801" t="str">
        <f t="shared" si="234"/>
        <v/>
      </c>
      <c r="M887" s="801" t="str">
        <f t="shared" si="235"/>
        <v/>
      </c>
      <c r="N887" s="801"/>
      <c r="O887" s="801"/>
      <c r="P887" s="801"/>
      <c r="Q887" s="801"/>
      <c r="R887" s="801"/>
      <c r="S887" s="801"/>
      <c r="T887" s="818">
        <v>480000</v>
      </c>
    </row>
    <row r="888" spans="1:20" s="696" customFormat="1" ht="24.75" customHeight="1">
      <c r="A888" s="729">
        <v>144</v>
      </c>
      <c r="B888" s="701" t="s">
        <v>1377</v>
      </c>
      <c r="C888" s="701">
        <v>3</v>
      </c>
      <c r="D888" s="701">
        <v>11</v>
      </c>
      <c r="E888" s="800">
        <f>VLOOKUP(C888, '[2]SALARY SCALE '!$A$2:$P$18,D888+1, FALSE)</f>
        <v>123172.20000000001</v>
      </c>
      <c r="F888" s="801">
        <f t="shared" si="228"/>
        <v>43110.270000000004</v>
      </c>
      <c r="G888" s="801">
        <f t="shared" si="229"/>
        <v>24634.440000000002</v>
      </c>
      <c r="H888" s="801">
        <f t="shared" si="230"/>
        <v>6158.6100000000006</v>
      </c>
      <c r="I888" s="801">
        <f t="shared" si="231"/>
        <v>5400</v>
      </c>
      <c r="J888" s="801">
        <f t="shared" si="232"/>
        <v>71074.290000000008</v>
      </c>
      <c r="K888" s="801" t="str">
        <f t="shared" si="233"/>
        <v/>
      </c>
      <c r="L888" s="801" t="str">
        <f t="shared" si="234"/>
        <v/>
      </c>
      <c r="M888" s="801" t="str">
        <f t="shared" si="235"/>
        <v/>
      </c>
      <c r="N888" s="801"/>
      <c r="O888" s="801"/>
      <c r="P888" s="801"/>
      <c r="Q888" s="801"/>
      <c r="R888" s="801"/>
      <c r="S888" s="801"/>
      <c r="T888" s="818">
        <v>480000</v>
      </c>
    </row>
    <row r="889" spans="1:20" s="696" customFormat="1" ht="24.75" customHeight="1">
      <c r="A889" s="729">
        <v>145</v>
      </c>
      <c r="B889" s="701" t="s">
        <v>1378</v>
      </c>
      <c r="C889" s="701">
        <v>3</v>
      </c>
      <c r="D889" s="701">
        <v>11</v>
      </c>
      <c r="E889" s="800">
        <f>VLOOKUP(C889, '[2]SALARY SCALE '!$A$2:$P$18,D889+1, FALSE)</f>
        <v>123172.20000000001</v>
      </c>
      <c r="F889" s="801">
        <f t="shared" si="228"/>
        <v>43110.270000000004</v>
      </c>
      <c r="G889" s="801">
        <f t="shared" si="229"/>
        <v>24634.440000000002</v>
      </c>
      <c r="H889" s="801">
        <f t="shared" si="230"/>
        <v>6158.6100000000006</v>
      </c>
      <c r="I889" s="801">
        <f t="shared" si="231"/>
        <v>5400</v>
      </c>
      <c r="J889" s="801">
        <f t="shared" si="232"/>
        <v>71074.290000000008</v>
      </c>
      <c r="K889" s="801" t="str">
        <f t="shared" si="233"/>
        <v/>
      </c>
      <c r="L889" s="801" t="str">
        <f t="shared" si="234"/>
        <v/>
      </c>
      <c r="M889" s="801" t="str">
        <f t="shared" si="235"/>
        <v/>
      </c>
      <c r="N889" s="801"/>
      <c r="O889" s="801"/>
      <c r="P889" s="801"/>
      <c r="Q889" s="801"/>
      <c r="R889" s="801"/>
      <c r="S889" s="801"/>
      <c r="T889" s="818">
        <v>480000</v>
      </c>
    </row>
    <row r="890" spans="1:20" s="696" customFormat="1" ht="24.75" customHeight="1">
      <c r="A890" s="729">
        <v>146</v>
      </c>
      <c r="B890" s="701" t="s">
        <v>1379</v>
      </c>
      <c r="C890" s="701">
        <v>3</v>
      </c>
      <c r="D890" s="701">
        <v>11</v>
      </c>
      <c r="E890" s="800">
        <f>VLOOKUP(C890, '[2]SALARY SCALE '!$A$2:$P$18,D890+1, FALSE)</f>
        <v>123172.20000000001</v>
      </c>
      <c r="F890" s="801">
        <f t="shared" si="228"/>
        <v>43110.270000000004</v>
      </c>
      <c r="G890" s="801">
        <f t="shared" si="229"/>
        <v>24634.440000000002</v>
      </c>
      <c r="H890" s="801">
        <f t="shared" si="230"/>
        <v>6158.6100000000006</v>
      </c>
      <c r="I890" s="801">
        <f t="shared" si="231"/>
        <v>5400</v>
      </c>
      <c r="J890" s="801">
        <f t="shared" si="232"/>
        <v>71074.290000000008</v>
      </c>
      <c r="K890" s="801" t="str">
        <f t="shared" si="233"/>
        <v/>
      </c>
      <c r="L890" s="801" t="str">
        <f t="shared" si="234"/>
        <v/>
      </c>
      <c r="M890" s="801" t="str">
        <f t="shared" si="235"/>
        <v/>
      </c>
      <c r="N890" s="801"/>
      <c r="O890" s="801"/>
      <c r="P890" s="801"/>
      <c r="Q890" s="801"/>
      <c r="R890" s="801"/>
      <c r="S890" s="801"/>
      <c r="T890" s="818">
        <v>480000</v>
      </c>
    </row>
    <row r="891" spans="1:20" s="696" customFormat="1" ht="24.75" customHeight="1">
      <c r="A891" s="729">
        <v>147</v>
      </c>
      <c r="B891" s="701" t="s">
        <v>1380</v>
      </c>
      <c r="C891" s="701">
        <v>3</v>
      </c>
      <c r="D891" s="701">
        <v>11</v>
      </c>
      <c r="E891" s="800">
        <f>VLOOKUP(C891, '[2]SALARY SCALE '!$A$2:$P$18,D891+1, FALSE)</f>
        <v>123172.20000000001</v>
      </c>
      <c r="F891" s="801">
        <f t="shared" si="228"/>
        <v>43110.270000000004</v>
      </c>
      <c r="G891" s="801">
        <f t="shared" si="229"/>
        <v>24634.440000000002</v>
      </c>
      <c r="H891" s="801">
        <f t="shared" si="230"/>
        <v>6158.6100000000006</v>
      </c>
      <c r="I891" s="801">
        <f t="shared" si="231"/>
        <v>5400</v>
      </c>
      <c r="J891" s="801">
        <f t="shared" si="232"/>
        <v>71074.290000000008</v>
      </c>
      <c r="K891" s="801" t="str">
        <f t="shared" si="233"/>
        <v/>
      </c>
      <c r="L891" s="801" t="str">
        <f t="shared" si="234"/>
        <v/>
      </c>
      <c r="M891" s="801" t="str">
        <f t="shared" si="235"/>
        <v/>
      </c>
      <c r="N891" s="801"/>
      <c r="O891" s="801"/>
      <c r="P891" s="801"/>
      <c r="Q891" s="801"/>
      <c r="R891" s="801"/>
      <c r="S891" s="801"/>
      <c r="T891" s="818">
        <v>480000</v>
      </c>
    </row>
    <row r="892" spans="1:20" s="696" customFormat="1" ht="24.75" customHeight="1">
      <c r="A892" s="729">
        <v>148</v>
      </c>
      <c r="B892" s="701" t="s">
        <v>1381</v>
      </c>
      <c r="C892" s="701">
        <v>3</v>
      </c>
      <c r="D892" s="701">
        <v>11</v>
      </c>
      <c r="E892" s="800">
        <f>VLOOKUP(C892, '[2]SALARY SCALE '!$A$2:$P$18,D892+1, FALSE)</f>
        <v>123172.20000000001</v>
      </c>
      <c r="F892" s="801">
        <f t="shared" si="228"/>
        <v>43110.270000000004</v>
      </c>
      <c r="G892" s="801">
        <f t="shared" si="229"/>
        <v>24634.440000000002</v>
      </c>
      <c r="H892" s="801">
        <f t="shared" si="230"/>
        <v>6158.6100000000006</v>
      </c>
      <c r="I892" s="801">
        <f t="shared" si="231"/>
        <v>5400</v>
      </c>
      <c r="J892" s="801">
        <f t="shared" si="232"/>
        <v>71074.290000000008</v>
      </c>
      <c r="K892" s="801" t="str">
        <f t="shared" si="233"/>
        <v/>
      </c>
      <c r="L892" s="801" t="str">
        <f t="shared" si="234"/>
        <v/>
      </c>
      <c r="M892" s="801" t="str">
        <f t="shared" si="235"/>
        <v/>
      </c>
      <c r="N892" s="801"/>
      <c r="O892" s="801"/>
      <c r="P892" s="801"/>
      <c r="Q892" s="801"/>
      <c r="R892" s="801"/>
      <c r="S892" s="801"/>
      <c r="T892" s="818">
        <v>480000</v>
      </c>
    </row>
    <row r="893" spans="1:20" s="696" customFormat="1" ht="24.75" customHeight="1">
      <c r="A893" s="729">
        <v>149</v>
      </c>
      <c r="B893" s="701" t="s">
        <v>1382</v>
      </c>
      <c r="C893" s="701">
        <v>3</v>
      </c>
      <c r="D893" s="701">
        <v>11</v>
      </c>
      <c r="E893" s="800">
        <f>VLOOKUP(C893, '[2]SALARY SCALE '!$A$2:$P$18,D893+1, FALSE)</f>
        <v>123172.20000000001</v>
      </c>
      <c r="F893" s="801">
        <f t="shared" si="228"/>
        <v>43110.270000000004</v>
      </c>
      <c r="G893" s="801">
        <f t="shared" si="229"/>
        <v>24634.440000000002</v>
      </c>
      <c r="H893" s="801">
        <f t="shared" si="230"/>
        <v>6158.6100000000006</v>
      </c>
      <c r="I893" s="801">
        <f t="shared" si="231"/>
        <v>5400</v>
      </c>
      <c r="J893" s="801">
        <f t="shared" si="232"/>
        <v>71074.290000000008</v>
      </c>
      <c r="K893" s="801" t="str">
        <f t="shared" si="233"/>
        <v/>
      </c>
      <c r="L893" s="801" t="str">
        <f t="shared" si="234"/>
        <v/>
      </c>
      <c r="M893" s="801" t="str">
        <f t="shared" si="235"/>
        <v/>
      </c>
      <c r="N893" s="801"/>
      <c r="O893" s="801"/>
      <c r="P893" s="801"/>
      <c r="Q893" s="801"/>
      <c r="R893" s="801"/>
      <c r="S893" s="801"/>
      <c r="T893" s="818">
        <v>480000</v>
      </c>
    </row>
    <row r="894" spans="1:20" s="696" customFormat="1" ht="24.75" customHeight="1">
      <c r="A894" s="729">
        <v>150</v>
      </c>
      <c r="B894" s="701" t="s">
        <v>1383</v>
      </c>
      <c r="C894" s="701">
        <v>3</v>
      </c>
      <c r="D894" s="701">
        <v>11</v>
      </c>
      <c r="E894" s="800">
        <f>VLOOKUP(C894, '[2]SALARY SCALE '!$A$2:$P$18,D894+1, FALSE)</f>
        <v>123172.20000000001</v>
      </c>
      <c r="F894" s="801">
        <f t="shared" si="228"/>
        <v>43110.270000000004</v>
      </c>
      <c r="G894" s="801">
        <f t="shared" si="229"/>
        <v>24634.440000000002</v>
      </c>
      <c r="H894" s="801">
        <f t="shared" si="230"/>
        <v>6158.6100000000006</v>
      </c>
      <c r="I894" s="801">
        <f t="shared" si="231"/>
        <v>5400</v>
      </c>
      <c r="J894" s="801">
        <f t="shared" si="232"/>
        <v>71074.290000000008</v>
      </c>
      <c r="K894" s="801" t="str">
        <f t="shared" si="233"/>
        <v/>
      </c>
      <c r="L894" s="801" t="str">
        <f t="shared" si="234"/>
        <v/>
      </c>
      <c r="M894" s="801" t="str">
        <f t="shared" si="235"/>
        <v/>
      </c>
      <c r="N894" s="801"/>
      <c r="O894" s="801"/>
      <c r="P894" s="801"/>
      <c r="Q894" s="801"/>
      <c r="R894" s="801"/>
      <c r="S894" s="801"/>
      <c r="T894" s="818">
        <v>480000</v>
      </c>
    </row>
    <row r="895" spans="1:20" s="696" customFormat="1" ht="24.75" customHeight="1">
      <c r="A895" s="729">
        <v>151</v>
      </c>
      <c r="B895" s="701" t="s">
        <v>1384</v>
      </c>
      <c r="C895" s="701">
        <v>3</v>
      </c>
      <c r="D895" s="701">
        <v>11</v>
      </c>
      <c r="E895" s="800">
        <f>VLOOKUP(C895, '[2]SALARY SCALE '!$A$2:$P$18,D895+1, FALSE)</f>
        <v>123172.20000000001</v>
      </c>
      <c r="F895" s="801">
        <f t="shared" si="228"/>
        <v>43110.270000000004</v>
      </c>
      <c r="G895" s="801">
        <f t="shared" si="229"/>
        <v>24634.440000000002</v>
      </c>
      <c r="H895" s="801">
        <f t="shared" si="230"/>
        <v>6158.6100000000006</v>
      </c>
      <c r="I895" s="801">
        <f t="shared" si="231"/>
        <v>5400</v>
      </c>
      <c r="J895" s="801">
        <f t="shared" si="232"/>
        <v>71074.290000000008</v>
      </c>
      <c r="K895" s="801" t="str">
        <f t="shared" si="233"/>
        <v/>
      </c>
      <c r="L895" s="801" t="str">
        <f t="shared" si="234"/>
        <v/>
      </c>
      <c r="M895" s="801" t="str">
        <f t="shared" si="235"/>
        <v/>
      </c>
      <c r="N895" s="801"/>
      <c r="O895" s="801"/>
      <c r="P895" s="801"/>
      <c r="Q895" s="801"/>
      <c r="R895" s="801"/>
      <c r="S895" s="801"/>
      <c r="T895" s="818">
        <v>480000</v>
      </c>
    </row>
    <row r="896" spans="1:20" s="696" customFormat="1" ht="24.75" customHeight="1">
      <c r="A896" s="729">
        <v>152</v>
      </c>
      <c r="B896" s="701" t="s">
        <v>1385</v>
      </c>
      <c r="C896" s="701">
        <v>3</v>
      </c>
      <c r="D896" s="701">
        <v>11</v>
      </c>
      <c r="E896" s="800">
        <f>VLOOKUP(C896, '[2]SALARY SCALE '!$A$2:$P$18,D896+1, FALSE)</f>
        <v>123172.20000000001</v>
      </c>
      <c r="F896" s="801">
        <f t="shared" si="228"/>
        <v>43110.270000000004</v>
      </c>
      <c r="G896" s="801">
        <f t="shared" si="229"/>
        <v>24634.440000000002</v>
      </c>
      <c r="H896" s="801">
        <f t="shared" si="230"/>
        <v>6158.6100000000006</v>
      </c>
      <c r="I896" s="801">
        <f t="shared" si="231"/>
        <v>5400</v>
      </c>
      <c r="J896" s="801">
        <f t="shared" si="232"/>
        <v>71074.290000000008</v>
      </c>
      <c r="K896" s="801" t="str">
        <f t="shared" si="233"/>
        <v/>
      </c>
      <c r="L896" s="801" t="str">
        <f t="shared" si="234"/>
        <v/>
      </c>
      <c r="M896" s="801" t="str">
        <f t="shared" si="235"/>
        <v/>
      </c>
      <c r="N896" s="801"/>
      <c r="O896" s="801"/>
      <c r="P896" s="801"/>
      <c r="Q896" s="801"/>
      <c r="R896" s="801"/>
      <c r="S896" s="801"/>
      <c r="T896" s="818">
        <v>480000</v>
      </c>
    </row>
    <row r="897" spans="1:20" s="696" customFormat="1" ht="24.75" customHeight="1">
      <c r="A897" s="729">
        <v>153</v>
      </c>
      <c r="B897" s="701" t="s">
        <v>1386</v>
      </c>
      <c r="C897" s="701">
        <v>3</v>
      </c>
      <c r="D897" s="701">
        <v>11</v>
      </c>
      <c r="E897" s="800">
        <f>VLOOKUP(C897, '[2]SALARY SCALE '!$A$2:$P$18,D897+1, FALSE)</f>
        <v>123172.20000000001</v>
      </c>
      <c r="F897" s="801">
        <f t="shared" si="228"/>
        <v>43110.270000000004</v>
      </c>
      <c r="G897" s="801">
        <f t="shared" si="229"/>
        <v>24634.440000000002</v>
      </c>
      <c r="H897" s="801">
        <f t="shared" si="230"/>
        <v>6158.6100000000006</v>
      </c>
      <c r="I897" s="801">
        <f t="shared" si="231"/>
        <v>5400</v>
      </c>
      <c r="J897" s="801">
        <f t="shared" si="232"/>
        <v>71074.290000000008</v>
      </c>
      <c r="K897" s="801" t="str">
        <f t="shared" si="233"/>
        <v/>
      </c>
      <c r="L897" s="801" t="str">
        <f t="shared" si="234"/>
        <v/>
      </c>
      <c r="M897" s="801" t="str">
        <f t="shared" si="235"/>
        <v/>
      </c>
      <c r="N897" s="801"/>
      <c r="O897" s="801"/>
      <c r="P897" s="801"/>
      <c r="Q897" s="801"/>
      <c r="R897" s="801"/>
      <c r="S897" s="801"/>
      <c r="T897" s="818">
        <v>480000</v>
      </c>
    </row>
    <row r="898" spans="1:20" s="696" customFormat="1" ht="24.75" customHeight="1">
      <c r="A898" s="729">
        <v>154</v>
      </c>
      <c r="B898" s="701" t="s">
        <v>1387</v>
      </c>
      <c r="C898" s="701">
        <v>3</v>
      </c>
      <c r="D898" s="701">
        <v>11</v>
      </c>
      <c r="E898" s="800">
        <f>VLOOKUP(C898, '[2]SALARY SCALE '!$A$2:$P$18,D898+1, FALSE)</f>
        <v>123172.20000000001</v>
      </c>
      <c r="F898" s="801">
        <f t="shared" si="228"/>
        <v>43110.270000000004</v>
      </c>
      <c r="G898" s="801">
        <f t="shared" si="229"/>
        <v>24634.440000000002</v>
      </c>
      <c r="H898" s="801">
        <f t="shared" si="230"/>
        <v>6158.6100000000006</v>
      </c>
      <c r="I898" s="801">
        <f t="shared" si="231"/>
        <v>5400</v>
      </c>
      <c r="J898" s="801">
        <f t="shared" si="232"/>
        <v>71074.290000000008</v>
      </c>
      <c r="K898" s="801" t="str">
        <f t="shared" si="233"/>
        <v/>
      </c>
      <c r="L898" s="801" t="str">
        <f t="shared" si="234"/>
        <v/>
      </c>
      <c r="M898" s="801" t="str">
        <f t="shared" si="235"/>
        <v/>
      </c>
      <c r="N898" s="801"/>
      <c r="O898" s="801"/>
      <c r="P898" s="801"/>
      <c r="Q898" s="801"/>
      <c r="R898" s="801"/>
      <c r="S898" s="801"/>
      <c r="T898" s="818">
        <v>480000</v>
      </c>
    </row>
    <row r="899" spans="1:20" s="696" customFormat="1" ht="24.75" customHeight="1">
      <c r="A899" s="729">
        <v>155</v>
      </c>
      <c r="B899" s="701" t="s">
        <v>1388</v>
      </c>
      <c r="C899" s="701">
        <v>3</v>
      </c>
      <c r="D899" s="701">
        <v>11</v>
      </c>
      <c r="E899" s="800">
        <f>VLOOKUP(C899, '[2]SALARY SCALE '!$A$2:$P$18,D899+1, FALSE)</f>
        <v>123172.20000000001</v>
      </c>
      <c r="F899" s="801">
        <f t="shared" si="228"/>
        <v>43110.270000000004</v>
      </c>
      <c r="G899" s="801">
        <f t="shared" si="229"/>
        <v>24634.440000000002</v>
      </c>
      <c r="H899" s="801">
        <f t="shared" si="230"/>
        <v>6158.6100000000006</v>
      </c>
      <c r="I899" s="801">
        <f t="shared" si="231"/>
        <v>5400</v>
      </c>
      <c r="J899" s="801">
        <f t="shared" si="232"/>
        <v>71074.290000000008</v>
      </c>
      <c r="K899" s="801" t="str">
        <f t="shared" si="233"/>
        <v/>
      </c>
      <c r="L899" s="801" t="str">
        <f t="shared" si="234"/>
        <v/>
      </c>
      <c r="M899" s="801" t="str">
        <f t="shared" si="235"/>
        <v/>
      </c>
      <c r="N899" s="801"/>
      <c r="O899" s="801"/>
      <c r="P899" s="801"/>
      <c r="Q899" s="801"/>
      <c r="R899" s="801"/>
      <c r="S899" s="801"/>
      <c r="T899" s="818">
        <v>480000</v>
      </c>
    </row>
    <row r="900" spans="1:20" s="696" customFormat="1" ht="24.75" customHeight="1">
      <c r="A900" s="729">
        <v>156</v>
      </c>
      <c r="B900" s="701" t="s">
        <v>1389</v>
      </c>
      <c r="C900" s="701">
        <v>3</v>
      </c>
      <c r="D900" s="701">
        <v>11</v>
      </c>
      <c r="E900" s="800">
        <f>VLOOKUP(C900, '[2]SALARY SCALE '!$A$2:$P$18,D900+1, FALSE)</f>
        <v>123172.20000000001</v>
      </c>
      <c r="F900" s="801">
        <f t="shared" si="228"/>
        <v>43110.270000000004</v>
      </c>
      <c r="G900" s="801">
        <f t="shared" si="229"/>
        <v>24634.440000000002</v>
      </c>
      <c r="H900" s="801">
        <f t="shared" si="230"/>
        <v>6158.6100000000006</v>
      </c>
      <c r="I900" s="801">
        <f t="shared" si="231"/>
        <v>5400</v>
      </c>
      <c r="J900" s="801">
        <f t="shared" si="232"/>
        <v>71074.290000000008</v>
      </c>
      <c r="K900" s="801" t="str">
        <f t="shared" si="233"/>
        <v/>
      </c>
      <c r="L900" s="801" t="str">
        <f t="shared" si="234"/>
        <v/>
      </c>
      <c r="M900" s="801" t="str">
        <f t="shared" si="235"/>
        <v/>
      </c>
      <c r="N900" s="801"/>
      <c r="O900" s="801"/>
      <c r="P900" s="801"/>
      <c r="Q900" s="801"/>
      <c r="R900" s="801"/>
      <c r="S900" s="801"/>
      <c r="T900" s="818">
        <v>480000</v>
      </c>
    </row>
    <row r="901" spans="1:20" s="696" customFormat="1" ht="24.75" customHeight="1">
      <c r="A901" s="729">
        <v>157</v>
      </c>
      <c r="B901" s="701" t="s">
        <v>1390</v>
      </c>
      <c r="C901" s="701">
        <v>3</v>
      </c>
      <c r="D901" s="701">
        <v>11</v>
      </c>
      <c r="E901" s="800">
        <f>VLOOKUP(C901, '[2]SALARY SCALE '!$A$2:$P$18,D901+1, FALSE)</f>
        <v>123172.20000000001</v>
      </c>
      <c r="F901" s="801">
        <f t="shared" si="228"/>
        <v>43110.270000000004</v>
      </c>
      <c r="G901" s="801">
        <f t="shared" si="229"/>
        <v>24634.440000000002</v>
      </c>
      <c r="H901" s="801">
        <f t="shared" si="230"/>
        <v>6158.6100000000006</v>
      </c>
      <c r="I901" s="801">
        <f t="shared" si="231"/>
        <v>5400</v>
      </c>
      <c r="J901" s="801">
        <f t="shared" si="232"/>
        <v>71074.290000000008</v>
      </c>
      <c r="K901" s="801" t="str">
        <f t="shared" si="233"/>
        <v/>
      </c>
      <c r="L901" s="801" t="str">
        <f t="shared" si="234"/>
        <v/>
      </c>
      <c r="M901" s="801" t="str">
        <f t="shared" si="235"/>
        <v/>
      </c>
      <c r="N901" s="801"/>
      <c r="O901" s="801"/>
      <c r="P901" s="801"/>
      <c r="Q901" s="801"/>
      <c r="R901" s="801"/>
      <c r="S901" s="801"/>
      <c r="T901" s="818">
        <v>480000</v>
      </c>
    </row>
    <row r="902" spans="1:20" s="696" customFormat="1" ht="24.75" customHeight="1">
      <c r="A902" s="729">
        <v>158</v>
      </c>
      <c r="B902" s="701" t="s">
        <v>1391</v>
      </c>
      <c r="C902" s="701">
        <v>3</v>
      </c>
      <c r="D902" s="701">
        <v>11</v>
      </c>
      <c r="E902" s="800">
        <f>VLOOKUP(C902, '[2]SALARY SCALE '!$A$2:$P$18,D902+1, FALSE)</f>
        <v>123172.20000000001</v>
      </c>
      <c r="F902" s="801">
        <f t="shared" si="228"/>
        <v>43110.270000000004</v>
      </c>
      <c r="G902" s="801">
        <f t="shared" si="229"/>
        <v>24634.440000000002</v>
      </c>
      <c r="H902" s="801">
        <f t="shared" si="230"/>
        <v>6158.6100000000006</v>
      </c>
      <c r="I902" s="801">
        <f t="shared" si="231"/>
        <v>5400</v>
      </c>
      <c r="J902" s="801">
        <f t="shared" si="232"/>
        <v>71074.290000000008</v>
      </c>
      <c r="K902" s="801" t="str">
        <f t="shared" si="233"/>
        <v/>
      </c>
      <c r="L902" s="801" t="str">
        <f t="shared" si="234"/>
        <v/>
      </c>
      <c r="M902" s="801" t="str">
        <f t="shared" si="235"/>
        <v/>
      </c>
      <c r="N902" s="801"/>
      <c r="O902" s="801"/>
      <c r="P902" s="801"/>
      <c r="Q902" s="801"/>
      <c r="R902" s="801"/>
      <c r="S902" s="801"/>
      <c r="T902" s="818">
        <v>480000</v>
      </c>
    </row>
    <row r="903" spans="1:20" s="696" customFormat="1" ht="24.75" customHeight="1">
      <c r="A903" s="729">
        <v>159</v>
      </c>
      <c r="B903" s="701" t="s">
        <v>1392</v>
      </c>
      <c r="C903" s="701">
        <v>3</v>
      </c>
      <c r="D903" s="701">
        <v>11</v>
      </c>
      <c r="E903" s="800">
        <f>VLOOKUP(C903, '[2]SALARY SCALE '!$A$2:$P$18,D903+1, FALSE)</f>
        <v>123172.20000000001</v>
      </c>
      <c r="F903" s="801">
        <f t="shared" si="228"/>
        <v>43110.270000000004</v>
      </c>
      <c r="G903" s="801">
        <f t="shared" si="229"/>
        <v>24634.440000000002</v>
      </c>
      <c r="H903" s="801">
        <f t="shared" si="230"/>
        <v>6158.6100000000006</v>
      </c>
      <c r="I903" s="801">
        <f t="shared" si="231"/>
        <v>5400</v>
      </c>
      <c r="J903" s="801">
        <f t="shared" si="232"/>
        <v>71074.290000000008</v>
      </c>
      <c r="K903" s="801" t="str">
        <f t="shared" si="233"/>
        <v/>
      </c>
      <c r="L903" s="801" t="str">
        <f t="shared" si="234"/>
        <v/>
      </c>
      <c r="M903" s="801" t="str">
        <f t="shared" si="235"/>
        <v/>
      </c>
      <c r="N903" s="801"/>
      <c r="O903" s="801"/>
      <c r="P903" s="801"/>
      <c r="Q903" s="801"/>
      <c r="R903" s="801"/>
      <c r="S903" s="801"/>
      <c r="T903" s="818">
        <v>480000</v>
      </c>
    </row>
    <row r="904" spans="1:20" s="696" customFormat="1" ht="24.75" customHeight="1">
      <c r="A904" s="729">
        <v>160</v>
      </c>
      <c r="B904" s="701" t="s">
        <v>1393</v>
      </c>
      <c r="C904" s="701">
        <v>3</v>
      </c>
      <c r="D904" s="701">
        <v>11</v>
      </c>
      <c r="E904" s="800">
        <f>VLOOKUP(C904, '[2]SALARY SCALE '!$A$2:$P$18,D904+1, FALSE)</f>
        <v>123172.20000000001</v>
      </c>
      <c r="F904" s="801">
        <f t="shared" si="228"/>
        <v>43110.270000000004</v>
      </c>
      <c r="G904" s="801">
        <f t="shared" si="229"/>
        <v>24634.440000000002</v>
      </c>
      <c r="H904" s="801">
        <f t="shared" si="230"/>
        <v>6158.6100000000006</v>
      </c>
      <c r="I904" s="801">
        <f t="shared" si="231"/>
        <v>5400</v>
      </c>
      <c r="J904" s="801">
        <f t="shared" si="232"/>
        <v>71074.290000000008</v>
      </c>
      <c r="K904" s="801" t="str">
        <f t="shared" si="233"/>
        <v/>
      </c>
      <c r="L904" s="801" t="str">
        <f t="shared" si="234"/>
        <v/>
      </c>
      <c r="M904" s="801" t="str">
        <f t="shared" si="235"/>
        <v/>
      </c>
      <c r="N904" s="801"/>
      <c r="O904" s="801"/>
      <c r="P904" s="801"/>
      <c r="Q904" s="801"/>
      <c r="R904" s="801"/>
      <c r="S904" s="801"/>
      <c r="T904" s="818">
        <v>480000</v>
      </c>
    </row>
    <row r="905" spans="1:20" s="696" customFormat="1" ht="24.75" customHeight="1">
      <c r="A905" s="729">
        <v>161</v>
      </c>
      <c r="B905" s="701" t="s">
        <v>1394</v>
      </c>
      <c r="C905" s="701">
        <v>3</v>
      </c>
      <c r="D905" s="701">
        <v>11</v>
      </c>
      <c r="E905" s="800">
        <f>VLOOKUP(C905, '[2]SALARY SCALE '!$A$2:$P$18,D905+1, FALSE)</f>
        <v>123172.20000000001</v>
      </c>
      <c r="F905" s="801">
        <f t="shared" si="228"/>
        <v>43110.270000000004</v>
      </c>
      <c r="G905" s="801">
        <f t="shared" si="229"/>
        <v>24634.440000000002</v>
      </c>
      <c r="H905" s="801">
        <f t="shared" si="230"/>
        <v>6158.6100000000006</v>
      </c>
      <c r="I905" s="801">
        <f t="shared" si="231"/>
        <v>5400</v>
      </c>
      <c r="J905" s="801">
        <f t="shared" si="232"/>
        <v>71074.290000000008</v>
      </c>
      <c r="K905" s="801" t="str">
        <f t="shared" si="233"/>
        <v/>
      </c>
      <c r="L905" s="801" t="str">
        <f t="shared" si="234"/>
        <v/>
      </c>
      <c r="M905" s="801" t="str">
        <f t="shared" si="235"/>
        <v/>
      </c>
      <c r="N905" s="801"/>
      <c r="O905" s="801"/>
      <c r="P905" s="801"/>
      <c r="Q905" s="801"/>
      <c r="R905" s="801"/>
      <c r="S905" s="801"/>
      <c r="T905" s="818">
        <v>480000</v>
      </c>
    </row>
    <row r="906" spans="1:20" s="696" customFormat="1" ht="24.75" customHeight="1">
      <c r="A906" s="729">
        <v>162</v>
      </c>
      <c r="B906" s="701" t="s">
        <v>1395</v>
      </c>
      <c r="C906" s="701">
        <v>3</v>
      </c>
      <c r="D906" s="701">
        <v>11</v>
      </c>
      <c r="E906" s="800">
        <f>VLOOKUP(C906, '[2]SALARY SCALE '!$A$2:$P$18,D906+1, FALSE)</f>
        <v>123172.20000000001</v>
      </c>
      <c r="F906" s="801">
        <f t="shared" si="228"/>
        <v>43110.270000000004</v>
      </c>
      <c r="G906" s="801">
        <f t="shared" si="229"/>
        <v>24634.440000000002</v>
      </c>
      <c r="H906" s="801">
        <f t="shared" si="230"/>
        <v>6158.6100000000006</v>
      </c>
      <c r="I906" s="801">
        <f t="shared" si="231"/>
        <v>5400</v>
      </c>
      <c r="J906" s="801">
        <f t="shared" si="232"/>
        <v>71074.290000000008</v>
      </c>
      <c r="K906" s="801" t="str">
        <f t="shared" si="233"/>
        <v/>
      </c>
      <c r="L906" s="801" t="str">
        <f t="shared" si="234"/>
        <v/>
      </c>
      <c r="M906" s="801" t="str">
        <f t="shared" si="235"/>
        <v/>
      </c>
      <c r="N906" s="801"/>
      <c r="O906" s="801"/>
      <c r="P906" s="801"/>
      <c r="Q906" s="801"/>
      <c r="R906" s="801"/>
      <c r="S906" s="801"/>
      <c r="T906" s="818">
        <v>480000</v>
      </c>
    </row>
    <row r="907" spans="1:20" s="696" customFormat="1" ht="24.75" customHeight="1">
      <c r="A907" s="729">
        <v>163</v>
      </c>
      <c r="B907" s="701" t="s">
        <v>1396</v>
      </c>
      <c r="C907" s="701">
        <v>3</v>
      </c>
      <c r="D907" s="701">
        <v>11</v>
      </c>
      <c r="E907" s="800">
        <f>VLOOKUP(C907, '[2]SALARY SCALE '!$A$2:$P$18,D907+1, FALSE)</f>
        <v>123172.20000000001</v>
      </c>
      <c r="F907" s="801">
        <f t="shared" si="228"/>
        <v>43110.270000000004</v>
      </c>
      <c r="G907" s="801">
        <f t="shared" si="229"/>
        <v>24634.440000000002</v>
      </c>
      <c r="H907" s="801">
        <f t="shared" si="230"/>
        <v>6158.6100000000006</v>
      </c>
      <c r="I907" s="801">
        <f t="shared" si="231"/>
        <v>5400</v>
      </c>
      <c r="J907" s="801">
        <f t="shared" si="232"/>
        <v>71074.290000000008</v>
      </c>
      <c r="K907" s="801" t="str">
        <f t="shared" si="233"/>
        <v/>
      </c>
      <c r="L907" s="801" t="str">
        <f t="shared" si="234"/>
        <v/>
      </c>
      <c r="M907" s="801" t="str">
        <f t="shared" si="235"/>
        <v/>
      </c>
      <c r="N907" s="801"/>
      <c r="O907" s="801"/>
      <c r="P907" s="801"/>
      <c r="Q907" s="801"/>
      <c r="R907" s="801"/>
      <c r="S907" s="801"/>
      <c r="T907" s="818">
        <v>480000</v>
      </c>
    </row>
    <row r="908" spans="1:20" s="696" customFormat="1" ht="24.75" customHeight="1">
      <c r="A908" s="729">
        <v>164</v>
      </c>
      <c r="B908" s="701" t="s">
        <v>1397</v>
      </c>
      <c r="C908" s="701">
        <v>3</v>
      </c>
      <c r="D908" s="701">
        <v>11</v>
      </c>
      <c r="E908" s="800">
        <f>VLOOKUP(C908, '[2]SALARY SCALE '!$A$2:$P$18,D908+1, FALSE)</f>
        <v>123172.20000000001</v>
      </c>
      <c r="F908" s="801">
        <f t="shared" si="228"/>
        <v>43110.270000000004</v>
      </c>
      <c r="G908" s="801">
        <f t="shared" si="229"/>
        <v>24634.440000000002</v>
      </c>
      <c r="H908" s="801">
        <f t="shared" si="230"/>
        <v>6158.6100000000006</v>
      </c>
      <c r="I908" s="801">
        <f t="shared" si="231"/>
        <v>5400</v>
      </c>
      <c r="J908" s="801">
        <f t="shared" si="232"/>
        <v>71074.290000000008</v>
      </c>
      <c r="K908" s="801" t="str">
        <f t="shared" si="233"/>
        <v/>
      </c>
      <c r="L908" s="801" t="str">
        <f t="shared" si="234"/>
        <v/>
      </c>
      <c r="M908" s="801" t="str">
        <f t="shared" si="235"/>
        <v/>
      </c>
      <c r="N908" s="801"/>
      <c r="O908" s="801"/>
      <c r="P908" s="801"/>
      <c r="Q908" s="801"/>
      <c r="R908" s="801"/>
      <c r="S908" s="801"/>
      <c r="T908" s="818">
        <v>480000</v>
      </c>
    </row>
    <row r="909" spans="1:20" s="696" customFormat="1" ht="24.75" customHeight="1">
      <c r="A909" s="729">
        <v>165</v>
      </c>
      <c r="B909" s="701" t="s">
        <v>1398</v>
      </c>
      <c r="C909" s="701">
        <v>3</v>
      </c>
      <c r="D909" s="701">
        <v>11</v>
      </c>
      <c r="E909" s="800">
        <f>VLOOKUP(C909, '[2]SALARY SCALE '!$A$2:$P$18,D909+1, FALSE)</f>
        <v>123172.20000000001</v>
      </c>
      <c r="F909" s="801">
        <f t="shared" si="228"/>
        <v>43110.270000000004</v>
      </c>
      <c r="G909" s="801">
        <f t="shared" si="229"/>
        <v>24634.440000000002</v>
      </c>
      <c r="H909" s="801">
        <f t="shared" si="230"/>
        <v>6158.6100000000006</v>
      </c>
      <c r="I909" s="801">
        <f t="shared" si="231"/>
        <v>5400</v>
      </c>
      <c r="J909" s="801">
        <f t="shared" si="232"/>
        <v>71074.290000000008</v>
      </c>
      <c r="K909" s="801" t="str">
        <f t="shared" si="233"/>
        <v/>
      </c>
      <c r="L909" s="801" t="str">
        <f t="shared" si="234"/>
        <v/>
      </c>
      <c r="M909" s="801" t="str">
        <f t="shared" si="235"/>
        <v/>
      </c>
      <c r="N909" s="801"/>
      <c r="O909" s="801"/>
      <c r="P909" s="801"/>
      <c r="Q909" s="801"/>
      <c r="R909" s="801"/>
      <c r="S909" s="801"/>
      <c r="T909" s="818">
        <v>480000</v>
      </c>
    </row>
    <row r="910" spans="1:20" s="696" customFormat="1" ht="24.75" customHeight="1">
      <c r="A910" s="729">
        <v>166</v>
      </c>
      <c r="B910" s="701" t="s">
        <v>1399</v>
      </c>
      <c r="C910" s="701">
        <v>3</v>
      </c>
      <c r="D910" s="701">
        <v>11</v>
      </c>
      <c r="E910" s="800">
        <f>VLOOKUP(C910, '[2]SALARY SCALE '!$A$2:$P$18,D910+1, FALSE)</f>
        <v>123172.20000000001</v>
      </c>
      <c r="F910" s="801">
        <f t="shared" si="228"/>
        <v>43110.270000000004</v>
      </c>
      <c r="G910" s="801">
        <f t="shared" si="229"/>
        <v>24634.440000000002</v>
      </c>
      <c r="H910" s="801">
        <f t="shared" si="230"/>
        <v>6158.6100000000006</v>
      </c>
      <c r="I910" s="801">
        <f t="shared" si="231"/>
        <v>5400</v>
      </c>
      <c r="J910" s="801">
        <f t="shared" si="232"/>
        <v>71074.290000000008</v>
      </c>
      <c r="K910" s="801" t="str">
        <f t="shared" si="233"/>
        <v/>
      </c>
      <c r="L910" s="801" t="str">
        <f t="shared" si="234"/>
        <v/>
      </c>
      <c r="M910" s="801" t="str">
        <f t="shared" si="235"/>
        <v/>
      </c>
      <c r="N910" s="801"/>
      <c r="O910" s="801"/>
      <c r="P910" s="801"/>
      <c r="Q910" s="801"/>
      <c r="R910" s="801"/>
      <c r="S910" s="801"/>
      <c r="T910" s="818">
        <v>480000</v>
      </c>
    </row>
    <row r="911" spans="1:20" s="696" customFormat="1" ht="24.75" customHeight="1">
      <c r="A911" s="729">
        <v>167</v>
      </c>
      <c r="B911" s="701" t="s">
        <v>1400</v>
      </c>
      <c r="C911" s="701">
        <v>3</v>
      </c>
      <c r="D911" s="701">
        <v>11</v>
      </c>
      <c r="E911" s="800">
        <f>VLOOKUP(C911, '[2]SALARY SCALE '!$A$2:$P$18,D911+1, FALSE)</f>
        <v>123172.20000000001</v>
      </c>
      <c r="F911" s="801">
        <f t="shared" si="228"/>
        <v>43110.270000000004</v>
      </c>
      <c r="G911" s="801">
        <f t="shared" si="229"/>
        <v>24634.440000000002</v>
      </c>
      <c r="H911" s="801">
        <f t="shared" si="230"/>
        <v>6158.6100000000006</v>
      </c>
      <c r="I911" s="801">
        <f t="shared" si="231"/>
        <v>5400</v>
      </c>
      <c r="J911" s="801">
        <f t="shared" si="232"/>
        <v>71074.290000000008</v>
      </c>
      <c r="K911" s="801" t="str">
        <f t="shared" si="233"/>
        <v/>
      </c>
      <c r="L911" s="801" t="str">
        <f t="shared" si="234"/>
        <v/>
      </c>
      <c r="M911" s="801" t="str">
        <f t="shared" si="235"/>
        <v/>
      </c>
      <c r="N911" s="801"/>
      <c r="O911" s="801"/>
      <c r="P911" s="801"/>
      <c r="Q911" s="801"/>
      <c r="R911" s="801"/>
      <c r="S911" s="801"/>
      <c r="T911" s="818">
        <v>480000</v>
      </c>
    </row>
    <row r="912" spans="1:20" s="696" customFormat="1" ht="24.75" customHeight="1">
      <c r="A912" s="729">
        <v>168</v>
      </c>
      <c r="B912" s="701" t="s">
        <v>1401</v>
      </c>
      <c r="C912" s="701">
        <v>3</v>
      </c>
      <c r="D912" s="701">
        <v>11</v>
      </c>
      <c r="E912" s="800">
        <f>VLOOKUP(C912, '[2]SALARY SCALE '!$A$2:$P$18,D912+1, FALSE)</f>
        <v>123172.20000000001</v>
      </c>
      <c r="F912" s="801">
        <f t="shared" si="228"/>
        <v>43110.270000000004</v>
      </c>
      <c r="G912" s="801">
        <f t="shared" si="229"/>
        <v>24634.440000000002</v>
      </c>
      <c r="H912" s="801">
        <f t="shared" si="230"/>
        <v>6158.6100000000006</v>
      </c>
      <c r="I912" s="801">
        <f t="shared" si="231"/>
        <v>5400</v>
      </c>
      <c r="J912" s="801">
        <f t="shared" si="232"/>
        <v>71074.290000000008</v>
      </c>
      <c r="K912" s="801" t="str">
        <f t="shared" si="233"/>
        <v/>
      </c>
      <c r="L912" s="801" t="str">
        <f t="shared" si="234"/>
        <v/>
      </c>
      <c r="M912" s="801" t="str">
        <f t="shared" si="235"/>
        <v/>
      </c>
      <c r="N912" s="801"/>
      <c r="O912" s="801"/>
      <c r="P912" s="801"/>
      <c r="Q912" s="801"/>
      <c r="R912" s="801"/>
      <c r="S912" s="801"/>
      <c r="T912" s="818">
        <v>480000</v>
      </c>
    </row>
    <row r="913" spans="1:20" s="696" customFormat="1" ht="24.75" customHeight="1">
      <c r="A913" s="729">
        <v>169</v>
      </c>
      <c r="B913" s="701" t="s">
        <v>1402</v>
      </c>
      <c r="C913" s="701">
        <v>3</v>
      </c>
      <c r="D913" s="701">
        <v>11</v>
      </c>
      <c r="E913" s="800">
        <f>VLOOKUP(C913, '[2]SALARY SCALE '!$A$2:$P$18,D913+1, FALSE)</f>
        <v>123172.20000000001</v>
      </c>
      <c r="F913" s="801">
        <f t="shared" si="228"/>
        <v>43110.270000000004</v>
      </c>
      <c r="G913" s="801">
        <f t="shared" si="229"/>
        <v>24634.440000000002</v>
      </c>
      <c r="H913" s="801">
        <f t="shared" si="230"/>
        <v>6158.6100000000006</v>
      </c>
      <c r="I913" s="801">
        <f t="shared" si="231"/>
        <v>5400</v>
      </c>
      <c r="J913" s="801">
        <f t="shared" si="232"/>
        <v>71074.290000000008</v>
      </c>
      <c r="K913" s="801" t="str">
        <f t="shared" si="233"/>
        <v/>
      </c>
      <c r="L913" s="801" t="str">
        <f t="shared" si="234"/>
        <v/>
      </c>
      <c r="M913" s="801" t="str">
        <f t="shared" si="235"/>
        <v/>
      </c>
      <c r="N913" s="801"/>
      <c r="O913" s="801"/>
      <c r="P913" s="801"/>
      <c r="Q913" s="801"/>
      <c r="R913" s="801"/>
      <c r="S913" s="801"/>
      <c r="T913" s="818">
        <v>480000</v>
      </c>
    </row>
    <row r="914" spans="1:20" s="696" customFormat="1" ht="24.75" customHeight="1">
      <c r="A914" s="729">
        <v>170</v>
      </c>
      <c r="B914" s="701" t="s">
        <v>1403</v>
      </c>
      <c r="C914" s="701">
        <v>3</v>
      </c>
      <c r="D914" s="701">
        <v>11</v>
      </c>
      <c r="E914" s="800">
        <f>VLOOKUP(C914, '[2]SALARY SCALE '!$A$2:$P$18,D914+1, FALSE)</f>
        <v>123172.20000000001</v>
      </c>
      <c r="F914" s="801">
        <f t="shared" si="228"/>
        <v>43110.270000000004</v>
      </c>
      <c r="G914" s="801">
        <f t="shared" si="229"/>
        <v>24634.440000000002</v>
      </c>
      <c r="H914" s="801">
        <f t="shared" si="230"/>
        <v>6158.6100000000006</v>
      </c>
      <c r="I914" s="801">
        <f t="shared" si="231"/>
        <v>5400</v>
      </c>
      <c r="J914" s="801">
        <f t="shared" si="232"/>
        <v>71074.290000000008</v>
      </c>
      <c r="K914" s="801" t="str">
        <f t="shared" si="233"/>
        <v/>
      </c>
      <c r="L914" s="801" t="str">
        <f t="shared" si="234"/>
        <v/>
      </c>
      <c r="M914" s="801" t="str">
        <f t="shared" si="235"/>
        <v/>
      </c>
      <c r="N914" s="801"/>
      <c r="O914" s="801"/>
      <c r="P914" s="801"/>
      <c r="Q914" s="801"/>
      <c r="R914" s="801"/>
      <c r="S914" s="801"/>
      <c r="T914" s="818">
        <v>480000</v>
      </c>
    </row>
    <row r="915" spans="1:20" s="696" customFormat="1" ht="24.75" customHeight="1">
      <c r="A915" s="729">
        <v>171</v>
      </c>
      <c r="B915" s="701" t="s">
        <v>1404</v>
      </c>
      <c r="C915" s="701">
        <v>3</v>
      </c>
      <c r="D915" s="701">
        <v>11</v>
      </c>
      <c r="E915" s="800">
        <f>VLOOKUP(C915, '[2]SALARY SCALE '!$A$2:$P$18,D915+1, FALSE)</f>
        <v>123172.20000000001</v>
      </c>
      <c r="F915" s="801">
        <f t="shared" si="228"/>
        <v>43110.270000000004</v>
      </c>
      <c r="G915" s="801">
        <f t="shared" si="229"/>
        <v>24634.440000000002</v>
      </c>
      <c r="H915" s="801">
        <f t="shared" si="230"/>
        <v>6158.6100000000006</v>
      </c>
      <c r="I915" s="801">
        <f t="shared" si="231"/>
        <v>5400</v>
      </c>
      <c r="J915" s="801">
        <f t="shared" si="232"/>
        <v>71074.290000000008</v>
      </c>
      <c r="K915" s="801" t="str">
        <f t="shared" si="233"/>
        <v/>
      </c>
      <c r="L915" s="801" t="str">
        <f t="shared" si="234"/>
        <v/>
      </c>
      <c r="M915" s="801" t="str">
        <f t="shared" si="235"/>
        <v/>
      </c>
      <c r="N915" s="801"/>
      <c r="O915" s="801"/>
      <c r="P915" s="801"/>
      <c r="Q915" s="801"/>
      <c r="R915" s="801"/>
      <c r="S915" s="801"/>
      <c r="T915" s="818">
        <v>480000</v>
      </c>
    </row>
    <row r="916" spans="1:20" s="696" customFormat="1" ht="24.75" customHeight="1">
      <c r="A916" s="729">
        <v>172</v>
      </c>
      <c r="B916" s="701" t="s">
        <v>1405</v>
      </c>
      <c r="C916" s="701">
        <v>3</v>
      </c>
      <c r="D916" s="701">
        <v>11</v>
      </c>
      <c r="E916" s="800">
        <f>VLOOKUP(C916, '[2]SALARY SCALE '!$A$2:$P$18,D916+1, FALSE)</f>
        <v>123172.20000000001</v>
      </c>
      <c r="F916" s="801">
        <f t="shared" si="228"/>
        <v>43110.270000000004</v>
      </c>
      <c r="G916" s="801">
        <f t="shared" si="229"/>
        <v>24634.440000000002</v>
      </c>
      <c r="H916" s="801">
        <f t="shared" si="230"/>
        <v>6158.6100000000006</v>
      </c>
      <c r="I916" s="801">
        <f t="shared" si="231"/>
        <v>5400</v>
      </c>
      <c r="J916" s="801">
        <f t="shared" si="232"/>
        <v>71074.290000000008</v>
      </c>
      <c r="K916" s="801" t="str">
        <f t="shared" si="233"/>
        <v/>
      </c>
      <c r="L916" s="801" t="str">
        <f t="shared" si="234"/>
        <v/>
      </c>
      <c r="M916" s="801" t="str">
        <f t="shared" si="235"/>
        <v/>
      </c>
      <c r="N916" s="801"/>
      <c r="O916" s="801"/>
      <c r="P916" s="801"/>
      <c r="Q916" s="801"/>
      <c r="R916" s="801"/>
      <c r="S916" s="801"/>
      <c r="T916" s="818">
        <v>480000</v>
      </c>
    </row>
    <row r="917" spans="1:20" s="696" customFormat="1" ht="24.75" customHeight="1">
      <c r="A917" s="729">
        <v>173</v>
      </c>
      <c r="B917" s="701" t="s">
        <v>1406</v>
      </c>
      <c r="C917" s="701">
        <v>3</v>
      </c>
      <c r="D917" s="701">
        <v>11</v>
      </c>
      <c r="E917" s="800">
        <f>VLOOKUP(C917, '[2]SALARY SCALE '!$A$2:$P$18,D917+1, FALSE)</f>
        <v>123172.20000000001</v>
      </c>
      <c r="F917" s="801">
        <f t="shared" si="228"/>
        <v>43110.270000000004</v>
      </c>
      <c r="G917" s="801">
        <f t="shared" si="229"/>
        <v>24634.440000000002</v>
      </c>
      <c r="H917" s="801">
        <f t="shared" si="230"/>
        <v>6158.6100000000006</v>
      </c>
      <c r="I917" s="801">
        <f t="shared" si="231"/>
        <v>5400</v>
      </c>
      <c r="J917" s="801">
        <f t="shared" si="232"/>
        <v>71074.290000000008</v>
      </c>
      <c r="K917" s="801" t="str">
        <f t="shared" si="233"/>
        <v/>
      </c>
      <c r="L917" s="801" t="str">
        <f t="shared" si="234"/>
        <v/>
      </c>
      <c r="M917" s="801" t="str">
        <f t="shared" si="235"/>
        <v/>
      </c>
      <c r="N917" s="801"/>
      <c r="O917" s="801"/>
      <c r="P917" s="801"/>
      <c r="Q917" s="801"/>
      <c r="R917" s="801"/>
      <c r="S917" s="801"/>
      <c r="T917" s="818">
        <v>480000</v>
      </c>
    </row>
    <row r="918" spans="1:20" s="696" customFormat="1" ht="24.75" customHeight="1">
      <c r="A918" s="729">
        <v>174</v>
      </c>
      <c r="B918" s="701" t="s">
        <v>1407</v>
      </c>
      <c r="C918" s="701">
        <v>3</v>
      </c>
      <c r="D918" s="701">
        <v>11</v>
      </c>
      <c r="E918" s="800">
        <f>VLOOKUP(C918, '[2]SALARY SCALE '!$A$2:$P$18,D918+1, FALSE)</f>
        <v>123172.20000000001</v>
      </c>
      <c r="F918" s="801">
        <f t="shared" si="228"/>
        <v>43110.270000000004</v>
      </c>
      <c r="G918" s="801">
        <f t="shared" si="229"/>
        <v>24634.440000000002</v>
      </c>
      <c r="H918" s="801">
        <f t="shared" si="230"/>
        <v>6158.6100000000006</v>
      </c>
      <c r="I918" s="801">
        <f t="shared" si="231"/>
        <v>5400</v>
      </c>
      <c r="J918" s="801">
        <f t="shared" si="232"/>
        <v>71074.290000000008</v>
      </c>
      <c r="K918" s="801" t="str">
        <f t="shared" si="233"/>
        <v/>
      </c>
      <c r="L918" s="801" t="str">
        <f t="shared" si="234"/>
        <v/>
      </c>
      <c r="M918" s="801" t="str">
        <f t="shared" si="235"/>
        <v/>
      </c>
      <c r="N918" s="801"/>
      <c r="O918" s="801"/>
      <c r="P918" s="801"/>
      <c r="Q918" s="801"/>
      <c r="R918" s="801"/>
      <c r="S918" s="801"/>
      <c r="T918" s="818">
        <v>480000</v>
      </c>
    </row>
    <row r="919" spans="1:20" s="696" customFormat="1" ht="24.75" customHeight="1">
      <c r="A919" s="729">
        <v>175</v>
      </c>
      <c r="B919" s="701" t="s">
        <v>1408</v>
      </c>
      <c r="C919" s="701">
        <v>3</v>
      </c>
      <c r="D919" s="701">
        <v>11</v>
      </c>
      <c r="E919" s="800">
        <f>VLOOKUP(C919, '[2]SALARY SCALE '!$A$2:$P$18,D919+1, FALSE)</f>
        <v>123172.20000000001</v>
      </c>
      <c r="F919" s="801">
        <f t="shared" si="228"/>
        <v>43110.270000000004</v>
      </c>
      <c r="G919" s="801">
        <f t="shared" si="229"/>
        <v>24634.440000000002</v>
      </c>
      <c r="H919" s="801">
        <f t="shared" si="230"/>
        <v>6158.6100000000006</v>
      </c>
      <c r="I919" s="801">
        <f t="shared" si="231"/>
        <v>5400</v>
      </c>
      <c r="J919" s="801">
        <f t="shared" si="232"/>
        <v>71074.290000000008</v>
      </c>
      <c r="K919" s="801" t="str">
        <f t="shared" si="233"/>
        <v/>
      </c>
      <c r="L919" s="801" t="str">
        <f t="shared" si="234"/>
        <v/>
      </c>
      <c r="M919" s="801" t="str">
        <f t="shared" si="235"/>
        <v/>
      </c>
      <c r="N919" s="801"/>
      <c r="O919" s="801"/>
      <c r="P919" s="801"/>
      <c r="Q919" s="801"/>
      <c r="R919" s="801"/>
      <c r="S919" s="801"/>
      <c r="T919" s="818">
        <v>480000</v>
      </c>
    </row>
    <row r="920" spans="1:20" s="696" customFormat="1" ht="24.75" customHeight="1">
      <c r="A920" s="729">
        <v>176</v>
      </c>
      <c r="B920" s="701" t="s">
        <v>1409</v>
      </c>
      <c r="C920" s="701">
        <v>3</v>
      </c>
      <c r="D920" s="701">
        <v>11</v>
      </c>
      <c r="E920" s="800">
        <f>VLOOKUP(C920, '[2]SALARY SCALE '!$A$2:$P$18,D920+1, FALSE)</f>
        <v>123172.20000000001</v>
      </c>
      <c r="F920" s="801">
        <f t="shared" si="228"/>
        <v>43110.270000000004</v>
      </c>
      <c r="G920" s="801">
        <f t="shared" si="229"/>
        <v>24634.440000000002</v>
      </c>
      <c r="H920" s="801">
        <f t="shared" si="230"/>
        <v>6158.6100000000006</v>
      </c>
      <c r="I920" s="801">
        <f t="shared" si="231"/>
        <v>5400</v>
      </c>
      <c r="J920" s="801">
        <f t="shared" si="232"/>
        <v>71074.290000000008</v>
      </c>
      <c r="K920" s="801" t="str">
        <f t="shared" si="233"/>
        <v/>
      </c>
      <c r="L920" s="801" t="str">
        <f t="shared" si="234"/>
        <v/>
      </c>
      <c r="M920" s="801" t="str">
        <f t="shared" si="235"/>
        <v/>
      </c>
      <c r="N920" s="801"/>
      <c r="O920" s="801"/>
      <c r="P920" s="801"/>
      <c r="Q920" s="801"/>
      <c r="R920" s="801"/>
      <c r="S920" s="801"/>
      <c r="T920" s="818">
        <v>480000</v>
      </c>
    </row>
    <row r="921" spans="1:20" s="696" customFormat="1" ht="24.75" customHeight="1">
      <c r="A921" s="729">
        <v>177</v>
      </c>
      <c r="B921" s="701" t="s">
        <v>1410</v>
      </c>
      <c r="C921" s="701">
        <v>3</v>
      </c>
      <c r="D921" s="701">
        <v>11</v>
      </c>
      <c r="E921" s="800">
        <f>VLOOKUP(C921, '[2]SALARY SCALE '!$A$2:$P$18,D921+1, FALSE)</f>
        <v>123172.20000000001</v>
      </c>
      <c r="F921" s="801">
        <f t="shared" si="228"/>
        <v>43110.270000000004</v>
      </c>
      <c r="G921" s="801">
        <f t="shared" si="229"/>
        <v>24634.440000000002</v>
      </c>
      <c r="H921" s="801">
        <f t="shared" si="230"/>
        <v>6158.6100000000006</v>
      </c>
      <c r="I921" s="801">
        <f t="shared" si="231"/>
        <v>5400</v>
      </c>
      <c r="J921" s="801">
        <f t="shared" si="232"/>
        <v>71074.290000000008</v>
      </c>
      <c r="K921" s="801" t="str">
        <f t="shared" si="233"/>
        <v/>
      </c>
      <c r="L921" s="801" t="str">
        <f t="shared" si="234"/>
        <v/>
      </c>
      <c r="M921" s="801" t="str">
        <f t="shared" si="235"/>
        <v/>
      </c>
      <c r="N921" s="801"/>
      <c r="O921" s="801"/>
      <c r="P921" s="801"/>
      <c r="Q921" s="801"/>
      <c r="R921" s="801"/>
      <c r="S921" s="801"/>
      <c r="T921" s="818">
        <v>480000</v>
      </c>
    </row>
    <row r="922" spans="1:20" s="696" customFormat="1" ht="24.75" customHeight="1">
      <c r="A922" s="729">
        <v>178</v>
      </c>
      <c r="B922" s="701" t="s">
        <v>1411</v>
      </c>
      <c r="C922" s="701">
        <v>3</v>
      </c>
      <c r="D922" s="701">
        <v>11</v>
      </c>
      <c r="E922" s="800">
        <f>VLOOKUP(C922, '[2]SALARY SCALE '!$A$2:$P$18,D922+1, FALSE)</f>
        <v>123172.20000000001</v>
      </c>
      <c r="F922" s="801">
        <f t="shared" si="228"/>
        <v>43110.270000000004</v>
      </c>
      <c r="G922" s="801">
        <f t="shared" si="229"/>
        <v>24634.440000000002</v>
      </c>
      <c r="H922" s="801">
        <f t="shared" si="230"/>
        <v>6158.6100000000006</v>
      </c>
      <c r="I922" s="801">
        <f t="shared" si="231"/>
        <v>5400</v>
      </c>
      <c r="J922" s="801">
        <f t="shared" si="232"/>
        <v>71074.290000000008</v>
      </c>
      <c r="K922" s="801" t="str">
        <f t="shared" si="233"/>
        <v/>
      </c>
      <c r="L922" s="801" t="str">
        <f t="shared" si="234"/>
        <v/>
      </c>
      <c r="M922" s="801" t="str">
        <f t="shared" si="235"/>
        <v/>
      </c>
      <c r="N922" s="801"/>
      <c r="O922" s="801"/>
      <c r="P922" s="801"/>
      <c r="Q922" s="801"/>
      <c r="R922" s="801"/>
      <c r="S922" s="801"/>
      <c r="T922" s="818">
        <v>480000</v>
      </c>
    </row>
    <row r="923" spans="1:20" s="696" customFormat="1" ht="24.75" customHeight="1">
      <c r="A923" s="729">
        <v>179</v>
      </c>
      <c r="B923" s="701" t="s">
        <v>1412</v>
      </c>
      <c r="C923" s="701">
        <v>4</v>
      </c>
      <c r="D923" s="701">
        <v>15</v>
      </c>
      <c r="E923" s="800">
        <f>VLOOKUP(C923, '[2]SALARY SCALE '!$A$2:$P$18,D923+1, FALSE)</f>
        <v>149556.84</v>
      </c>
      <c r="F923" s="801">
        <f t="shared" si="228"/>
        <v>52344.893999999993</v>
      </c>
      <c r="G923" s="801">
        <f t="shared" si="229"/>
        <v>29911.368000000002</v>
      </c>
      <c r="H923" s="801">
        <f t="shared" si="230"/>
        <v>7477.8420000000006</v>
      </c>
      <c r="I923" s="801">
        <f t="shared" si="231"/>
        <v>5400</v>
      </c>
      <c r="J923" s="801">
        <f t="shared" si="232"/>
        <v>72393.521999999997</v>
      </c>
      <c r="K923" s="801" t="str">
        <f t="shared" si="233"/>
        <v/>
      </c>
      <c r="L923" s="801" t="str">
        <f t="shared" si="234"/>
        <v/>
      </c>
      <c r="M923" s="801" t="str">
        <f t="shared" si="235"/>
        <v/>
      </c>
      <c r="N923" s="801"/>
      <c r="O923" s="801"/>
      <c r="P923" s="801"/>
      <c r="Q923" s="801"/>
      <c r="R923" s="801"/>
      <c r="S923" s="801"/>
      <c r="T923" s="818">
        <v>480000</v>
      </c>
    </row>
    <row r="924" spans="1:20" s="696" customFormat="1" ht="24.75" customHeight="1">
      <c r="A924" s="729">
        <v>180</v>
      </c>
      <c r="B924" s="701" t="s">
        <v>1413</v>
      </c>
      <c r="C924" s="701">
        <v>4</v>
      </c>
      <c r="D924" s="701">
        <v>15</v>
      </c>
      <c r="E924" s="800">
        <f>VLOOKUP(C924, '[2]SALARY SCALE '!$A$2:$P$18,D924+1, FALSE)</f>
        <v>149556.84</v>
      </c>
      <c r="F924" s="801">
        <f t="shared" si="228"/>
        <v>52344.893999999993</v>
      </c>
      <c r="G924" s="801">
        <f t="shared" si="229"/>
        <v>29911.368000000002</v>
      </c>
      <c r="H924" s="801">
        <f t="shared" si="230"/>
        <v>7477.8420000000006</v>
      </c>
      <c r="I924" s="801">
        <f t="shared" si="231"/>
        <v>5400</v>
      </c>
      <c r="J924" s="801">
        <f t="shared" si="232"/>
        <v>72393.521999999997</v>
      </c>
      <c r="K924" s="801" t="str">
        <f t="shared" si="233"/>
        <v/>
      </c>
      <c r="L924" s="801" t="str">
        <f t="shared" si="234"/>
        <v/>
      </c>
      <c r="M924" s="801" t="str">
        <f t="shared" si="235"/>
        <v/>
      </c>
      <c r="N924" s="801"/>
      <c r="O924" s="801"/>
      <c r="P924" s="801"/>
      <c r="Q924" s="801"/>
      <c r="R924" s="801"/>
      <c r="S924" s="801"/>
      <c r="T924" s="818">
        <v>480000</v>
      </c>
    </row>
    <row r="925" spans="1:20" s="696" customFormat="1" ht="24.75" customHeight="1">
      <c r="A925" s="729">
        <v>181</v>
      </c>
      <c r="B925" s="701" t="s">
        <v>1414</v>
      </c>
      <c r="C925" s="701">
        <v>4</v>
      </c>
      <c r="D925" s="701">
        <v>15</v>
      </c>
      <c r="E925" s="800">
        <f>VLOOKUP(C925, '[2]SALARY SCALE '!$A$2:$P$18,D925+1, FALSE)</f>
        <v>149556.84</v>
      </c>
      <c r="F925" s="801">
        <f t="shared" ref="F925:F942" si="236">E925*35%</f>
        <v>52344.893999999993</v>
      </c>
      <c r="G925" s="801">
        <f t="shared" ref="G925:G942" si="237">E925*20%</f>
        <v>29911.368000000002</v>
      </c>
      <c r="H925" s="801">
        <f t="shared" ref="H925:H942" si="238">E925*5%</f>
        <v>7477.8420000000006</v>
      </c>
      <c r="I925" s="801">
        <f t="shared" ref="I925:I942" si="239">IF(C925&lt;=6,5400, IF(AND(C925&gt;=7,C925&lt;=10),7560,IF(AND(C925&gt;10,C925&lt;=14),8640,IF(C925&gt;14,9720,""))))</f>
        <v>5400</v>
      </c>
      <c r="J925" s="801">
        <f t="shared" ref="J925:J942" si="240">IF(C925&lt;7,0.05*E925+64915.68,0.05*E925+24000)</f>
        <v>72393.521999999997</v>
      </c>
      <c r="K925" s="801" t="str">
        <f t="shared" ref="K925:K942" si="241">IF(C925&gt;=15, 630, "")</f>
        <v/>
      </c>
      <c r="L925" s="801" t="str">
        <f t="shared" ref="L925:L942" si="242">IF(C925&gt;=15, 11469.09, "")</f>
        <v/>
      </c>
      <c r="M925" s="801" t="str">
        <f t="shared" ref="M925:M942" si="243">IF(C925&gt;=15, 11469.09, "")</f>
        <v/>
      </c>
      <c r="N925" s="801"/>
      <c r="O925" s="801"/>
      <c r="P925" s="801"/>
      <c r="Q925" s="801"/>
      <c r="R925" s="801"/>
      <c r="S925" s="801"/>
      <c r="T925" s="818">
        <v>480000</v>
      </c>
    </row>
    <row r="926" spans="1:20" s="696" customFormat="1" ht="24.75" customHeight="1">
      <c r="A926" s="729">
        <v>182</v>
      </c>
      <c r="B926" s="701" t="s">
        <v>1415</v>
      </c>
      <c r="C926" s="701">
        <v>4</v>
      </c>
      <c r="D926" s="701">
        <v>15</v>
      </c>
      <c r="E926" s="800">
        <f>VLOOKUP(C926, '[2]SALARY SCALE '!$A$2:$P$18,D926+1, FALSE)</f>
        <v>149556.84</v>
      </c>
      <c r="F926" s="801">
        <f t="shared" si="236"/>
        <v>52344.893999999993</v>
      </c>
      <c r="G926" s="801">
        <f t="shared" si="237"/>
        <v>29911.368000000002</v>
      </c>
      <c r="H926" s="801">
        <f t="shared" si="238"/>
        <v>7477.8420000000006</v>
      </c>
      <c r="I926" s="801">
        <f t="shared" si="239"/>
        <v>5400</v>
      </c>
      <c r="J926" s="801">
        <f t="shared" si="240"/>
        <v>72393.521999999997</v>
      </c>
      <c r="K926" s="801" t="str">
        <f t="shared" si="241"/>
        <v/>
      </c>
      <c r="L926" s="801" t="str">
        <f t="shared" si="242"/>
        <v/>
      </c>
      <c r="M926" s="801" t="str">
        <f t="shared" si="243"/>
        <v/>
      </c>
      <c r="N926" s="801"/>
      <c r="O926" s="801"/>
      <c r="P926" s="801"/>
      <c r="Q926" s="801"/>
      <c r="R926" s="801"/>
      <c r="S926" s="801"/>
      <c r="T926" s="818">
        <v>480000</v>
      </c>
    </row>
    <row r="927" spans="1:20" s="696" customFormat="1" ht="24.75" customHeight="1">
      <c r="A927" s="729">
        <v>183</v>
      </c>
      <c r="B927" s="701" t="s">
        <v>1416</v>
      </c>
      <c r="C927" s="701">
        <v>4</v>
      </c>
      <c r="D927" s="701">
        <v>15</v>
      </c>
      <c r="E927" s="800">
        <f>VLOOKUP(C927, '[2]SALARY SCALE '!$A$2:$P$18,D927+1, FALSE)</f>
        <v>149556.84</v>
      </c>
      <c r="F927" s="801">
        <f t="shared" si="236"/>
        <v>52344.893999999993</v>
      </c>
      <c r="G927" s="801">
        <f t="shared" si="237"/>
        <v>29911.368000000002</v>
      </c>
      <c r="H927" s="801">
        <f t="shared" si="238"/>
        <v>7477.8420000000006</v>
      </c>
      <c r="I927" s="801">
        <f t="shared" si="239"/>
        <v>5400</v>
      </c>
      <c r="J927" s="801">
        <f t="shared" si="240"/>
        <v>72393.521999999997</v>
      </c>
      <c r="K927" s="801" t="str">
        <f t="shared" si="241"/>
        <v/>
      </c>
      <c r="L927" s="801" t="str">
        <f t="shared" si="242"/>
        <v/>
      </c>
      <c r="M927" s="801" t="str">
        <f t="shared" si="243"/>
        <v/>
      </c>
      <c r="N927" s="801"/>
      <c r="O927" s="801"/>
      <c r="P927" s="801"/>
      <c r="Q927" s="801"/>
      <c r="R927" s="801"/>
      <c r="S927" s="801"/>
      <c r="T927" s="818">
        <v>480000</v>
      </c>
    </row>
    <row r="928" spans="1:20" s="696" customFormat="1" ht="24.75" customHeight="1">
      <c r="A928" s="729">
        <v>184</v>
      </c>
      <c r="B928" s="701" t="s">
        <v>1417</v>
      </c>
      <c r="C928" s="701">
        <v>4</v>
      </c>
      <c r="D928" s="701">
        <v>15</v>
      </c>
      <c r="E928" s="800">
        <f>VLOOKUP(C928, '[2]SALARY SCALE '!$A$2:$P$18,D928+1, FALSE)</f>
        <v>149556.84</v>
      </c>
      <c r="F928" s="801">
        <f t="shared" si="236"/>
        <v>52344.893999999993</v>
      </c>
      <c r="G928" s="801">
        <f t="shared" si="237"/>
        <v>29911.368000000002</v>
      </c>
      <c r="H928" s="801">
        <f t="shared" si="238"/>
        <v>7477.8420000000006</v>
      </c>
      <c r="I928" s="801">
        <f t="shared" si="239"/>
        <v>5400</v>
      </c>
      <c r="J928" s="801">
        <f t="shared" si="240"/>
        <v>72393.521999999997</v>
      </c>
      <c r="K928" s="801" t="str">
        <f t="shared" si="241"/>
        <v/>
      </c>
      <c r="L928" s="801" t="str">
        <f t="shared" si="242"/>
        <v/>
      </c>
      <c r="M928" s="801" t="str">
        <f t="shared" si="243"/>
        <v/>
      </c>
      <c r="N928" s="801"/>
      <c r="O928" s="801"/>
      <c r="P928" s="801"/>
      <c r="Q928" s="801"/>
      <c r="R928" s="801"/>
      <c r="S928" s="801"/>
      <c r="T928" s="818">
        <v>480000</v>
      </c>
    </row>
    <row r="929" spans="1:20" s="696" customFormat="1" ht="24.75" customHeight="1">
      <c r="A929" s="729">
        <v>185</v>
      </c>
      <c r="B929" s="701" t="s">
        <v>954</v>
      </c>
      <c r="C929" s="701">
        <v>4</v>
      </c>
      <c r="D929" s="701">
        <v>15</v>
      </c>
      <c r="E929" s="800">
        <f>VLOOKUP(C929, '[2]SALARY SCALE '!$A$2:$P$18,D929+1, FALSE)</f>
        <v>149556.84</v>
      </c>
      <c r="F929" s="801">
        <f t="shared" si="236"/>
        <v>52344.893999999993</v>
      </c>
      <c r="G929" s="801">
        <f t="shared" si="237"/>
        <v>29911.368000000002</v>
      </c>
      <c r="H929" s="801">
        <f t="shared" si="238"/>
        <v>7477.8420000000006</v>
      </c>
      <c r="I929" s="801">
        <f t="shared" si="239"/>
        <v>5400</v>
      </c>
      <c r="J929" s="801">
        <f t="shared" si="240"/>
        <v>72393.521999999997</v>
      </c>
      <c r="K929" s="801" t="str">
        <f t="shared" si="241"/>
        <v/>
      </c>
      <c r="L929" s="801" t="str">
        <f t="shared" si="242"/>
        <v/>
      </c>
      <c r="M929" s="801" t="str">
        <f t="shared" si="243"/>
        <v/>
      </c>
      <c r="N929" s="801"/>
      <c r="O929" s="801"/>
      <c r="P929" s="801"/>
      <c r="Q929" s="801"/>
      <c r="R929" s="801"/>
      <c r="S929" s="801"/>
      <c r="T929" s="818">
        <v>480000</v>
      </c>
    </row>
    <row r="930" spans="1:20" s="696" customFormat="1" ht="24.75" customHeight="1">
      <c r="A930" s="729">
        <v>186</v>
      </c>
      <c r="B930" s="701" t="s">
        <v>953</v>
      </c>
      <c r="C930" s="701">
        <v>4</v>
      </c>
      <c r="D930" s="701">
        <v>15</v>
      </c>
      <c r="E930" s="800">
        <f>VLOOKUP(C930, '[2]SALARY SCALE '!$A$2:$P$18,D930+1, FALSE)</f>
        <v>149556.84</v>
      </c>
      <c r="F930" s="801">
        <f t="shared" si="236"/>
        <v>52344.893999999993</v>
      </c>
      <c r="G930" s="801">
        <f t="shared" si="237"/>
        <v>29911.368000000002</v>
      </c>
      <c r="H930" s="801">
        <f t="shared" si="238"/>
        <v>7477.8420000000006</v>
      </c>
      <c r="I930" s="801">
        <f t="shared" si="239"/>
        <v>5400</v>
      </c>
      <c r="J930" s="801">
        <f t="shared" si="240"/>
        <v>72393.521999999997</v>
      </c>
      <c r="K930" s="801" t="str">
        <f t="shared" si="241"/>
        <v/>
      </c>
      <c r="L930" s="801" t="str">
        <f t="shared" si="242"/>
        <v/>
      </c>
      <c r="M930" s="801" t="str">
        <f t="shared" si="243"/>
        <v/>
      </c>
      <c r="N930" s="801"/>
      <c r="O930" s="801"/>
      <c r="P930" s="801"/>
      <c r="Q930" s="801"/>
      <c r="R930" s="801"/>
      <c r="S930" s="801"/>
      <c r="T930" s="818">
        <v>480000</v>
      </c>
    </row>
    <row r="931" spans="1:20" s="696" customFormat="1" ht="24.75" customHeight="1">
      <c r="A931" s="729">
        <v>187</v>
      </c>
      <c r="B931" s="701" t="s">
        <v>1418</v>
      </c>
      <c r="C931" s="701">
        <v>5</v>
      </c>
      <c r="D931" s="701">
        <v>15</v>
      </c>
      <c r="E931" s="800">
        <f>VLOOKUP(C931, '[2]SALARY SCALE '!$A$2:$P$18,D931+1, FALSE)</f>
        <v>171463.08000000002</v>
      </c>
      <c r="F931" s="801">
        <f t="shared" si="236"/>
        <v>60012.078000000001</v>
      </c>
      <c r="G931" s="801">
        <f t="shared" si="237"/>
        <v>34292.616000000002</v>
      </c>
      <c r="H931" s="801">
        <f t="shared" si="238"/>
        <v>8573.1540000000005</v>
      </c>
      <c r="I931" s="801">
        <f t="shared" si="239"/>
        <v>5400</v>
      </c>
      <c r="J931" s="801">
        <f t="shared" si="240"/>
        <v>73488.834000000003</v>
      </c>
      <c r="K931" s="801" t="str">
        <f t="shared" si="241"/>
        <v/>
      </c>
      <c r="L931" s="801" t="str">
        <f t="shared" si="242"/>
        <v/>
      </c>
      <c r="M931" s="801" t="str">
        <f t="shared" si="243"/>
        <v/>
      </c>
      <c r="N931" s="801"/>
      <c r="O931" s="801"/>
      <c r="P931" s="801"/>
      <c r="Q931" s="801"/>
      <c r="R931" s="801"/>
      <c r="S931" s="801"/>
      <c r="T931" s="818">
        <v>480000</v>
      </c>
    </row>
    <row r="932" spans="1:20" s="696" customFormat="1" ht="24.75" customHeight="1">
      <c r="A932" s="729">
        <v>188</v>
      </c>
      <c r="B932" s="701" t="s">
        <v>1419</v>
      </c>
      <c r="C932" s="701">
        <v>5</v>
      </c>
      <c r="D932" s="701">
        <v>15</v>
      </c>
      <c r="E932" s="800">
        <f>VLOOKUP(C932, '[2]SALARY SCALE '!$A$2:$P$18,D932+1, FALSE)</f>
        <v>171463.08000000002</v>
      </c>
      <c r="F932" s="801">
        <f t="shared" si="236"/>
        <v>60012.078000000001</v>
      </c>
      <c r="G932" s="801">
        <f t="shared" si="237"/>
        <v>34292.616000000002</v>
      </c>
      <c r="H932" s="801">
        <f t="shared" si="238"/>
        <v>8573.1540000000005</v>
      </c>
      <c r="I932" s="801">
        <f t="shared" si="239"/>
        <v>5400</v>
      </c>
      <c r="J932" s="801">
        <f t="shared" si="240"/>
        <v>73488.834000000003</v>
      </c>
      <c r="K932" s="801" t="str">
        <f t="shared" si="241"/>
        <v/>
      </c>
      <c r="L932" s="801" t="str">
        <f t="shared" si="242"/>
        <v/>
      </c>
      <c r="M932" s="801" t="str">
        <f t="shared" si="243"/>
        <v/>
      </c>
      <c r="N932" s="801"/>
      <c r="O932" s="801"/>
      <c r="P932" s="801"/>
      <c r="Q932" s="801"/>
      <c r="R932" s="801"/>
      <c r="S932" s="801"/>
      <c r="T932" s="818">
        <v>480000</v>
      </c>
    </row>
    <row r="933" spans="1:20" s="696" customFormat="1" ht="24.75" customHeight="1">
      <c r="A933" s="729">
        <v>189</v>
      </c>
      <c r="B933" s="701" t="s">
        <v>1420</v>
      </c>
      <c r="C933" s="701">
        <v>5</v>
      </c>
      <c r="D933" s="701">
        <v>15</v>
      </c>
      <c r="E933" s="800">
        <f>VLOOKUP(C933, '[2]SALARY SCALE '!$A$2:$P$18,D933+1, FALSE)</f>
        <v>171463.08000000002</v>
      </c>
      <c r="F933" s="801">
        <f t="shared" si="236"/>
        <v>60012.078000000001</v>
      </c>
      <c r="G933" s="801">
        <f t="shared" si="237"/>
        <v>34292.616000000002</v>
      </c>
      <c r="H933" s="801">
        <f t="shared" si="238"/>
        <v>8573.1540000000005</v>
      </c>
      <c r="I933" s="801">
        <f t="shared" si="239"/>
        <v>5400</v>
      </c>
      <c r="J933" s="801">
        <f t="shared" si="240"/>
        <v>73488.834000000003</v>
      </c>
      <c r="K933" s="801" t="str">
        <f t="shared" si="241"/>
        <v/>
      </c>
      <c r="L933" s="801" t="str">
        <f t="shared" si="242"/>
        <v/>
      </c>
      <c r="M933" s="801" t="str">
        <f t="shared" si="243"/>
        <v/>
      </c>
      <c r="N933" s="801"/>
      <c r="O933" s="801"/>
      <c r="P933" s="801"/>
      <c r="Q933" s="801"/>
      <c r="R933" s="801"/>
      <c r="S933" s="801"/>
      <c r="T933" s="818">
        <v>480000</v>
      </c>
    </row>
    <row r="934" spans="1:20" s="696" customFormat="1" ht="24.75" customHeight="1">
      <c r="A934" s="729">
        <v>190</v>
      </c>
      <c r="B934" s="701" t="s">
        <v>1421</v>
      </c>
      <c r="C934" s="701">
        <v>5</v>
      </c>
      <c r="D934" s="701">
        <v>15</v>
      </c>
      <c r="E934" s="800">
        <f>VLOOKUP(C934, '[2]SALARY SCALE '!$A$2:$P$18,D934+1, FALSE)</f>
        <v>171463.08000000002</v>
      </c>
      <c r="F934" s="801">
        <f t="shared" si="236"/>
        <v>60012.078000000001</v>
      </c>
      <c r="G934" s="801">
        <f t="shared" si="237"/>
        <v>34292.616000000002</v>
      </c>
      <c r="H934" s="801">
        <f t="shared" si="238"/>
        <v>8573.1540000000005</v>
      </c>
      <c r="I934" s="801">
        <f t="shared" si="239"/>
        <v>5400</v>
      </c>
      <c r="J934" s="801">
        <f t="shared" si="240"/>
        <v>73488.834000000003</v>
      </c>
      <c r="K934" s="801" t="str">
        <f t="shared" si="241"/>
        <v/>
      </c>
      <c r="L934" s="801" t="str">
        <f t="shared" si="242"/>
        <v/>
      </c>
      <c r="M934" s="801" t="str">
        <f t="shared" si="243"/>
        <v/>
      </c>
      <c r="N934" s="801"/>
      <c r="O934" s="801"/>
      <c r="P934" s="801"/>
      <c r="Q934" s="801"/>
      <c r="R934" s="801"/>
      <c r="S934" s="801"/>
      <c r="T934" s="818">
        <v>480000</v>
      </c>
    </row>
    <row r="935" spans="1:20" s="696" customFormat="1" ht="24.75" customHeight="1">
      <c r="A935" s="729">
        <v>191</v>
      </c>
      <c r="B935" s="701" t="s">
        <v>1422</v>
      </c>
      <c r="C935" s="701">
        <v>5</v>
      </c>
      <c r="D935" s="701">
        <v>15</v>
      </c>
      <c r="E935" s="800">
        <f>VLOOKUP(C935, '[2]SALARY SCALE '!$A$2:$P$18,D935+1, FALSE)</f>
        <v>171463.08000000002</v>
      </c>
      <c r="F935" s="801">
        <f t="shared" si="236"/>
        <v>60012.078000000001</v>
      </c>
      <c r="G935" s="801">
        <f t="shared" si="237"/>
        <v>34292.616000000002</v>
      </c>
      <c r="H935" s="801">
        <f t="shared" si="238"/>
        <v>8573.1540000000005</v>
      </c>
      <c r="I935" s="801">
        <f t="shared" si="239"/>
        <v>5400</v>
      </c>
      <c r="J935" s="801">
        <f t="shared" si="240"/>
        <v>73488.834000000003</v>
      </c>
      <c r="K935" s="801" t="str">
        <f t="shared" si="241"/>
        <v/>
      </c>
      <c r="L935" s="801" t="str">
        <f t="shared" si="242"/>
        <v/>
      </c>
      <c r="M935" s="801" t="str">
        <f t="shared" si="243"/>
        <v/>
      </c>
      <c r="N935" s="801"/>
      <c r="O935" s="801"/>
      <c r="P935" s="801"/>
      <c r="Q935" s="801"/>
      <c r="R935" s="801"/>
      <c r="S935" s="801"/>
      <c r="T935" s="818">
        <v>480000</v>
      </c>
    </row>
    <row r="936" spans="1:20" s="696" customFormat="1" ht="24.75" customHeight="1">
      <c r="A936" s="729">
        <v>192</v>
      </c>
      <c r="B936" s="701" t="s">
        <v>1423</v>
      </c>
      <c r="C936" s="701">
        <v>5</v>
      </c>
      <c r="D936" s="701">
        <v>15</v>
      </c>
      <c r="E936" s="800">
        <f>VLOOKUP(C936, '[2]SALARY SCALE '!$A$2:$P$18,D936+1, FALSE)</f>
        <v>171463.08000000002</v>
      </c>
      <c r="F936" s="801">
        <f t="shared" si="236"/>
        <v>60012.078000000001</v>
      </c>
      <c r="G936" s="801">
        <f t="shared" si="237"/>
        <v>34292.616000000002</v>
      </c>
      <c r="H936" s="801">
        <f t="shared" si="238"/>
        <v>8573.1540000000005</v>
      </c>
      <c r="I936" s="801">
        <f t="shared" si="239"/>
        <v>5400</v>
      </c>
      <c r="J936" s="801">
        <f t="shared" si="240"/>
        <v>73488.834000000003</v>
      </c>
      <c r="K936" s="801" t="str">
        <f t="shared" si="241"/>
        <v/>
      </c>
      <c r="L936" s="801" t="str">
        <f t="shared" si="242"/>
        <v/>
      </c>
      <c r="M936" s="801" t="str">
        <f t="shared" si="243"/>
        <v/>
      </c>
      <c r="N936" s="801"/>
      <c r="O936" s="801"/>
      <c r="P936" s="801"/>
      <c r="Q936" s="801"/>
      <c r="R936" s="801"/>
      <c r="S936" s="801"/>
      <c r="T936" s="818">
        <v>480000</v>
      </c>
    </row>
    <row r="937" spans="1:20" s="696" customFormat="1" ht="24.75" customHeight="1">
      <c r="A937" s="729">
        <v>193</v>
      </c>
      <c r="B937" s="701" t="s">
        <v>1424</v>
      </c>
      <c r="C937" s="701">
        <v>5</v>
      </c>
      <c r="D937" s="701">
        <v>15</v>
      </c>
      <c r="E937" s="800">
        <f>VLOOKUP(C937, '[2]SALARY SCALE '!$A$2:$P$18,D937+1, FALSE)</f>
        <v>171463.08000000002</v>
      </c>
      <c r="F937" s="801">
        <f t="shared" si="236"/>
        <v>60012.078000000001</v>
      </c>
      <c r="G937" s="801">
        <f t="shared" si="237"/>
        <v>34292.616000000002</v>
      </c>
      <c r="H937" s="801">
        <f t="shared" si="238"/>
        <v>8573.1540000000005</v>
      </c>
      <c r="I937" s="801">
        <f t="shared" si="239"/>
        <v>5400</v>
      </c>
      <c r="J937" s="801">
        <f t="shared" si="240"/>
        <v>73488.834000000003</v>
      </c>
      <c r="K937" s="801" t="str">
        <f t="shared" si="241"/>
        <v/>
      </c>
      <c r="L937" s="801" t="str">
        <f t="shared" si="242"/>
        <v/>
      </c>
      <c r="M937" s="801" t="str">
        <f t="shared" si="243"/>
        <v/>
      </c>
      <c r="N937" s="801"/>
      <c r="O937" s="801"/>
      <c r="P937" s="801"/>
      <c r="Q937" s="801"/>
      <c r="R937" s="801"/>
      <c r="S937" s="801"/>
      <c r="T937" s="818">
        <v>480000</v>
      </c>
    </row>
    <row r="938" spans="1:20" s="696" customFormat="1" ht="24.75" customHeight="1">
      <c r="A938" s="729">
        <v>194</v>
      </c>
      <c r="B938" s="701" t="s">
        <v>1425</v>
      </c>
      <c r="C938" s="701">
        <v>5</v>
      </c>
      <c r="D938" s="701">
        <v>15</v>
      </c>
      <c r="E938" s="800">
        <f>VLOOKUP(C938, '[2]SALARY SCALE '!$A$2:$P$18,D938+1, FALSE)</f>
        <v>171463.08000000002</v>
      </c>
      <c r="F938" s="801">
        <f t="shared" si="236"/>
        <v>60012.078000000001</v>
      </c>
      <c r="G938" s="801">
        <f t="shared" si="237"/>
        <v>34292.616000000002</v>
      </c>
      <c r="H938" s="801">
        <f t="shared" si="238"/>
        <v>8573.1540000000005</v>
      </c>
      <c r="I938" s="801">
        <f t="shared" si="239"/>
        <v>5400</v>
      </c>
      <c r="J938" s="801">
        <f t="shared" si="240"/>
        <v>73488.834000000003</v>
      </c>
      <c r="K938" s="801" t="str">
        <f t="shared" si="241"/>
        <v/>
      </c>
      <c r="L938" s="801" t="str">
        <f t="shared" si="242"/>
        <v/>
      </c>
      <c r="M938" s="801" t="str">
        <f t="shared" si="243"/>
        <v/>
      </c>
      <c r="N938" s="801"/>
      <c r="O938" s="801"/>
      <c r="P938" s="801"/>
      <c r="Q938" s="801"/>
      <c r="R938" s="801"/>
      <c r="S938" s="801"/>
      <c r="T938" s="818">
        <v>480000</v>
      </c>
    </row>
    <row r="939" spans="1:20" s="696" customFormat="1" ht="24.75" customHeight="1">
      <c r="A939" s="729">
        <v>195</v>
      </c>
      <c r="B939" s="701" t="s">
        <v>1426</v>
      </c>
      <c r="C939" s="701">
        <v>5</v>
      </c>
      <c r="D939" s="701">
        <v>15</v>
      </c>
      <c r="E939" s="800">
        <f>VLOOKUP(C939, '[2]SALARY SCALE '!$A$2:$P$18,D939+1, FALSE)</f>
        <v>171463.08000000002</v>
      </c>
      <c r="F939" s="801">
        <f t="shared" si="236"/>
        <v>60012.078000000001</v>
      </c>
      <c r="G939" s="801">
        <f t="shared" si="237"/>
        <v>34292.616000000002</v>
      </c>
      <c r="H939" s="801">
        <f t="shared" si="238"/>
        <v>8573.1540000000005</v>
      </c>
      <c r="I939" s="801">
        <f t="shared" si="239"/>
        <v>5400</v>
      </c>
      <c r="J939" s="801">
        <f t="shared" si="240"/>
        <v>73488.834000000003</v>
      </c>
      <c r="K939" s="801" t="str">
        <f t="shared" si="241"/>
        <v/>
      </c>
      <c r="L939" s="801" t="str">
        <f t="shared" si="242"/>
        <v/>
      </c>
      <c r="M939" s="801" t="str">
        <f t="shared" si="243"/>
        <v/>
      </c>
      <c r="N939" s="801"/>
      <c r="O939" s="801"/>
      <c r="P939" s="801"/>
      <c r="Q939" s="801"/>
      <c r="R939" s="801"/>
      <c r="S939" s="801"/>
      <c r="T939" s="818">
        <v>480000</v>
      </c>
    </row>
    <row r="940" spans="1:20" s="696" customFormat="1" ht="24.75" customHeight="1">
      <c r="A940" s="729">
        <v>196</v>
      </c>
      <c r="B940" s="701" t="s">
        <v>1427</v>
      </c>
      <c r="C940" s="701">
        <v>5</v>
      </c>
      <c r="D940" s="701">
        <v>15</v>
      </c>
      <c r="E940" s="800">
        <f>VLOOKUP(C940, '[2]SALARY SCALE '!$A$2:$P$18,D940+1, FALSE)</f>
        <v>171463.08000000002</v>
      </c>
      <c r="F940" s="801">
        <f t="shared" si="236"/>
        <v>60012.078000000001</v>
      </c>
      <c r="G940" s="801">
        <f t="shared" si="237"/>
        <v>34292.616000000002</v>
      </c>
      <c r="H940" s="801">
        <f t="shared" si="238"/>
        <v>8573.1540000000005</v>
      </c>
      <c r="I940" s="801">
        <f t="shared" si="239"/>
        <v>5400</v>
      </c>
      <c r="J940" s="801">
        <f t="shared" si="240"/>
        <v>73488.834000000003</v>
      </c>
      <c r="K940" s="801" t="str">
        <f t="shared" si="241"/>
        <v/>
      </c>
      <c r="L940" s="801" t="str">
        <f t="shared" si="242"/>
        <v/>
      </c>
      <c r="M940" s="801" t="str">
        <f t="shared" si="243"/>
        <v/>
      </c>
      <c r="N940" s="801"/>
      <c r="O940" s="801"/>
      <c r="P940" s="801"/>
      <c r="Q940" s="801"/>
      <c r="R940" s="801"/>
      <c r="S940" s="801"/>
      <c r="T940" s="818">
        <v>480000</v>
      </c>
    </row>
    <row r="941" spans="1:20" s="696" customFormat="1" ht="24.75" customHeight="1">
      <c r="A941" s="729">
        <v>197</v>
      </c>
      <c r="B941" s="701" t="s">
        <v>1428</v>
      </c>
      <c r="C941" s="701">
        <v>5</v>
      </c>
      <c r="D941" s="701">
        <v>15</v>
      </c>
      <c r="E941" s="800">
        <f>VLOOKUP(C941, '[2]SALARY SCALE '!$A$2:$P$18,D941+1, FALSE)</f>
        <v>171463.08000000002</v>
      </c>
      <c r="F941" s="801">
        <f t="shared" si="236"/>
        <v>60012.078000000001</v>
      </c>
      <c r="G941" s="801">
        <f t="shared" si="237"/>
        <v>34292.616000000002</v>
      </c>
      <c r="H941" s="801">
        <f t="shared" si="238"/>
        <v>8573.1540000000005</v>
      </c>
      <c r="I941" s="801">
        <f t="shared" si="239"/>
        <v>5400</v>
      </c>
      <c r="J941" s="801">
        <f t="shared" si="240"/>
        <v>73488.834000000003</v>
      </c>
      <c r="K941" s="801" t="str">
        <f t="shared" si="241"/>
        <v/>
      </c>
      <c r="L941" s="801" t="str">
        <f t="shared" si="242"/>
        <v/>
      </c>
      <c r="M941" s="801" t="str">
        <f t="shared" si="243"/>
        <v/>
      </c>
      <c r="N941" s="801"/>
      <c r="O941" s="801"/>
      <c r="P941" s="801"/>
      <c r="Q941" s="801"/>
      <c r="R941" s="801"/>
      <c r="S941" s="801"/>
      <c r="T941" s="818">
        <v>480000</v>
      </c>
    </row>
    <row r="942" spans="1:20" s="696" customFormat="1" ht="24.75" customHeight="1" thickBot="1">
      <c r="A942" s="729">
        <v>198</v>
      </c>
      <c r="B942" s="701" t="s">
        <v>1429</v>
      </c>
      <c r="C942" s="701">
        <v>5</v>
      </c>
      <c r="D942" s="701">
        <v>15</v>
      </c>
      <c r="E942" s="800">
        <f>VLOOKUP(C942, '[2]SALARY SCALE '!$A$2:$P$18,D942+1, FALSE)</f>
        <v>171463.08000000002</v>
      </c>
      <c r="F942" s="801">
        <f t="shared" si="236"/>
        <v>60012.078000000001</v>
      </c>
      <c r="G942" s="801">
        <f t="shared" si="237"/>
        <v>34292.616000000002</v>
      </c>
      <c r="H942" s="801">
        <f t="shared" si="238"/>
        <v>8573.1540000000005</v>
      </c>
      <c r="I942" s="801">
        <f t="shared" si="239"/>
        <v>5400</v>
      </c>
      <c r="J942" s="801">
        <f t="shared" si="240"/>
        <v>73488.834000000003</v>
      </c>
      <c r="K942" s="801" t="str">
        <f t="shared" si="241"/>
        <v/>
      </c>
      <c r="L942" s="801" t="str">
        <f t="shared" si="242"/>
        <v/>
      </c>
      <c r="M942" s="801" t="str">
        <f t="shared" si="243"/>
        <v/>
      </c>
      <c r="N942" s="801"/>
      <c r="O942" s="801"/>
      <c r="P942" s="801"/>
      <c r="Q942" s="801"/>
      <c r="R942" s="801"/>
      <c r="S942" s="801"/>
      <c r="T942" s="818">
        <v>480000</v>
      </c>
    </row>
    <row r="943" spans="1:20" s="696" customFormat="1" ht="24.75" customHeight="1" thickBot="1">
      <c r="A943" s="1037" t="s">
        <v>915</v>
      </c>
      <c r="B943" s="1038"/>
      <c r="C943" s="1038"/>
      <c r="D943" s="1040"/>
      <c r="E943" s="841">
        <f>SUM(E745:E942)</f>
        <v>24781440.239999909</v>
      </c>
      <c r="F943" s="841">
        <f t="shared" ref="F943:T943" si="244">SUM(F745:F942)</f>
        <v>8673504.0839999653</v>
      </c>
      <c r="G943" s="841">
        <f t="shared" si="244"/>
        <v>4956288.0479999986</v>
      </c>
      <c r="H943" s="841">
        <f t="shared" si="244"/>
        <v>1239072.0119999996</v>
      </c>
      <c r="I943" s="841">
        <f t="shared" si="244"/>
        <v>1069200</v>
      </c>
      <c r="J943" s="841">
        <f t="shared" si="244"/>
        <v>14092376.651999956</v>
      </c>
      <c r="K943" s="841">
        <f t="shared" si="244"/>
        <v>0</v>
      </c>
      <c r="L943" s="841">
        <f t="shared" si="244"/>
        <v>0</v>
      </c>
      <c r="M943" s="841">
        <f t="shared" si="244"/>
        <v>0</v>
      </c>
      <c r="N943" s="841">
        <f t="shared" si="244"/>
        <v>0</v>
      </c>
      <c r="O943" s="841">
        <f t="shared" si="244"/>
        <v>0</v>
      </c>
      <c r="P943" s="841">
        <f t="shared" si="244"/>
        <v>0</v>
      </c>
      <c r="Q943" s="841">
        <f t="shared" si="244"/>
        <v>0</v>
      </c>
      <c r="R943" s="841">
        <f t="shared" si="244"/>
        <v>0</v>
      </c>
      <c r="S943" s="841">
        <f t="shared" si="244"/>
        <v>0</v>
      </c>
      <c r="T943" s="841">
        <f t="shared" si="244"/>
        <v>95040000</v>
      </c>
    </row>
    <row r="944" spans="1:20" s="696" customFormat="1" ht="24.75" customHeight="1">
      <c r="A944" s="729">
        <v>198</v>
      </c>
      <c r="B944" s="701"/>
      <c r="C944" s="701">
        <v>7</v>
      </c>
      <c r="D944" s="701">
        <v>15</v>
      </c>
      <c r="E944" s="800">
        <f>VLOOKUP(C944, '[2]SALARY SCALE '!$A$2:$P$18,D944+1, FALSE)</f>
        <v>313230.24</v>
      </c>
      <c r="F944" s="801">
        <f t="shared" ref="F944:F949" si="245">E944*35%</f>
        <v>109630.58399999999</v>
      </c>
      <c r="G944" s="801">
        <f t="shared" ref="G944:G949" si="246">E944*20%</f>
        <v>62646.048000000003</v>
      </c>
      <c r="H944" s="801">
        <f t="shared" ref="H944:H949" si="247">E944*5%</f>
        <v>15661.512000000001</v>
      </c>
      <c r="I944" s="801">
        <f t="shared" ref="I944:I949" si="248">IF(C944&lt;=6,5400, IF(AND(C944&gt;=7,C944&lt;=10),7560,IF(AND(C944&gt;10,C944&lt;=14),8640,IF(C944&gt;14,9720,""))))</f>
        <v>7560</v>
      </c>
      <c r="J944" s="801">
        <f t="shared" ref="J944:J949" si="249">IF(C944&lt;7,0.05*E944+64915.68,0.05*E944+24000)</f>
        <v>39661.512000000002</v>
      </c>
      <c r="K944" s="801" t="str">
        <f t="shared" ref="K944:K949" si="250">IF(C944&gt;=15, 630, "")</f>
        <v/>
      </c>
      <c r="L944" s="801" t="str">
        <f t="shared" ref="L944:L949" si="251">IF(C944&gt;=15, 11469.09, "")</f>
        <v/>
      </c>
      <c r="M944" s="801" t="str">
        <f t="shared" ref="M944:M949" si="252">IF(C944&gt;=15, 11469.09, "")</f>
        <v/>
      </c>
      <c r="N944" s="801"/>
      <c r="O944" s="801"/>
      <c r="P944" s="801"/>
      <c r="Q944" s="801"/>
      <c r="R944" s="801"/>
      <c r="S944" s="801"/>
      <c r="T944" s="818">
        <v>480000</v>
      </c>
    </row>
    <row r="945" spans="1:20" s="696" customFormat="1" ht="24.75" customHeight="1">
      <c r="A945" s="729">
        <v>199</v>
      </c>
      <c r="B945" s="701"/>
      <c r="C945" s="701">
        <v>7</v>
      </c>
      <c r="D945" s="701">
        <v>15</v>
      </c>
      <c r="E945" s="800">
        <f>VLOOKUP(C945, '[2]SALARY SCALE '!$A$2:$P$18,D945+1, FALSE)</f>
        <v>313230.24</v>
      </c>
      <c r="F945" s="801">
        <f t="shared" si="245"/>
        <v>109630.58399999999</v>
      </c>
      <c r="G945" s="801">
        <f t="shared" si="246"/>
        <v>62646.048000000003</v>
      </c>
      <c r="H945" s="801">
        <f t="shared" si="247"/>
        <v>15661.512000000001</v>
      </c>
      <c r="I945" s="801">
        <f t="shared" si="248"/>
        <v>7560</v>
      </c>
      <c r="J945" s="801">
        <f t="shared" si="249"/>
        <v>39661.512000000002</v>
      </c>
      <c r="K945" s="801" t="str">
        <f t="shared" si="250"/>
        <v/>
      </c>
      <c r="L945" s="801" t="str">
        <f t="shared" si="251"/>
        <v/>
      </c>
      <c r="M945" s="801" t="str">
        <f t="shared" si="252"/>
        <v/>
      </c>
      <c r="N945" s="801"/>
      <c r="O945" s="801"/>
      <c r="P945" s="801"/>
      <c r="Q945" s="801"/>
      <c r="R945" s="801"/>
      <c r="S945" s="801"/>
      <c r="T945" s="818">
        <v>480000</v>
      </c>
    </row>
    <row r="946" spans="1:20" s="696" customFormat="1" ht="24.75" customHeight="1">
      <c r="A946" s="729">
        <v>200</v>
      </c>
      <c r="B946" s="701"/>
      <c r="C946" s="701">
        <v>7</v>
      </c>
      <c r="D946" s="701">
        <v>15</v>
      </c>
      <c r="E946" s="800">
        <f>VLOOKUP(C946, '[2]SALARY SCALE '!$A$2:$P$18,D946+1, FALSE)</f>
        <v>313230.24</v>
      </c>
      <c r="F946" s="801">
        <f t="shared" si="245"/>
        <v>109630.58399999999</v>
      </c>
      <c r="G946" s="801">
        <f t="shared" si="246"/>
        <v>62646.048000000003</v>
      </c>
      <c r="H946" s="801">
        <f t="shared" si="247"/>
        <v>15661.512000000001</v>
      </c>
      <c r="I946" s="801">
        <f t="shared" si="248"/>
        <v>7560</v>
      </c>
      <c r="J946" s="801">
        <f t="shared" si="249"/>
        <v>39661.512000000002</v>
      </c>
      <c r="K946" s="801" t="str">
        <f t="shared" si="250"/>
        <v/>
      </c>
      <c r="L946" s="801" t="str">
        <f t="shared" si="251"/>
        <v/>
      </c>
      <c r="M946" s="801" t="str">
        <f t="shared" si="252"/>
        <v/>
      </c>
      <c r="N946" s="801"/>
      <c r="O946" s="801"/>
      <c r="P946" s="801"/>
      <c r="Q946" s="801"/>
      <c r="R946" s="801"/>
      <c r="S946" s="801"/>
      <c r="T946" s="818">
        <v>480000</v>
      </c>
    </row>
    <row r="947" spans="1:20" s="696" customFormat="1" ht="24.75" customHeight="1">
      <c r="A947" s="729">
        <v>201</v>
      </c>
      <c r="B947" s="701"/>
      <c r="C947" s="701">
        <v>7</v>
      </c>
      <c r="D947" s="701">
        <v>15</v>
      </c>
      <c r="E947" s="800">
        <f>VLOOKUP(C947, '[2]SALARY SCALE '!$A$2:$P$18,D947+1, FALSE)</f>
        <v>313230.24</v>
      </c>
      <c r="F947" s="801">
        <f t="shared" si="245"/>
        <v>109630.58399999999</v>
      </c>
      <c r="G947" s="801">
        <f t="shared" si="246"/>
        <v>62646.048000000003</v>
      </c>
      <c r="H947" s="801">
        <f t="shared" si="247"/>
        <v>15661.512000000001</v>
      </c>
      <c r="I947" s="801">
        <f t="shared" si="248"/>
        <v>7560</v>
      </c>
      <c r="J947" s="801">
        <f t="shared" si="249"/>
        <v>39661.512000000002</v>
      </c>
      <c r="K947" s="801" t="str">
        <f t="shared" si="250"/>
        <v/>
      </c>
      <c r="L947" s="801" t="str">
        <f t="shared" si="251"/>
        <v/>
      </c>
      <c r="M947" s="801" t="str">
        <f t="shared" si="252"/>
        <v/>
      </c>
      <c r="N947" s="801"/>
      <c r="O947" s="801"/>
      <c r="P947" s="801"/>
      <c r="Q947" s="801"/>
      <c r="R947" s="801"/>
      <c r="S947" s="801"/>
      <c r="T947" s="818">
        <v>480000</v>
      </c>
    </row>
    <row r="948" spans="1:20" s="696" customFormat="1" ht="24.75" customHeight="1">
      <c r="A948" s="729">
        <v>202</v>
      </c>
      <c r="B948" s="701"/>
      <c r="C948" s="701">
        <v>7</v>
      </c>
      <c r="D948" s="701">
        <v>15</v>
      </c>
      <c r="E948" s="800">
        <f>VLOOKUP(C948, '[2]SALARY SCALE '!$A$2:$P$18,D948+1, FALSE)</f>
        <v>313230.24</v>
      </c>
      <c r="F948" s="801">
        <f t="shared" si="245"/>
        <v>109630.58399999999</v>
      </c>
      <c r="G948" s="801">
        <f t="shared" si="246"/>
        <v>62646.048000000003</v>
      </c>
      <c r="H948" s="801">
        <f t="shared" si="247"/>
        <v>15661.512000000001</v>
      </c>
      <c r="I948" s="801">
        <f t="shared" si="248"/>
        <v>7560</v>
      </c>
      <c r="J948" s="801">
        <f t="shared" si="249"/>
        <v>39661.512000000002</v>
      </c>
      <c r="K948" s="801" t="str">
        <f t="shared" si="250"/>
        <v/>
      </c>
      <c r="L948" s="801" t="str">
        <f t="shared" si="251"/>
        <v/>
      </c>
      <c r="M948" s="801" t="str">
        <f t="shared" si="252"/>
        <v/>
      </c>
      <c r="N948" s="801"/>
      <c r="O948" s="801"/>
      <c r="P948" s="801"/>
      <c r="Q948" s="801"/>
      <c r="R948" s="801"/>
      <c r="S948" s="801"/>
      <c r="T948" s="818">
        <v>480000</v>
      </c>
    </row>
    <row r="949" spans="1:20" s="696" customFormat="1" ht="24.75" customHeight="1" thickBot="1">
      <c r="A949" s="729">
        <v>203</v>
      </c>
      <c r="B949" s="701"/>
      <c r="C949" s="701">
        <v>8</v>
      </c>
      <c r="D949" s="701">
        <v>15</v>
      </c>
      <c r="E949" s="800">
        <f>VLOOKUP(C949, '[2]SALARY SCALE '!$A$2:$P$18,D949+1, FALSE)</f>
        <v>394936.44000000006</v>
      </c>
      <c r="F949" s="801">
        <f t="shared" si="245"/>
        <v>138227.75400000002</v>
      </c>
      <c r="G949" s="801">
        <f t="shared" si="246"/>
        <v>78987.288000000015</v>
      </c>
      <c r="H949" s="801">
        <f t="shared" si="247"/>
        <v>19746.822000000004</v>
      </c>
      <c r="I949" s="801">
        <f t="shared" si="248"/>
        <v>7560</v>
      </c>
      <c r="J949" s="801">
        <f t="shared" si="249"/>
        <v>43746.822</v>
      </c>
      <c r="K949" s="801" t="str">
        <f t="shared" si="250"/>
        <v/>
      </c>
      <c r="L949" s="801" t="str">
        <f t="shared" si="251"/>
        <v/>
      </c>
      <c r="M949" s="801" t="str">
        <f t="shared" si="252"/>
        <v/>
      </c>
      <c r="N949" s="801"/>
      <c r="O949" s="801"/>
      <c r="P949" s="801"/>
      <c r="Q949" s="801"/>
      <c r="R949" s="801"/>
      <c r="S949" s="801"/>
      <c r="T949" s="818">
        <v>480000</v>
      </c>
    </row>
    <row r="950" spans="1:20" s="696" customFormat="1" ht="24.75" customHeight="1" thickBot="1">
      <c r="A950" s="1037" t="s">
        <v>915</v>
      </c>
      <c r="B950" s="1038"/>
      <c r="C950" s="1038"/>
      <c r="D950" s="1040"/>
      <c r="E950" s="841">
        <f>SUM(E944:E949)</f>
        <v>1961087.6400000001</v>
      </c>
      <c r="F950" s="841">
        <f t="shared" ref="F950:T950" si="253">SUM(F944:F949)</f>
        <v>686380.67399999988</v>
      </c>
      <c r="G950" s="841">
        <f t="shared" si="253"/>
        <v>392217.52799999999</v>
      </c>
      <c r="H950" s="841">
        <f t="shared" si="253"/>
        <v>98054.381999999998</v>
      </c>
      <c r="I950" s="841">
        <f t="shared" si="253"/>
        <v>45360</v>
      </c>
      <c r="J950" s="841">
        <f t="shared" si="253"/>
        <v>242054.38199999998</v>
      </c>
      <c r="K950" s="841">
        <f t="shared" si="253"/>
        <v>0</v>
      </c>
      <c r="L950" s="841">
        <f t="shared" si="253"/>
        <v>0</v>
      </c>
      <c r="M950" s="841">
        <f t="shared" si="253"/>
        <v>0</v>
      </c>
      <c r="N950" s="841">
        <f t="shared" si="253"/>
        <v>0</v>
      </c>
      <c r="O950" s="841">
        <f t="shared" si="253"/>
        <v>0</v>
      </c>
      <c r="P950" s="841">
        <f t="shared" si="253"/>
        <v>0</v>
      </c>
      <c r="Q950" s="841">
        <f t="shared" si="253"/>
        <v>0</v>
      </c>
      <c r="R950" s="841">
        <f t="shared" si="253"/>
        <v>0</v>
      </c>
      <c r="S950" s="841">
        <f t="shared" si="253"/>
        <v>0</v>
      </c>
      <c r="T950" s="841">
        <f t="shared" si="253"/>
        <v>2880000</v>
      </c>
    </row>
    <row r="951" spans="1:20" s="696" customFormat="1" ht="24.75" customHeight="1">
      <c r="A951" s="1035" t="s">
        <v>802</v>
      </c>
      <c r="B951" s="1035"/>
      <c r="C951" s="1035"/>
      <c r="D951" s="1035"/>
      <c r="E951" s="1035"/>
      <c r="F951" s="1035"/>
      <c r="G951" s="1035"/>
      <c r="H951" s="1035"/>
      <c r="I951" s="1035"/>
      <c r="J951" s="1035"/>
      <c r="K951" s="1035"/>
      <c r="L951" s="1035"/>
      <c r="M951" s="1035"/>
      <c r="N951" s="1035"/>
      <c r="O951" s="1035"/>
      <c r="P951" s="1035"/>
      <c r="Q951" s="1035"/>
      <c r="R951" s="1035"/>
      <c r="S951" s="1035"/>
      <c r="T951" s="1035"/>
    </row>
    <row r="952" spans="1:20" s="696" customFormat="1" ht="24.75" customHeight="1">
      <c r="A952" s="1036" t="s">
        <v>1690</v>
      </c>
      <c r="B952" s="1036"/>
      <c r="C952" s="1036"/>
      <c r="D952" s="1036"/>
      <c r="E952" s="1036"/>
      <c r="F952" s="1036"/>
      <c r="G952" s="1036"/>
      <c r="H952" s="1036"/>
      <c r="I952" s="1036"/>
      <c r="J952" s="1036"/>
      <c r="K952" s="1036"/>
      <c r="L952" s="1036"/>
      <c r="M952" s="1036"/>
      <c r="N952" s="1036"/>
      <c r="O952" s="1036"/>
      <c r="P952" s="1036"/>
      <c r="Q952" s="1036"/>
      <c r="R952" s="1036"/>
      <c r="S952" s="1036"/>
      <c r="T952" s="1036"/>
    </row>
    <row r="953" spans="1:20" s="696" customFormat="1" ht="24.75" customHeight="1" thickBot="1">
      <c r="A953" s="1036" t="s">
        <v>892</v>
      </c>
      <c r="B953" s="1036"/>
      <c r="C953" s="1036"/>
      <c r="D953" s="1036"/>
      <c r="E953" s="1036"/>
      <c r="F953" s="1036"/>
      <c r="G953" s="1036"/>
      <c r="H953" s="1036"/>
      <c r="I953" s="1036"/>
      <c r="J953" s="1036"/>
      <c r="K953" s="1036"/>
      <c r="L953" s="1036"/>
      <c r="M953" s="1036"/>
      <c r="N953" s="1036"/>
      <c r="O953" s="1036"/>
      <c r="P953" s="1036"/>
      <c r="Q953" s="1036"/>
      <c r="R953" s="1036"/>
      <c r="S953" s="1036"/>
      <c r="T953" s="1036"/>
    </row>
    <row r="954" spans="1:20" s="696" customFormat="1" ht="24.75" customHeight="1" thickBot="1">
      <c r="A954" s="1037" t="s">
        <v>1691</v>
      </c>
      <c r="B954" s="1038"/>
      <c r="C954" s="1038"/>
      <c r="D954" s="1038"/>
      <c r="E954" s="1039"/>
      <c r="F954" s="1037" t="s">
        <v>893</v>
      </c>
      <c r="G954" s="1038"/>
      <c r="H954" s="1038"/>
      <c r="I954" s="1038"/>
      <c r="J954" s="1038"/>
      <c r="K954" s="1038"/>
      <c r="L954" s="1038"/>
      <c r="M954" s="1039"/>
      <c r="N954" s="1037" t="s">
        <v>894</v>
      </c>
      <c r="O954" s="1038"/>
      <c r="P954" s="1038"/>
      <c r="Q954" s="1038"/>
      <c r="R954" s="1039"/>
      <c r="S954" s="1037" t="s">
        <v>895</v>
      </c>
      <c r="T954" s="1039"/>
    </row>
    <row r="955" spans="1:20" s="696" customFormat="1" ht="48.75" customHeight="1">
      <c r="A955" s="697" t="s">
        <v>896</v>
      </c>
      <c r="B955" s="698" t="s">
        <v>897</v>
      </c>
      <c r="C955" s="698" t="s">
        <v>898</v>
      </c>
      <c r="D955" s="698" t="s">
        <v>899</v>
      </c>
      <c r="E955" s="698" t="s">
        <v>900</v>
      </c>
      <c r="F955" s="698" t="s">
        <v>901</v>
      </c>
      <c r="G955" s="698" t="s">
        <v>902</v>
      </c>
      <c r="H955" s="698" t="s">
        <v>903</v>
      </c>
      <c r="I955" s="698" t="s">
        <v>904</v>
      </c>
      <c r="J955" s="698" t="s">
        <v>905</v>
      </c>
      <c r="K955" s="698" t="s">
        <v>906</v>
      </c>
      <c r="L955" s="698" t="s">
        <v>907</v>
      </c>
      <c r="M955" s="698" t="s">
        <v>908</v>
      </c>
      <c r="N955" s="698" t="s">
        <v>909</v>
      </c>
      <c r="O955" s="698" t="s">
        <v>910</v>
      </c>
      <c r="P955" s="698" t="s">
        <v>911</v>
      </c>
      <c r="Q955" s="698" t="s">
        <v>912</v>
      </c>
      <c r="R955" s="698"/>
      <c r="S955" s="698" t="s">
        <v>913</v>
      </c>
      <c r="T955" s="699" t="s">
        <v>914</v>
      </c>
    </row>
    <row r="956" spans="1:20" s="696" customFormat="1" ht="24.75" customHeight="1">
      <c r="A956" s="883">
        <v>1</v>
      </c>
      <c r="B956" s="883" t="s">
        <v>931</v>
      </c>
      <c r="C956" s="883">
        <v>6</v>
      </c>
      <c r="D956" s="883">
        <v>2</v>
      </c>
      <c r="E956" s="800">
        <f>VLOOKUP(C956, '[2]SALARY SCALE '!$A$2:$P$18,D956+1, FALSE)</f>
        <v>138726</v>
      </c>
      <c r="F956" s="801">
        <f t="shared" ref="F956:F963" si="254">E956*35%</f>
        <v>48554.1</v>
      </c>
      <c r="G956" s="801">
        <f t="shared" ref="G956:G963" si="255">E956*20%</f>
        <v>27745.200000000001</v>
      </c>
      <c r="H956" s="801">
        <f t="shared" ref="H956:H963" si="256">E956*5%</f>
        <v>6936.3</v>
      </c>
      <c r="I956" s="801">
        <f t="shared" ref="I956:I963" si="257">IF(C956&lt;=6,5400, IF(AND(C956&gt;=7,C956&lt;=10),7560,IF(AND(C956&gt;10,C956&lt;=14),8640,IF(C956&gt;14,9720,""))))</f>
        <v>5400</v>
      </c>
      <c r="J956" s="801">
        <f t="shared" ref="J956:J963" si="258">IF(C956&lt;7,0.05*E956+64915.68,0.05*E956+24000)</f>
        <v>71851.98</v>
      </c>
      <c r="K956" s="801" t="str">
        <f t="shared" ref="K956:K963" si="259">IF(C956&gt;=15, 630, "")</f>
        <v/>
      </c>
      <c r="L956" s="801" t="str">
        <f t="shared" ref="L956:L963" si="260">IF(C956&gt;=15, 11469.09, "")</f>
        <v/>
      </c>
      <c r="M956" s="801" t="str">
        <f t="shared" ref="M956:M963" si="261">IF(C956&gt;=15, 11469.09, "")</f>
        <v/>
      </c>
      <c r="N956" s="801"/>
      <c r="O956" s="801"/>
      <c r="P956" s="801"/>
      <c r="Q956" s="801"/>
      <c r="R956" s="801"/>
      <c r="S956" s="801"/>
      <c r="T956" s="818">
        <v>480000</v>
      </c>
    </row>
    <row r="957" spans="1:20" s="696" customFormat="1" ht="24.75" customHeight="1">
      <c r="A957" s="883">
        <v>2</v>
      </c>
      <c r="B957" s="883" t="s">
        <v>931</v>
      </c>
      <c r="C957" s="883">
        <v>6</v>
      </c>
      <c r="D957" s="883">
        <v>2</v>
      </c>
      <c r="E957" s="800">
        <f>VLOOKUP(C957, '[2]SALARY SCALE '!$A$2:$P$18,D957+1, FALSE)</f>
        <v>138726</v>
      </c>
      <c r="F957" s="801">
        <f t="shared" si="254"/>
        <v>48554.1</v>
      </c>
      <c r="G957" s="801">
        <f t="shared" si="255"/>
        <v>27745.200000000001</v>
      </c>
      <c r="H957" s="801">
        <f t="shared" si="256"/>
        <v>6936.3</v>
      </c>
      <c r="I957" s="801">
        <f t="shared" si="257"/>
        <v>5400</v>
      </c>
      <c r="J957" s="801">
        <f t="shared" si="258"/>
        <v>71851.98</v>
      </c>
      <c r="K957" s="801" t="str">
        <f t="shared" si="259"/>
        <v/>
      </c>
      <c r="L957" s="801" t="str">
        <f t="shared" si="260"/>
        <v/>
      </c>
      <c r="M957" s="801" t="str">
        <f t="shared" si="261"/>
        <v/>
      </c>
      <c r="N957" s="801"/>
      <c r="O957" s="801"/>
      <c r="P957" s="801"/>
      <c r="Q957" s="801"/>
      <c r="R957" s="801"/>
      <c r="S957" s="801"/>
      <c r="T957" s="818">
        <v>480000</v>
      </c>
    </row>
    <row r="958" spans="1:20" s="696" customFormat="1" ht="24.75" customHeight="1">
      <c r="A958" s="883">
        <v>3</v>
      </c>
      <c r="B958" s="883" t="s">
        <v>931</v>
      </c>
      <c r="C958" s="883">
        <v>6</v>
      </c>
      <c r="D958" s="883">
        <v>2</v>
      </c>
      <c r="E958" s="800">
        <f>VLOOKUP(C958, '[2]SALARY SCALE '!$A$2:$P$18,D958+1, FALSE)</f>
        <v>138726</v>
      </c>
      <c r="F958" s="801">
        <f t="shared" si="254"/>
        <v>48554.1</v>
      </c>
      <c r="G958" s="801">
        <f t="shared" si="255"/>
        <v>27745.200000000001</v>
      </c>
      <c r="H958" s="801">
        <f t="shared" si="256"/>
        <v>6936.3</v>
      </c>
      <c r="I958" s="801">
        <f t="shared" si="257"/>
        <v>5400</v>
      </c>
      <c r="J958" s="801">
        <f t="shared" si="258"/>
        <v>71851.98</v>
      </c>
      <c r="K958" s="801" t="str">
        <f t="shared" si="259"/>
        <v/>
      </c>
      <c r="L958" s="801" t="str">
        <f t="shared" si="260"/>
        <v/>
      </c>
      <c r="M958" s="801" t="str">
        <f t="shared" si="261"/>
        <v/>
      </c>
      <c r="N958" s="801"/>
      <c r="O958" s="801"/>
      <c r="P958" s="801"/>
      <c r="Q958" s="801"/>
      <c r="R958" s="801"/>
      <c r="S958" s="801"/>
      <c r="T958" s="818">
        <v>480000</v>
      </c>
    </row>
    <row r="959" spans="1:20" s="696" customFormat="1" ht="24.75" customHeight="1">
      <c r="A959" s="883">
        <v>4</v>
      </c>
      <c r="B959" s="883" t="s">
        <v>931</v>
      </c>
      <c r="C959" s="883">
        <v>6</v>
      </c>
      <c r="D959" s="883">
        <v>2</v>
      </c>
      <c r="E959" s="800">
        <f>VLOOKUP(C959, '[2]SALARY SCALE '!$A$2:$P$18,D959+1, FALSE)</f>
        <v>138726</v>
      </c>
      <c r="F959" s="801">
        <f t="shared" si="254"/>
        <v>48554.1</v>
      </c>
      <c r="G959" s="801">
        <f t="shared" si="255"/>
        <v>27745.200000000001</v>
      </c>
      <c r="H959" s="801">
        <f t="shared" si="256"/>
        <v>6936.3</v>
      </c>
      <c r="I959" s="801">
        <f t="shared" si="257"/>
        <v>5400</v>
      </c>
      <c r="J959" s="801">
        <f t="shared" si="258"/>
        <v>71851.98</v>
      </c>
      <c r="K959" s="801" t="str">
        <f t="shared" si="259"/>
        <v/>
      </c>
      <c r="L959" s="801" t="str">
        <f t="shared" si="260"/>
        <v/>
      </c>
      <c r="M959" s="801" t="str">
        <f t="shared" si="261"/>
        <v/>
      </c>
      <c r="N959" s="801"/>
      <c r="O959" s="801"/>
      <c r="P959" s="801"/>
      <c r="Q959" s="801"/>
      <c r="R959" s="801"/>
      <c r="S959" s="801"/>
      <c r="T959" s="818">
        <v>480000</v>
      </c>
    </row>
    <row r="960" spans="1:20" s="696" customFormat="1" ht="24.75" customHeight="1">
      <c r="A960" s="883">
        <v>5</v>
      </c>
      <c r="B960" s="883" t="s">
        <v>931</v>
      </c>
      <c r="C960" s="883">
        <v>6</v>
      </c>
      <c r="D960" s="883">
        <v>2</v>
      </c>
      <c r="E960" s="800">
        <f>VLOOKUP(C960, '[2]SALARY SCALE '!$A$2:$P$18,D960+1, FALSE)</f>
        <v>138726</v>
      </c>
      <c r="F960" s="801">
        <f t="shared" si="254"/>
        <v>48554.1</v>
      </c>
      <c r="G960" s="801">
        <f t="shared" si="255"/>
        <v>27745.200000000001</v>
      </c>
      <c r="H960" s="801">
        <f t="shared" si="256"/>
        <v>6936.3</v>
      </c>
      <c r="I960" s="801">
        <f t="shared" si="257"/>
        <v>5400</v>
      </c>
      <c r="J960" s="801">
        <f t="shared" si="258"/>
        <v>71851.98</v>
      </c>
      <c r="K960" s="801" t="str">
        <f t="shared" si="259"/>
        <v/>
      </c>
      <c r="L960" s="801" t="str">
        <f t="shared" si="260"/>
        <v/>
      </c>
      <c r="M960" s="801" t="str">
        <f t="shared" si="261"/>
        <v/>
      </c>
      <c r="N960" s="801"/>
      <c r="O960" s="801"/>
      <c r="P960" s="801"/>
      <c r="Q960" s="801"/>
      <c r="R960" s="801"/>
      <c r="S960" s="801"/>
      <c r="T960" s="818">
        <v>480000</v>
      </c>
    </row>
    <row r="961" spans="1:20" s="696" customFormat="1" ht="24.75" customHeight="1">
      <c r="A961" s="883">
        <v>6</v>
      </c>
      <c r="B961" s="883" t="s">
        <v>931</v>
      </c>
      <c r="C961" s="883">
        <v>6</v>
      </c>
      <c r="D961" s="883">
        <v>2</v>
      </c>
      <c r="E961" s="800">
        <f>VLOOKUP(C961, '[2]SALARY SCALE '!$A$2:$P$18,D961+1, FALSE)</f>
        <v>138726</v>
      </c>
      <c r="F961" s="801">
        <f t="shared" si="254"/>
        <v>48554.1</v>
      </c>
      <c r="G961" s="801">
        <f t="shared" si="255"/>
        <v>27745.200000000001</v>
      </c>
      <c r="H961" s="801">
        <f t="shared" si="256"/>
        <v>6936.3</v>
      </c>
      <c r="I961" s="801">
        <f t="shared" si="257"/>
        <v>5400</v>
      </c>
      <c r="J961" s="801">
        <f t="shared" si="258"/>
        <v>71851.98</v>
      </c>
      <c r="K961" s="801" t="str">
        <f t="shared" si="259"/>
        <v/>
      </c>
      <c r="L961" s="801" t="str">
        <f t="shared" si="260"/>
        <v/>
      </c>
      <c r="M961" s="801" t="str">
        <f t="shared" si="261"/>
        <v/>
      </c>
      <c r="N961" s="801"/>
      <c r="O961" s="801"/>
      <c r="P961" s="801"/>
      <c r="Q961" s="801"/>
      <c r="R961" s="801"/>
      <c r="S961" s="801"/>
      <c r="T961" s="818">
        <v>480000</v>
      </c>
    </row>
    <row r="962" spans="1:20" s="696" customFormat="1" ht="24.75" customHeight="1">
      <c r="A962" s="883">
        <v>7</v>
      </c>
      <c r="B962" s="883" t="s">
        <v>931</v>
      </c>
      <c r="C962" s="883">
        <v>6</v>
      </c>
      <c r="D962" s="883">
        <v>2</v>
      </c>
      <c r="E962" s="800">
        <f>VLOOKUP(C962, '[2]SALARY SCALE '!$A$2:$P$18,D962+1, FALSE)</f>
        <v>138726</v>
      </c>
      <c r="F962" s="801">
        <f t="shared" si="254"/>
        <v>48554.1</v>
      </c>
      <c r="G962" s="801">
        <f t="shared" si="255"/>
        <v>27745.200000000001</v>
      </c>
      <c r="H962" s="801">
        <f t="shared" si="256"/>
        <v>6936.3</v>
      </c>
      <c r="I962" s="801">
        <f t="shared" si="257"/>
        <v>5400</v>
      </c>
      <c r="J962" s="801">
        <f t="shared" si="258"/>
        <v>71851.98</v>
      </c>
      <c r="K962" s="801" t="str">
        <f t="shared" si="259"/>
        <v/>
      </c>
      <c r="L962" s="801" t="str">
        <f t="shared" si="260"/>
        <v/>
      </c>
      <c r="M962" s="801" t="str">
        <f t="shared" si="261"/>
        <v/>
      </c>
      <c r="N962" s="801"/>
      <c r="O962" s="801"/>
      <c r="P962" s="801"/>
      <c r="Q962" s="801"/>
      <c r="R962" s="801"/>
      <c r="S962" s="801"/>
      <c r="T962" s="818">
        <v>480000</v>
      </c>
    </row>
    <row r="963" spans="1:20" s="696" customFormat="1" ht="24.75" customHeight="1">
      <c r="A963" s="883">
        <v>8</v>
      </c>
      <c r="B963" s="883" t="s">
        <v>931</v>
      </c>
      <c r="C963" s="883">
        <v>6</v>
      </c>
      <c r="D963" s="883">
        <v>2</v>
      </c>
      <c r="E963" s="800">
        <f>VLOOKUP(C963, '[2]SALARY SCALE '!$A$2:$P$18,D963+1, FALSE)</f>
        <v>138726</v>
      </c>
      <c r="F963" s="801">
        <f t="shared" si="254"/>
        <v>48554.1</v>
      </c>
      <c r="G963" s="801">
        <f t="shared" si="255"/>
        <v>27745.200000000001</v>
      </c>
      <c r="H963" s="801">
        <f t="shared" si="256"/>
        <v>6936.3</v>
      </c>
      <c r="I963" s="801">
        <f t="shared" si="257"/>
        <v>5400</v>
      </c>
      <c r="J963" s="801">
        <f t="shared" si="258"/>
        <v>71851.98</v>
      </c>
      <c r="K963" s="801" t="str">
        <f t="shared" si="259"/>
        <v/>
      </c>
      <c r="L963" s="801" t="str">
        <f t="shared" si="260"/>
        <v/>
      </c>
      <c r="M963" s="801" t="str">
        <f t="shared" si="261"/>
        <v/>
      </c>
      <c r="N963" s="801"/>
      <c r="O963" s="801"/>
      <c r="P963" s="801"/>
      <c r="Q963" s="801"/>
      <c r="R963" s="801"/>
      <c r="S963" s="801"/>
      <c r="T963" s="818">
        <v>480000</v>
      </c>
    </row>
    <row r="964" spans="1:20" s="696" customFormat="1" ht="24.75" customHeight="1">
      <c r="A964" s="883">
        <v>9</v>
      </c>
      <c r="B964" s="883"/>
      <c r="C964" s="883">
        <v>6</v>
      </c>
      <c r="D964" s="883">
        <v>5</v>
      </c>
      <c r="E964" s="800">
        <f>VLOOKUP(C964, '[2]SALARY SCALE '!$A$2:$P$18,D964+1, FALSE)</f>
        <v>155120.28</v>
      </c>
      <c r="F964" s="801">
        <f>E964*35%</f>
        <v>54292.097999999998</v>
      </c>
      <c r="G964" s="801">
        <f>E964*20%</f>
        <v>31024.056</v>
      </c>
      <c r="H964" s="801">
        <f>E964*5%</f>
        <v>7756.0140000000001</v>
      </c>
      <c r="I964" s="801">
        <f>IF(C964&lt;=6,5400, IF(AND(C964&gt;=7,C964&lt;=10),7560,IF(AND(C964&gt;10,C964&lt;=14),8640,IF(C964&gt;14,9720,""))))</f>
        <v>5400</v>
      </c>
      <c r="J964" s="801">
        <f>IF(C964&lt;7,0.05*E964+64915.68,0.05*E964+24000)</f>
        <v>72671.694000000003</v>
      </c>
      <c r="K964" s="801" t="str">
        <f>IF(C964&gt;=15, 630, "")</f>
        <v/>
      </c>
      <c r="L964" s="801" t="str">
        <f>IF(C964&gt;=15, 11469.09, "")</f>
        <v/>
      </c>
      <c r="M964" s="801" t="str">
        <f>IF(C964&gt;=15, 11469.09, "")</f>
        <v/>
      </c>
      <c r="N964" s="801"/>
      <c r="O964" s="801"/>
      <c r="P964" s="801"/>
      <c r="Q964" s="801"/>
      <c r="R964" s="801"/>
      <c r="S964" s="801"/>
      <c r="T964" s="818">
        <v>480000</v>
      </c>
    </row>
    <row r="965" spans="1:20" s="696" customFormat="1" ht="24.75" customHeight="1" thickBot="1">
      <c r="A965" s="1044" t="s">
        <v>915</v>
      </c>
      <c r="B965" s="1045"/>
      <c r="C965" s="1045"/>
      <c r="D965" s="1047"/>
      <c r="E965" s="881">
        <f t="shared" ref="E965:T965" si="262">SUM(E956:E964)</f>
        <v>1264928.28</v>
      </c>
      <c r="F965" s="881">
        <f t="shared" si="262"/>
        <v>442724.89799999993</v>
      </c>
      <c r="G965" s="881">
        <f t="shared" si="262"/>
        <v>252985.65600000005</v>
      </c>
      <c r="H965" s="881">
        <f t="shared" si="262"/>
        <v>63246.414000000012</v>
      </c>
      <c r="I965" s="881">
        <f t="shared" si="262"/>
        <v>48600</v>
      </c>
      <c r="J965" s="881">
        <f t="shared" si="262"/>
        <v>647487.53399999999</v>
      </c>
      <c r="K965" s="881">
        <f t="shared" si="262"/>
        <v>0</v>
      </c>
      <c r="L965" s="881">
        <f t="shared" si="262"/>
        <v>0</v>
      </c>
      <c r="M965" s="881">
        <f t="shared" si="262"/>
        <v>0</v>
      </c>
      <c r="N965" s="881">
        <f t="shared" si="262"/>
        <v>0</v>
      </c>
      <c r="O965" s="881">
        <f t="shared" si="262"/>
        <v>0</v>
      </c>
      <c r="P965" s="881">
        <f t="shared" si="262"/>
        <v>0</v>
      </c>
      <c r="Q965" s="881">
        <f t="shared" si="262"/>
        <v>0</v>
      </c>
      <c r="R965" s="881">
        <f t="shared" si="262"/>
        <v>0</v>
      </c>
      <c r="S965" s="881">
        <f t="shared" si="262"/>
        <v>0</v>
      </c>
      <c r="T965" s="881">
        <f t="shared" si="262"/>
        <v>4320000</v>
      </c>
    </row>
    <row r="966" spans="1:20" s="696" customFormat="1" ht="24.75" customHeight="1" thickBot="1">
      <c r="A966" s="721">
        <v>10</v>
      </c>
      <c r="B966" s="722"/>
      <c r="C966" s="722">
        <v>7</v>
      </c>
      <c r="D966" s="722">
        <v>15</v>
      </c>
      <c r="E966" s="840">
        <f>VLOOKUP(C966, '[2]SALARY SCALE '!$A$2:$P$18,D966+1, FALSE)</f>
        <v>313230.24</v>
      </c>
      <c r="F966" s="802">
        <f>E966*35%</f>
        <v>109630.58399999999</v>
      </c>
      <c r="G966" s="802">
        <f>E966*20%</f>
        <v>62646.048000000003</v>
      </c>
      <c r="H966" s="802">
        <f>E966*5%</f>
        <v>15661.512000000001</v>
      </c>
      <c r="I966" s="802">
        <f>IF(C966&lt;=6,5400, IF(AND(C966&gt;=7,C966&lt;=10),7560,IF(AND(C966&gt;10,C966&lt;=14),8640,IF(C966&gt;14,9720,""))))</f>
        <v>7560</v>
      </c>
      <c r="J966" s="802">
        <f>IF(C966&lt;7,0.05*E966+64915.68,0.05*E966+24000)</f>
        <v>39661.512000000002</v>
      </c>
      <c r="K966" s="802" t="str">
        <f>IF(C966&gt;=15, 630, "")</f>
        <v/>
      </c>
      <c r="L966" s="802" t="str">
        <f>IF(C966&gt;=15, 11469.09, "")</f>
        <v/>
      </c>
      <c r="M966" s="802" t="str">
        <f>IF(C966&gt;=15, 11469.09, "")</f>
        <v/>
      </c>
      <c r="N966" s="802"/>
      <c r="O966" s="802"/>
      <c r="P966" s="802"/>
      <c r="Q966" s="802"/>
      <c r="R966" s="802"/>
      <c r="S966" s="802"/>
      <c r="T966" s="818">
        <v>480000</v>
      </c>
    </row>
    <row r="967" spans="1:20" s="696" customFormat="1" ht="24.75" customHeight="1">
      <c r="A967" s="1050" t="s">
        <v>916</v>
      </c>
      <c r="B967" s="1051"/>
      <c r="C967" s="1051"/>
      <c r="D967" s="1062"/>
      <c r="E967" s="884">
        <f t="shared" ref="E967:T967" si="263">SUM(E966)</f>
        <v>313230.24</v>
      </c>
      <c r="F967" s="884">
        <f t="shared" si="263"/>
        <v>109630.58399999999</v>
      </c>
      <c r="G967" s="884">
        <f t="shared" si="263"/>
        <v>62646.048000000003</v>
      </c>
      <c r="H967" s="884">
        <f t="shared" si="263"/>
        <v>15661.512000000001</v>
      </c>
      <c r="I967" s="884">
        <f t="shared" si="263"/>
        <v>7560</v>
      </c>
      <c r="J967" s="884">
        <f t="shared" si="263"/>
        <v>39661.512000000002</v>
      </c>
      <c r="K967" s="884">
        <f t="shared" si="263"/>
        <v>0</v>
      </c>
      <c r="L967" s="884">
        <f t="shared" si="263"/>
        <v>0</v>
      </c>
      <c r="M967" s="884">
        <f t="shared" si="263"/>
        <v>0</v>
      </c>
      <c r="N967" s="884">
        <f t="shared" si="263"/>
        <v>0</v>
      </c>
      <c r="O967" s="884">
        <f t="shared" si="263"/>
        <v>0</v>
      </c>
      <c r="P967" s="884">
        <f t="shared" si="263"/>
        <v>0</v>
      </c>
      <c r="Q967" s="884">
        <f t="shared" si="263"/>
        <v>0</v>
      </c>
      <c r="R967" s="884">
        <f t="shared" si="263"/>
        <v>0</v>
      </c>
      <c r="S967" s="884">
        <f t="shared" si="263"/>
        <v>0</v>
      </c>
      <c r="T967" s="884">
        <f t="shared" si="263"/>
        <v>480000</v>
      </c>
    </row>
    <row r="968" spans="1:20" s="696" customFormat="1" ht="24.75" customHeight="1">
      <c r="A968" s="790">
        <v>11</v>
      </c>
      <c r="B968" s="885"/>
      <c r="C968" s="761">
        <v>15</v>
      </c>
      <c r="D968" s="761">
        <v>9</v>
      </c>
      <c r="E968" s="886"/>
      <c r="F968" s="886"/>
      <c r="G968" s="886"/>
      <c r="H968" s="886"/>
      <c r="I968" s="886"/>
      <c r="J968" s="886"/>
      <c r="K968" s="886"/>
      <c r="L968" s="886"/>
      <c r="M968" s="886"/>
      <c r="N968" s="886"/>
      <c r="O968" s="886"/>
      <c r="P968" s="886"/>
      <c r="Q968" s="886"/>
      <c r="R968" s="886"/>
      <c r="S968" s="886"/>
      <c r="T968" s="886"/>
    </row>
    <row r="969" spans="1:20" s="696" customFormat="1" ht="24.75" customHeight="1">
      <c r="A969" s="701">
        <v>12</v>
      </c>
      <c r="B969" s="701" t="s">
        <v>1693</v>
      </c>
      <c r="C969" s="701">
        <v>16</v>
      </c>
      <c r="D969" s="701">
        <v>9</v>
      </c>
      <c r="E969" s="800">
        <v>695307</v>
      </c>
      <c r="F969" s="801">
        <f>E969*35%</f>
        <v>243357.44999999998</v>
      </c>
      <c r="G969" s="801">
        <f>E969*20%</f>
        <v>139061.4</v>
      </c>
      <c r="H969" s="801">
        <f>E969*5%</f>
        <v>34765.35</v>
      </c>
      <c r="I969" s="801">
        <f>IF(C969&lt;=6,5400, IF(AND(C969&gt;=7,C969&lt;=10),7560,IF(AND(C969&gt;10,C969&lt;=14),8640,IF(C969&gt;14,9720,""))))</f>
        <v>9720</v>
      </c>
      <c r="J969" s="801">
        <f>IF(C969&lt;7,0.05*E969+64915.68,0.05*E969+24000)</f>
        <v>58765.35</v>
      </c>
      <c r="K969" s="801">
        <v>7560</v>
      </c>
      <c r="L969" s="801"/>
      <c r="M969" s="801">
        <f>IF(C969&gt;=15, 11469.09, "")</f>
        <v>11469.09</v>
      </c>
      <c r="N969" s="801"/>
      <c r="O969" s="801"/>
      <c r="P969" s="801"/>
      <c r="Q969" s="801"/>
      <c r="R969" s="801"/>
      <c r="S969" s="801"/>
      <c r="T969" s="801">
        <v>480000</v>
      </c>
    </row>
    <row r="970" spans="1:20" s="696" customFormat="1" ht="24.75" customHeight="1">
      <c r="A970" s="1064" t="s">
        <v>917</v>
      </c>
      <c r="B970" s="1064"/>
      <c r="C970" s="1064"/>
      <c r="D970" s="1064"/>
      <c r="E970" s="886">
        <f>SUM(E969:E969)</f>
        <v>695307</v>
      </c>
      <c r="F970" s="886">
        <f t="shared" ref="F970:R970" si="264">SUM(F969:F969)</f>
        <v>243357.44999999998</v>
      </c>
      <c r="G970" s="886">
        <f t="shared" si="264"/>
        <v>139061.4</v>
      </c>
      <c r="H970" s="886">
        <f t="shared" si="264"/>
        <v>34765.35</v>
      </c>
      <c r="I970" s="886">
        <f t="shared" si="264"/>
        <v>9720</v>
      </c>
      <c r="J970" s="886">
        <f t="shared" si="264"/>
        <v>58765.35</v>
      </c>
      <c r="K970" s="886">
        <f t="shared" si="264"/>
        <v>7560</v>
      </c>
      <c r="L970" s="886">
        <f t="shared" si="264"/>
        <v>0</v>
      </c>
      <c r="M970" s="886">
        <f t="shared" si="264"/>
        <v>11469.09</v>
      </c>
      <c r="N970" s="886">
        <f t="shared" si="264"/>
        <v>0</v>
      </c>
      <c r="O970" s="886">
        <f t="shared" si="264"/>
        <v>0</v>
      </c>
      <c r="P970" s="886">
        <f t="shared" si="264"/>
        <v>0</v>
      </c>
      <c r="Q970" s="886">
        <f t="shared" si="264"/>
        <v>0</v>
      </c>
      <c r="R970" s="886">
        <f t="shared" si="264"/>
        <v>0</v>
      </c>
      <c r="S970" s="886"/>
      <c r="T970" s="886">
        <f t="shared" ref="T970" si="265">SUM(T969:T969)</f>
        <v>480000</v>
      </c>
    </row>
    <row r="971" spans="1:20" s="696" customFormat="1" ht="24.75" customHeight="1" thickBot="1">
      <c r="A971" s="1044" t="s">
        <v>1692</v>
      </c>
      <c r="B971" s="1045"/>
      <c r="C971" s="1045"/>
      <c r="D971" s="1045"/>
      <c r="E971" s="1063"/>
      <c r="F971" s="1044" t="s">
        <v>893</v>
      </c>
      <c r="G971" s="1045"/>
      <c r="H971" s="1045"/>
      <c r="I971" s="1045"/>
      <c r="J971" s="1045"/>
      <c r="K971" s="1045"/>
      <c r="L971" s="1045"/>
      <c r="M971" s="1063"/>
      <c r="N971" s="1044" t="s">
        <v>894</v>
      </c>
      <c r="O971" s="1045"/>
      <c r="P971" s="1045"/>
      <c r="Q971" s="1045"/>
      <c r="R971" s="1063"/>
      <c r="S971" s="1044" t="s">
        <v>895</v>
      </c>
      <c r="T971" s="1063"/>
    </row>
    <row r="972" spans="1:20" s="696" customFormat="1" ht="53.25" customHeight="1">
      <c r="A972" s="697" t="s">
        <v>896</v>
      </c>
      <c r="B972" s="698" t="s">
        <v>897</v>
      </c>
      <c r="C972" s="698" t="s">
        <v>898</v>
      </c>
      <c r="D972" s="698" t="s">
        <v>899</v>
      </c>
      <c r="E972" s="698" t="s">
        <v>900</v>
      </c>
      <c r="F972" s="698" t="s">
        <v>901</v>
      </c>
      <c r="G972" s="698" t="s">
        <v>902</v>
      </c>
      <c r="H972" s="698" t="s">
        <v>903</v>
      </c>
      <c r="I972" s="698" t="s">
        <v>904</v>
      </c>
      <c r="J972" s="698" t="s">
        <v>905</v>
      </c>
      <c r="K972" s="698" t="s">
        <v>906</v>
      </c>
      <c r="L972" s="698" t="s">
        <v>907</v>
      </c>
      <c r="M972" s="698" t="s">
        <v>908</v>
      </c>
      <c r="N972" s="698" t="s">
        <v>909</v>
      </c>
      <c r="O972" s="698" t="s">
        <v>910</v>
      </c>
      <c r="P972" s="698" t="s">
        <v>911</v>
      </c>
      <c r="Q972" s="698" t="s">
        <v>912</v>
      </c>
      <c r="R972" s="698"/>
      <c r="S972" s="698" t="s">
        <v>913</v>
      </c>
      <c r="T972" s="699" t="s">
        <v>914</v>
      </c>
    </row>
    <row r="973" spans="1:20" s="696" customFormat="1" ht="24.75" customHeight="1" thickBot="1">
      <c r="A973" s="697"/>
      <c r="B973" s="782"/>
      <c r="C973" s="698">
        <v>6</v>
      </c>
      <c r="D973" s="698">
        <v>5</v>
      </c>
      <c r="E973" s="800">
        <f>VLOOKUP(C973, '[2]SALARY SCALE '!$A$2:$P$18,D973+1, FALSE)</f>
        <v>155120.28</v>
      </c>
      <c r="F973" s="801">
        <f>E973*35%</f>
        <v>54292.097999999998</v>
      </c>
      <c r="G973" s="801">
        <f>E973*20%</f>
        <v>31024.056</v>
      </c>
      <c r="H973" s="801">
        <f>E973*5%</f>
        <v>7756.0140000000001</v>
      </c>
      <c r="I973" s="801">
        <f>IF(C973&lt;=6,5400, IF(AND(C973&gt;=7,C973&lt;=10),7560,IF(AND(C973&gt;10,C973&lt;=14),8640,IF(C973&gt;14,9720,""))))</f>
        <v>5400</v>
      </c>
      <c r="J973" s="801">
        <f>IF(C973&lt;7,0.05*E973+64915.68,0.05*E973+24000)</f>
        <v>72671.694000000003</v>
      </c>
      <c r="K973" s="801" t="str">
        <f>IF(C973&gt;=15, 630, "")</f>
        <v/>
      </c>
      <c r="L973" s="801" t="str">
        <f>IF(C973&gt;=15, 11469.09, "")</f>
        <v/>
      </c>
      <c r="M973" s="801" t="str">
        <f>IF(C973&gt;=15, 11469.09, "")</f>
        <v/>
      </c>
      <c r="N973" s="801"/>
      <c r="O973" s="801"/>
      <c r="P973" s="801"/>
      <c r="Q973" s="801"/>
      <c r="R973" s="801"/>
      <c r="S973" s="801"/>
      <c r="T973" s="818">
        <v>480000</v>
      </c>
    </row>
    <row r="974" spans="1:20" s="696" customFormat="1" ht="24.75" customHeight="1" thickBot="1">
      <c r="A974" s="1037" t="s">
        <v>915</v>
      </c>
      <c r="B974" s="1038"/>
      <c r="C974" s="1038"/>
      <c r="D974" s="1041"/>
      <c r="E974" s="783">
        <f>SUM(E973)</f>
        <v>155120.28</v>
      </c>
      <c r="F974" s="783">
        <f t="shared" ref="F974:R974" si="266">SUM(F973)</f>
        <v>54292.097999999998</v>
      </c>
      <c r="G974" s="783">
        <f t="shared" si="266"/>
        <v>31024.056</v>
      </c>
      <c r="H974" s="783">
        <f t="shared" si="266"/>
        <v>7756.0140000000001</v>
      </c>
      <c r="I974" s="783">
        <f t="shared" si="266"/>
        <v>5400</v>
      </c>
      <c r="J974" s="783">
        <f t="shared" si="266"/>
        <v>72671.694000000003</v>
      </c>
      <c r="K974" s="783">
        <f t="shared" si="266"/>
        <v>0</v>
      </c>
      <c r="L974" s="783">
        <f t="shared" si="266"/>
        <v>0</v>
      </c>
      <c r="M974" s="783">
        <f t="shared" si="266"/>
        <v>0</v>
      </c>
      <c r="N974" s="783">
        <f t="shared" si="266"/>
        <v>0</v>
      </c>
      <c r="O974" s="783">
        <f t="shared" si="266"/>
        <v>0</v>
      </c>
      <c r="P974" s="783">
        <f t="shared" si="266"/>
        <v>0</v>
      </c>
      <c r="Q974" s="783">
        <f t="shared" si="266"/>
        <v>0</v>
      </c>
      <c r="R974" s="783">
        <f t="shared" si="266"/>
        <v>0</v>
      </c>
      <c r="S974" s="783"/>
      <c r="T974" s="783">
        <f t="shared" ref="T974" si="267">SUM(T973)</f>
        <v>480000</v>
      </c>
    </row>
    <row r="975" spans="1:20" s="696" customFormat="1" ht="24.75" customHeight="1" thickBot="1">
      <c r="A975" s="721"/>
      <c r="B975" s="722"/>
      <c r="C975" s="722">
        <v>7</v>
      </c>
      <c r="D975" s="722">
        <v>15</v>
      </c>
      <c r="E975" s="840">
        <f>VLOOKUP(C975, '[2]SALARY SCALE '!$A$2:$P$18,D975+1, FALSE)</f>
        <v>313230.24</v>
      </c>
      <c r="F975" s="802">
        <f>E975*35%</f>
        <v>109630.58399999999</v>
      </c>
      <c r="G975" s="802">
        <f>E975*20%</f>
        <v>62646.048000000003</v>
      </c>
      <c r="H975" s="802">
        <f>E975*5%</f>
        <v>15661.512000000001</v>
      </c>
      <c r="I975" s="802">
        <f>IF(C975&lt;=6,5400, IF(AND(C975&gt;=7,C975&lt;=10),7560,IF(AND(C975&gt;10,C975&lt;=14),8640,IF(C975&gt;14,9720,""))))</f>
        <v>7560</v>
      </c>
      <c r="J975" s="802">
        <f>IF(C975&lt;7,0.05*E975+64915.68,0.05*E975+24000)</f>
        <v>39661.512000000002</v>
      </c>
      <c r="K975" s="802" t="str">
        <f>IF(C975&gt;=15, 630, "")</f>
        <v/>
      </c>
      <c r="L975" s="802" t="str">
        <f>IF(C975&gt;=15, 11469.09, "")</f>
        <v/>
      </c>
      <c r="M975" s="802" t="str">
        <f>IF(C975&gt;=15, 11469.09, "")</f>
        <v/>
      </c>
      <c r="N975" s="802"/>
      <c r="O975" s="802"/>
      <c r="P975" s="802"/>
      <c r="Q975" s="802"/>
      <c r="R975" s="802"/>
      <c r="S975" s="802"/>
      <c r="T975" s="818">
        <v>480000</v>
      </c>
    </row>
    <row r="976" spans="1:20" s="696" customFormat="1" ht="24.75" customHeight="1" thickBot="1">
      <c r="A976" s="1037" t="s">
        <v>916</v>
      </c>
      <c r="B976" s="1038"/>
      <c r="C976" s="1038"/>
      <c r="D976" s="1041"/>
      <c r="E976" s="783">
        <f t="shared" ref="E976:R976" si="268">SUM(E975)</f>
        <v>313230.24</v>
      </c>
      <c r="F976" s="783">
        <f t="shared" si="268"/>
        <v>109630.58399999999</v>
      </c>
      <c r="G976" s="783">
        <f t="shared" si="268"/>
        <v>62646.048000000003</v>
      </c>
      <c r="H976" s="783">
        <f t="shared" si="268"/>
        <v>15661.512000000001</v>
      </c>
      <c r="I976" s="783">
        <f t="shared" si="268"/>
        <v>7560</v>
      </c>
      <c r="J976" s="783">
        <f t="shared" si="268"/>
        <v>39661.512000000002</v>
      </c>
      <c r="K976" s="783">
        <f t="shared" si="268"/>
        <v>0</v>
      </c>
      <c r="L976" s="783">
        <f t="shared" si="268"/>
        <v>0</v>
      </c>
      <c r="M976" s="783">
        <f t="shared" si="268"/>
        <v>0</v>
      </c>
      <c r="N976" s="783">
        <f t="shared" si="268"/>
        <v>0</v>
      </c>
      <c r="O976" s="783">
        <f t="shared" si="268"/>
        <v>0</v>
      </c>
      <c r="P976" s="783">
        <f t="shared" si="268"/>
        <v>0</v>
      </c>
      <c r="Q976" s="783">
        <f t="shared" si="268"/>
        <v>0</v>
      </c>
      <c r="R976" s="783">
        <f t="shared" si="268"/>
        <v>0</v>
      </c>
      <c r="S976" s="783"/>
      <c r="T976" s="783">
        <f t="shared" ref="T976" si="269">SUM(T975)</f>
        <v>480000</v>
      </c>
    </row>
    <row r="977" spans="1:20" s="696" customFormat="1" ht="24.75" customHeight="1" thickBot="1">
      <c r="A977" s="717"/>
      <c r="B977" s="706"/>
      <c r="C977" s="706">
        <v>14</v>
      </c>
      <c r="D977" s="706">
        <v>9</v>
      </c>
      <c r="E977" s="800">
        <v>695307</v>
      </c>
      <c r="F977" s="802">
        <f>E977*35%</f>
        <v>243357.44999999998</v>
      </c>
      <c r="G977" s="802">
        <f>E977*20%</f>
        <v>139061.4</v>
      </c>
      <c r="H977" s="802">
        <f>E977*5%</f>
        <v>34765.35</v>
      </c>
      <c r="I977" s="802">
        <f>IF(C977&lt;=6,5400, IF(AND(C977&gt;=7,C977&lt;=10),7560,IF(AND(C977&gt;10,C977&lt;=14),8640,IF(C977&gt;14,9720,""))))</f>
        <v>8640</v>
      </c>
      <c r="J977" s="802">
        <f>IF(C977&lt;7,0.05*E977+64915.68,0.05*E977+24000)</f>
        <v>58765.35</v>
      </c>
      <c r="K977" s="802" t="str">
        <f>IF(C977&gt;=15, 630, "")</f>
        <v/>
      </c>
      <c r="L977" s="802" t="str">
        <f>IF(C977&gt;=15, 11469.09, "")</f>
        <v/>
      </c>
      <c r="M977" s="802" t="str">
        <f>IF(C977&gt;=15, 11469.09, "")</f>
        <v/>
      </c>
      <c r="N977" s="802"/>
      <c r="O977" s="802"/>
      <c r="P977" s="802"/>
      <c r="Q977" s="802"/>
      <c r="R977" s="802"/>
      <c r="S977" s="802"/>
      <c r="T977" s="818">
        <v>480000</v>
      </c>
    </row>
    <row r="978" spans="1:20" s="696" customFormat="1" ht="24.75" customHeight="1" thickBot="1">
      <c r="A978" s="1037" t="s">
        <v>917</v>
      </c>
      <c r="B978" s="1038"/>
      <c r="C978" s="1038"/>
      <c r="D978" s="1041"/>
      <c r="E978" s="783">
        <f t="shared" ref="E978:R978" si="270">SUM(E977:E977)</f>
        <v>695307</v>
      </c>
      <c r="F978" s="783">
        <f t="shared" si="270"/>
        <v>243357.44999999998</v>
      </c>
      <c r="G978" s="783">
        <f t="shared" si="270"/>
        <v>139061.4</v>
      </c>
      <c r="H978" s="783">
        <f t="shared" si="270"/>
        <v>34765.35</v>
      </c>
      <c r="I978" s="783">
        <f t="shared" si="270"/>
        <v>8640</v>
      </c>
      <c r="J978" s="783">
        <f t="shared" si="270"/>
        <v>58765.35</v>
      </c>
      <c r="K978" s="783">
        <f t="shared" si="270"/>
        <v>0</v>
      </c>
      <c r="L978" s="783">
        <f t="shared" si="270"/>
        <v>0</v>
      </c>
      <c r="M978" s="783">
        <f t="shared" si="270"/>
        <v>0</v>
      </c>
      <c r="N978" s="783">
        <f t="shared" si="270"/>
        <v>0</v>
      </c>
      <c r="O978" s="783">
        <f t="shared" si="270"/>
        <v>0</v>
      </c>
      <c r="P978" s="783">
        <f t="shared" si="270"/>
        <v>0</v>
      </c>
      <c r="Q978" s="783">
        <f t="shared" si="270"/>
        <v>0</v>
      </c>
      <c r="R978" s="783">
        <f t="shared" si="270"/>
        <v>0</v>
      </c>
      <c r="S978" s="783"/>
      <c r="T978" s="784">
        <f t="shared" ref="T978" si="271">SUM(T977:T977)</f>
        <v>480000</v>
      </c>
    </row>
    <row r="979" spans="1:20" s="696" customFormat="1" ht="24.75" customHeight="1" thickBot="1">
      <c r="A979" s="1044" t="s">
        <v>1694</v>
      </c>
      <c r="B979" s="1045"/>
      <c r="C979" s="1045"/>
      <c r="D979" s="1045"/>
      <c r="E979" s="1063"/>
      <c r="F979" s="1044" t="s">
        <v>893</v>
      </c>
      <c r="G979" s="1045"/>
      <c r="H979" s="1045"/>
      <c r="I979" s="1045"/>
      <c r="J979" s="1045"/>
      <c r="K979" s="1045"/>
      <c r="L979" s="1045"/>
      <c r="M979" s="1063"/>
      <c r="N979" s="1044" t="s">
        <v>894</v>
      </c>
      <c r="O979" s="1045"/>
      <c r="P979" s="1045"/>
      <c r="Q979" s="1045"/>
      <c r="R979" s="1063"/>
      <c r="S979" s="1044" t="s">
        <v>895</v>
      </c>
      <c r="T979" s="1063"/>
    </row>
    <row r="980" spans="1:20" s="696" customFormat="1" ht="24.75" customHeight="1">
      <c r="A980" s="697" t="s">
        <v>896</v>
      </c>
      <c r="B980" s="698" t="s">
        <v>897</v>
      </c>
      <c r="C980" s="698" t="s">
        <v>898</v>
      </c>
      <c r="D980" s="698" t="s">
        <v>899</v>
      </c>
      <c r="E980" s="698" t="s">
        <v>900</v>
      </c>
      <c r="F980" s="698" t="s">
        <v>901</v>
      </c>
      <c r="G980" s="698" t="s">
        <v>902</v>
      </c>
      <c r="H980" s="698" t="s">
        <v>903</v>
      </c>
      <c r="I980" s="698" t="s">
        <v>904</v>
      </c>
      <c r="J980" s="698" t="s">
        <v>905</v>
      </c>
      <c r="K980" s="698" t="s">
        <v>906</v>
      </c>
      <c r="L980" s="698" t="s">
        <v>907</v>
      </c>
      <c r="M980" s="698" t="s">
        <v>908</v>
      </c>
      <c r="N980" s="698" t="s">
        <v>909</v>
      </c>
      <c r="O980" s="698" t="s">
        <v>910</v>
      </c>
      <c r="P980" s="698" t="s">
        <v>911</v>
      </c>
      <c r="Q980" s="698" t="s">
        <v>912</v>
      </c>
      <c r="R980" s="698"/>
      <c r="S980" s="698" t="s">
        <v>913</v>
      </c>
      <c r="T980" s="699" t="s">
        <v>914</v>
      </c>
    </row>
    <row r="981" spans="1:20" s="696" customFormat="1" ht="24.75" customHeight="1">
      <c r="A981" s="882"/>
      <c r="B981" s="882" t="s">
        <v>931</v>
      </c>
      <c r="C981" s="882">
        <v>6</v>
      </c>
      <c r="D981" s="882">
        <v>2</v>
      </c>
      <c r="E981" s="800">
        <f>VLOOKUP(C981, '[2]SALARY SCALE '!$A$2:$P$18,D981+1, FALSE)</f>
        <v>138726</v>
      </c>
      <c r="F981" s="801">
        <f t="shared" ref="F981:F982" si="272">E981*35%</f>
        <v>48554.1</v>
      </c>
      <c r="G981" s="801">
        <f t="shared" ref="G981:G982" si="273">E981*20%</f>
        <v>27745.200000000001</v>
      </c>
      <c r="H981" s="801">
        <f t="shared" ref="H981:H982" si="274">E981*5%</f>
        <v>6936.3</v>
      </c>
      <c r="I981" s="801">
        <f t="shared" ref="I981:I982" si="275">IF(C981&lt;=6,5400, IF(AND(C981&gt;=7,C981&lt;=10),7560,IF(AND(C981&gt;10,C981&lt;=14),8640,IF(C981&gt;14,9720,""))))</f>
        <v>5400</v>
      </c>
      <c r="J981" s="801">
        <f t="shared" ref="J981:J982" si="276">IF(C981&lt;7,0.05*E981+64915.68,0.05*E981+24000)</f>
        <v>71851.98</v>
      </c>
      <c r="K981" s="801" t="str">
        <f t="shared" ref="K981:K982" si="277">IF(C981&gt;=15, 630, "")</f>
        <v/>
      </c>
      <c r="L981" s="801" t="str">
        <f t="shared" ref="L981:L982" si="278">IF(C981&gt;=15, 11469.09, "")</f>
        <v/>
      </c>
      <c r="M981" s="801" t="str">
        <f t="shared" ref="M981:M982" si="279">IF(C981&gt;=15, 11469.09, "")</f>
        <v/>
      </c>
      <c r="N981" s="801"/>
      <c r="O981" s="801"/>
      <c r="P981" s="801"/>
      <c r="Q981" s="801"/>
      <c r="R981" s="801"/>
      <c r="S981" s="801"/>
      <c r="T981" s="801">
        <v>480000</v>
      </c>
    </row>
    <row r="982" spans="1:20" s="696" customFormat="1" ht="24.75" customHeight="1">
      <c r="A982" s="882"/>
      <c r="B982" s="882" t="s">
        <v>931</v>
      </c>
      <c r="C982" s="882">
        <v>6</v>
      </c>
      <c r="D982" s="882">
        <v>2</v>
      </c>
      <c r="E982" s="800">
        <f>VLOOKUP(C982, '[2]SALARY SCALE '!$A$2:$P$18,D982+1, FALSE)</f>
        <v>138726</v>
      </c>
      <c r="F982" s="801">
        <f t="shared" si="272"/>
        <v>48554.1</v>
      </c>
      <c r="G982" s="801">
        <f t="shared" si="273"/>
        <v>27745.200000000001</v>
      </c>
      <c r="H982" s="801">
        <f t="shared" si="274"/>
        <v>6936.3</v>
      </c>
      <c r="I982" s="801">
        <f t="shared" si="275"/>
        <v>5400</v>
      </c>
      <c r="J982" s="801">
        <f t="shared" si="276"/>
        <v>71851.98</v>
      </c>
      <c r="K982" s="801" t="str">
        <f t="shared" si="277"/>
        <v/>
      </c>
      <c r="L982" s="801" t="str">
        <f t="shared" si="278"/>
        <v/>
      </c>
      <c r="M982" s="801" t="str">
        <f t="shared" si="279"/>
        <v/>
      </c>
      <c r="N982" s="801"/>
      <c r="O982" s="801"/>
      <c r="P982" s="801"/>
      <c r="Q982" s="801"/>
      <c r="R982" s="801"/>
      <c r="S982" s="801"/>
      <c r="T982" s="801">
        <v>480000</v>
      </c>
    </row>
    <row r="983" spans="1:20" s="696" customFormat="1" ht="24.75" customHeight="1">
      <c r="A983" s="882"/>
      <c r="B983" s="882" t="s">
        <v>931</v>
      </c>
      <c r="C983" s="882">
        <v>6</v>
      </c>
      <c r="D983" s="882">
        <v>2</v>
      </c>
      <c r="E983" s="800">
        <f>VLOOKUP(C983, '[2]SALARY SCALE '!$A$2:$P$18,D983+1, FALSE)</f>
        <v>138726</v>
      </c>
      <c r="F983" s="801">
        <f>E983*35%</f>
        <v>48554.1</v>
      </c>
      <c r="G983" s="801">
        <f>E983*20%</f>
        <v>27745.200000000001</v>
      </c>
      <c r="H983" s="801">
        <f>E983*5%</f>
        <v>6936.3</v>
      </c>
      <c r="I983" s="801">
        <f>IF(C983&lt;=6,5400, IF(AND(C983&gt;=7,C983&lt;=10),7560,IF(AND(C983&gt;10,C983&lt;=14),8640,IF(C983&gt;14,9720,""))))</f>
        <v>5400</v>
      </c>
      <c r="J983" s="801">
        <f>IF(C983&lt;7,0.05*E983+64915.68,0.05*E983+24000)</f>
        <v>71851.98</v>
      </c>
      <c r="K983" s="801" t="str">
        <f>IF(C983&gt;=15, 630, "")</f>
        <v/>
      </c>
      <c r="L983" s="801" t="str">
        <f>IF(C983&gt;=15, 11469.09, "")</f>
        <v/>
      </c>
      <c r="M983" s="801" t="str">
        <f>IF(C983&gt;=15, 11469.09, "")</f>
        <v/>
      </c>
      <c r="N983" s="801"/>
      <c r="O983" s="801"/>
      <c r="P983" s="801"/>
      <c r="Q983" s="801"/>
      <c r="R983" s="801"/>
      <c r="S983" s="801"/>
      <c r="T983" s="801">
        <v>480000</v>
      </c>
    </row>
    <row r="984" spans="1:20" s="696" customFormat="1" ht="24.75" customHeight="1" thickBot="1">
      <c r="A984" s="887"/>
      <c r="B984" s="888"/>
      <c r="C984" s="887">
        <v>6</v>
      </c>
      <c r="D984" s="887">
        <v>5</v>
      </c>
      <c r="E984" s="840">
        <f>VLOOKUP(C984, '[2]SALARY SCALE '!$A$2:$P$18,D984+1, FALSE)</f>
        <v>155120.28</v>
      </c>
      <c r="F984" s="802">
        <f>E984*35%</f>
        <v>54292.097999999998</v>
      </c>
      <c r="G984" s="802">
        <f>E984*20%</f>
        <v>31024.056</v>
      </c>
      <c r="H984" s="802">
        <f>E984*5%</f>
        <v>7756.0140000000001</v>
      </c>
      <c r="I984" s="802">
        <f>IF(C984&lt;=6,5400, IF(AND(C984&gt;=7,C984&lt;=10),7560,IF(AND(C984&gt;10,C984&lt;=14),8640,IF(C984&gt;14,9720,""))))</f>
        <v>5400</v>
      </c>
      <c r="J984" s="802">
        <f>IF(C984&lt;7,0.05*E984+64915.68,0.05*E984+24000)</f>
        <v>72671.694000000003</v>
      </c>
      <c r="K984" s="802" t="str">
        <f>IF(C984&gt;=15, 630, "")</f>
        <v/>
      </c>
      <c r="L984" s="802" t="str">
        <f>IF(C984&gt;=15, 11469.09, "")</f>
        <v/>
      </c>
      <c r="M984" s="802" t="str">
        <f>IF(C984&gt;=15, 11469.09, "")</f>
        <v/>
      </c>
      <c r="N984" s="802"/>
      <c r="O984" s="802"/>
      <c r="P984" s="802"/>
      <c r="Q984" s="802"/>
      <c r="R984" s="802"/>
      <c r="S984" s="802"/>
      <c r="T984" s="802">
        <v>480000</v>
      </c>
    </row>
    <row r="985" spans="1:20" s="696" customFormat="1" ht="24.75" customHeight="1" thickBot="1">
      <c r="A985" s="1042" t="s">
        <v>915</v>
      </c>
      <c r="B985" s="1043"/>
      <c r="C985" s="1043"/>
      <c r="D985" s="1043"/>
      <c r="E985" s="889">
        <f>SUM(E984)</f>
        <v>155120.28</v>
      </c>
      <c r="F985" s="889">
        <f t="shared" ref="F985:R985" si="280">SUM(F984)</f>
        <v>54292.097999999998</v>
      </c>
      <c r="G985" s="889">
        <f t="shared" si="280"/>
        <v>31024.056</v>
      </c>
      <c r="H985" s="889">
        <f t="shared" si="280"/>
        <v>7756.0140000000001</v>
      </c>
      <c r="I985" s="889">
        <f t="shared" si="280"/>
        <v>5400</v>
      </c>
      <c r="J985" s="889">
        <f t="shared" si="280"/>
        <v>72671.694000000003</v>
      </c>
      <c r="K985" s="889">
        <f t="shared" si="280"/>
        <v>0</v>
      </c>
      <c r="L985" s="889">
        <f t="shared" si="280"/>
        <v>0</v>
      </c>
      <c r="M985" s="889">
        <f t="shared" si="280"/>
        <v>0</v>
      </c>
      <c r="N985" s="889">
        <f t="shared" si="280"/>
        <v>0</v>
      </c>
      <c r="O985" s="889">
        <f t="shared" si="280"/>
        <v>0</v>
      </c>
      <c r="P985" s="889">
        <f t="shared" si="280"/>
        <v>0</v>
      </c>
      <c r="Q985" s="889">
        <f t="shared" si="280"/>
        <v>0</v>
      </c>
      <c r="R985" s="889">
        <f t="shared" si="280"/>
        <v>0</v>
      </c>
      <c r="S985" s="889"/>
      <c r="T985" s="890">
        <f t="shared" ref="T985" si="281">SUM(T984)</f>
        <v>480000</v>
      </c>
    </row>
    <row r="986" spans="1:20" s="696" customFormat="1" ht="24.75" customHeight="1" thickBot="1">
      <c r="A986" s="891"/>
      <c r="B986" s="891"/>
      <c r="C986" s="891"/>
      <c r="D986" s="891"/>
      <c r="E986" s="858" t="e">
        <f>VLOOKUP(C986, '[2]SALARY SCALE '!$A$2:$P$18,D986+1, FALSE)</f>
        <v>#N/A</v>
      </c>
      <c r="F986" s="833" t="e">
        <f>E986*35%</f>
        <v>#N/A</v>
      </c>
      <c r="G986" s="833" t="e">
        <f>E986*20%</f>
        <v>#N/A</v>
      </c>
      <c r="H986" s="833" t="e">
        <f>E986*5%</f>
        <v>#N/A</v>
      </c>
      <c r="I986" s="833">
        <f>IF(C986&lt;=6,5400, IF(AND(C986&gt;=7,C986&lt;=10),7560,IF(AND(C986&gt;10,C986&lt;=14),8640,IF(C986&gt;14,9720,""))))</f>
        <v>5400</v>
      </c>
      <c r="J986" s="833" t="e">
        <f>IF(C986&lt;7,0.05*E986+64915.68,0.05*E986+24000)</f>
        <v>#N/A</v>
      </c>
      <c r="K986" s="833" t="str">
        <f>IF(C986&gt;=15, 630, "")</f>
        <v/>
      </c>
      <c r="L986" s="833" t="str">
        <f>IF(C986&gt;=15, 11469.09, "")</f>
        <v/>
      </c>
      <c r="M986" s="833" t="str">
        <f>IF(C986&gt;=15, 11469.09, "")</f>
        <v/>
      </c>
      <c r="N986" s="833"/>
      <c r="O986" s="833"/>
      <c r="P986" s="833"/>
      <c r="Q986" s="833"/>
      <c r="R986" s="833"/>
      <c r="S986" s="833"/>
      <c r="T986" s="833">
        <v>480000</v>
      </c>
    </row>
    <row r="987" spans="1:20" s="696" customFormat="1" ht="24.75" customHeight="1" thickBot="1">
      <c r="A987" s="1042" t="s">
        <v>916</v>
      </c>
      <c r="B987" s="1043"/>
      <c r="C987" s="1043"/>
      <c r="D987" s="1043"/>
      <c r="E987" s="889" t="e">
        <f t="shared" ref="E987:R987" si="282">SUM(E986)</f>
        <v>#N/A</v>
      </c>
      <c r="F987" s="889" t="e">
        <f t="shared" si="282"/>
        <v>#N/A</v>
      </c>
      <c r="G987" s="889" t="e">
        <f t="shared" si="282"/>
        <v>#N/A</v>
      </c>
      <c r="H987" s="889" t="e">
        <f t="shared" si="282"/>
        <v>#N/A</v>
      </c>
      <c r="I987" s="889">
        <f t="shared" si="282"/>
        <v>5400</v>
      </c>
      <c r="J987" s="889" t="e">
        <f t="shared" si="282"/>
        <v>#N/A</v>
      </c>
      <c r="K987" s="889">
        <f t="shared" si="282"/>
        <v>0</v>
      </c>
      <c r="L987" s="889">
        <f t="shared" si="282"/>
        <v>0</v>
      </c>
      <c r="M987" s="889">
        <f t="shared" si="282"/>
        <v>0</v>
      </c>
      <c r="N987" s="889">
        <f t="shared" si="282"/>
        <v>0</v>
      </c>
      <c r="O987" s="889">
        <f t="shared" si="282"/>
        <v>0</v>
      </c>
      <c r="P987" s="889">
        <f t="shared" si="282"/>
        <v>0</v>
      </c>
      <c r="Q987" s="889">
        <f t="shared" si="282"/>
        <v>0</v>
      </c>
      <c r="R987" s="889">
        <f t="shared" si="282"/>
        <v>0</v>
      </c>
      <c r="S987" s="889"/>
      <c r="T987" s="890">
        <f t="shared" ref="T987" si="283">SUM(T986)</f>
        <v>480000</v>
      </c>
    </row>
    <row r="988" spans="1:20" s="696" customFormat="1" ht="24.75" customHeight="1" thickBot="1">
      <c r="A988" s="891"/>
      <c r="B988" s="891"/>
      <c r="C988" s="891">
        <v>14</v>
      </c>
      <c r="D988" s="891">
        <v>9</v>
      </c>
      <c r="E988" s="858">
        <v>695307</v>
      </c>
      <c r="F988" s="833">
        <f>E988*35%</f>
        <v>243357.44999999998</v>
      </c>
      <c r="G988" s="833">
        <f>E988*20%</f>
        <v>139061.4</v>
      </c>
      <c r="H988" s="833">
        <f>E988*5%</f>
        <v>34765.35</v>
      </c>
      <c r="I988" s="833">
        <f>IF(C988&lt;=6,5400, IF(AND(C988&gt;=7,C988&lt;=10),7560,IF(AND(C988&gt;10,C988&lt;=14),8640,IF(C988&gt;14,9720,""))))</f>
        <v>8640</v>
      </c>
      <c r="J988" s="833">
        <f>IF(C988&lt;7,0.05*E988+64915.68,0.05*E988+24000)</f>
        <v>58765.35</v>
      </c>
      <c r="K988" s="833" t="str">
        <f>IF(C988&gt;=15, 630, "")</f>
        <v/>
      </c>
      <c r="L988" s="833" t="str">
        <f>IF(C988&gt;=15, 11469.09, "")</f>
        <v/>
      </c>
      <c r="M988" s="833" t="str">
        <f>IF(C988&gt;=15, 11469.09, "")</f>
        <v/>
      </c>
      <c r="N988" s="833"/>
      <c r="O988" s="833"/>
      <c r="P988" s="833"/>
      <c r="Q988" s="833"/>
      <c r="R988" s="833"/>
      <c r="S988" s="833"/>
      <c r="T988" s="833">
        <v>480000</v>
      </c>
    </row>
    <row r="989" spans="1:20" s="696" customFormat="1" ht="24.75" customHeight="1" thickBot="1">
      <c r="A989" s="1042" t="s">
        <v>917</v>
      </c>
      <c r="B989" s="1043"/>
      <c r="C989" s="1043"/>
      <c r="D989" s="1043"/>
      <c r="E989" s="889">
        <f t="shared" ref="E989:R989" si="284">SUM(E988:E988)</f>
        <v>695307</v>
      </c>
      <c r="F989" s="889">
        <f t="shared" si="284"/>
        <v>243357.44999999998</v>
      </c>
      <c r="G989" s="889">
        <f t="shared" si="284"/>
        <v>139061.4</v>
      </c>
      <c r="H989" s="889">
        <f t="shared" si="284"/>
        <v>34765.35</v>
      </c>
      <c r="I989" s="889">
        <f t="shared" si="284"/>
        <v>8640</v>
      </c>
      <c r="J989" s="889">
        <f t="shared" si="284"/>
        <v>58765.35</v>
      </c>
      <c r="K989" s="889">
        <f t="shared" si="284"/>
        <v>0</v>
      </c>
      <c r="L989" s="889">
        <f t="shared" si="284"/>
        <v>0</v>
      </c>
      <c r="M989" s="889">
        <f t="shared" si="284"/>
        <v>0</v>
      </c>
      <c r="N989" s="889">
        <f t="shared" si="284"/>
        <v>0</v>
      </c>
      <c r="O989" s="889">
        <f t="shared" si="284"/>
        <v>0</v>
      </c>
      <c r="P989" s="889">
        <f t="shared" si="284"/>
        <v>0</v>
      </c>
      <c r="Q989" s="889">
        <f t="shared" si="284"/>
        <v>0</v>
      </c>
      <c r="R989" s="889">
        <f t="shared" si="284"/>
        <v>0</v>
      </c>
      <c r="S989" s="889"/>
      <c r="T989" s="890">
        <f t="shared" ref="T989" si="285">SUM(T988:T988)</f>
        <v>480000</v>
      </c>
    </row>
    <row r="990" spans="1:20" s="696" customFormat="1" ht="24.75" customHeight="1">
      <c r="A990" s="717"/>
      <c r="B990" s="706"/>
      <c r="C990" s="707"/>
      <c r="D990" s="708"/>
      <c r="E990" s="709"/>
      <c r="F990" s="709"/>
      <c r="G990" s="709"/>
      <c r="H990" s="709"/>
      <c r="I990" s="709"/>
      <c r="J990" s="709"/>
      <c r="K990" s="709"/>
      <c r="L990" s="709"/>
      <c r="M990" s="709"/>
      <c r="N990" s="709"/>
      <c r="O990" s="709"/>
      <c r="P990" s="709"/>
      <c r="Q990" s="709"/>
      <c r="R990" s="709"/>
      <c r="S990" s="709"/>
      <c r="T990" s="710"/>
    </row>
    <row r="991" spans="1:20" s="696" customFormat="1" ht="24.75" customHeight="1">
      <c r="A991" s="717"/>
      <c r="B991" s="706"/>
      <c r="C991" s="707"/>
      <c r="D991" s="708"/>
      <c r="E991" s="709"/>
      <c r="F991" s="709"/>
      <c r="G991" s="709"/>
      <c r="H991" s="709"/>
      <c r="I991" s="709"/>
      <c r="J991" s="709"/>
      <c r="K991" s="709"/>
      <c r="L991" s="709"/>
      <c r="M991" s="709"/>
      <c r="N991" s="709"/>
      <c r="O991" s="709"/>
      <c r="P991" s="709"/>
      <c r="Q991" s="709"/>
      <c r="R991" s="709"/>
      <c r="S991" s="709"/>
      <c r="T991" s="710"/>
    </row>
    <row r="992" spans="1:20" s="696" customFormat="1" ht="24.75" customHeight="1">
      <c r="A992" s="717"/>
      <c r="B992" s="706"/>
      <c r="C992" s="707"/>
      <c r="D992" s="708"/>
      <c r="E992" s="709"/>
      <c r="F992" s="709"/>
      <c r="G992" s="709"/>
      <c r="H992" s="709"/>
      <c r="I992" s="709"/>
      <c r="J992" s="709"/>
      <c r="K992" s="709"/>
      <c r="L992" s="709"/>
      <c r="M992" s="709"/>
      <c r="N992" s="709"/>
      <c r="O992" s="709"/>
      <c r="P992" s="709"/>
      <c r="Q992" s="709"/>
      <c r="R992" s="709"/>
      <c r="S992" s="709"/>
      <c r="T992" s="710"/>
    </row>
    <row r="993" spans="1:20" s="696" customFormat="1" ht="24.75" customHeight="1">
      <c r="A993" s="717"/>
      <c r="B993" s="706"/>
      <c r="C993" s="707"/>
      <c r="D993" s="708"/>
      <c r="E993" s="709"/>
      <c r="F993" s="709"/>
      <c r="G993" s="709"/>
      <c r="H993" s="709"/>
      <c r="I993" s="709"/>
      <c r="J993" s="709"/>
      <c r="K993" s="709"/>
      <c r="L993" s="709"/>
      <c r="M993" s="709"/>
      <c r="N993" s="709"/>
      <c r="O993" s="709"/>
      <c r="P993" s="709"/>
      <c r="Q993" s="709"/>
      <c r="R993" s="709"/>
      <c r="S993" s="709"/>
      <c r="T993" s="710"/>
    </row>
    <row r="994" spans="1:20" s="696" customFormat="1" ht="24.75" customHeight="1">
      <c r="A994" s="717"/>
      <c r="B994" s="706"/>
      <c r="C994" s="707"/>
      <c r="D994" s="708"/>
      <c r="E994" s="709"/>
      <c r="F994" s="709"/>
      <c r="G994" s="709"/>
      <c r="H994" s="709"/>
      <c r="I994" s="709"/>
      <c r="J994" s="709"/>
      <c r="K994" s="709"/>
      <c r="L994" s="709"/>
      <c r="M994" s="709"/>
      <c r="N994" s="709"/>
      <c r="O994" s="709"/>
      <c r="P994" s="709"/>
      <c r="Q994" s="709"/>
      <c r="R994" s="709"/>
      <c r="S994" s="709"/>
      <c r="T994" s="710"/>
    </row>
    <row r="995" spans="1:20" s="696" customFormat="1" ht="24.75" customHeight="1">
      <c r="A995" s="717"/>
      <c r="B995" s="706"/>
      <c r="C995" s="707"/>
      <c r="D995" s="708"/>
      <c r="E995" s="709"/>
      <c r="F995" s="709"/>
      <c r="G995" s="709"/>
      <c r="H995" s="709"/>
      <c r="I995" s="709"/>
      <c r="J995" s="709"/>
      <c r="K995" s="709"/>
      <c r="L995" s="709"/>
      <c r="M995" s="709"/>
      <c r="N995" s="709"/>
      <c r="O995" s="709"/>
      <c r="P995" s="709"/>
      <c r="Q995" s="709"/>
      <c r="R995" s="709"/>
      <c r="S995" s="709"/>
      <c r="T995" s="710"/>
    </row>
    <row r="996" spans="1:20" s="696" customFormat="1" ht="24.75" customHeight="1">
      <c r="A996" s="717"/>
      <c r="B996" s="706"/>
      <c r="C996" s="707"/>
      <c r="D996" s="708"/>
      <c r="E996" s="709"/>
      <c r="F996" s="709"/>
      <c r="G996" s="709"/>
      <c r="H996" s="709"/>
      <c r="I996" s="709"/>
      <c r="J996" s="709"/>
      <c r="K996" s="709"/>
      <c r="L996" s="709"/>
      <c r="M996" s="709"/>
      <c r="N996" s="709"/>
      <c r="O996" s="709"/>
      <c r="P996" s="709"/>
      <c r="Q996" s="709"/>
      <c r="R996" s="709"/>
      <c r="S996" s="709"/>
      <c r="T996" s="710"/>
    </row>
    <row r="997" spans="1:20" s="696" customFormat="1" ht="24.75" customHeight="1">
      <c r="A997" s="717"/>
      <c r="B997" s="706"/>
      <c r="C997" s="707"/>
      <c r="D997" s="708"/>
      <c r="E997" s="709"/>
      <c r="F997" s="709"/>
      <c r="G997" s="709"/>
      <c r="H997" s="709"/>
      <c r="I997" s="709"/>
      <c r="J997" s="709"/>
      <c r="K997" s="709"/>
      <c r="L997" s="709"/>
      <c r="M997" s="709"/>
      <c r="N997" s="709"/>
      <c r="O997" s="709"/>
      <c r="P997" s="709"/>
      <c r="Q997" s="709"/>
      <c r="R997" s="709"/>
      <c r="S997" s="709"/>
      <c r="T997" s="710"/>
    </row>
    <row r="998" spans="1:20" s="696" customFormat="1" ht="24.75" customHeight="1">
      <c r="A998" s="717"/>
      <c r="B998" s="706"/>
      <c r="C998" s="707"/>
      <c r="D998" s="708"/>
      <c r="E998" s="709"/>
      <c r="F998" s="709"/>
      <c r="G998" s="709"/>
      <c r="H998" s="709"/>
      <c r="I998" s="709"/>
      <c r="J998" s="709"/>
      <c r="K998" s="709"/>
      <c r="L998" s="709"/>
      <c r="M998" s="709"/>
      <c r="N998" s="709"/>
      <c r="O998" s="709"/>
      <c r="P998" s="709"/>
      <c r="Q998" s="709"/>
      <c r="R998" s="709"/>
      <c r="S998" s="709"/>
      <c r="T998" s="710"/>
    </row>
    <row r="999" spans="1:20" s="696" customFormat="1" ht="24.75" customHeight="1">
      <c r="A999" s="717"/>
      <c r="B999" s="706"/>
      <c r="C999" s="707"/>
      <c r="D999" s="708"/>
      <c r="E999" s="709"/>
      <c r="F999" s="709"/>
      <c r="G999" s="709"/>
      <c r="H999" s="709"/>
      <c r="I999" s="709"/>
      <c r="J999" s="709"/>
      <c r="K999" s="709"/>
      <c r="L999" s="709"/>
      <c r="M999" s="709"/>
      <c r="N999" s="709"/>
      <c r="O999" s="709"/>
      <c r="P999" s="709"/>
      <c r="Q999" s="709"/>
      <c r="R999" s="709"/>
      <c r="S999" s="709"/>
      <c r="T999" s="710"/>
    </row>
    <row r="1000" spans="1:20" s="696" customFormat="1" ht="24.75" customHeight="1">
      <c r="A1000" s="717"/>
      <c r="B1000" s="706"/>
      <c r="C1000" s="707"/>
      <c r="D1000" s="708"/>
      <c r="E1000" s="709"/>
      <c r="F1000" s="709"/>
      <c r="G1000" s="709"/>
      <c r="H1000" s="709"/>
      <c r="I1000" s="709"/>
      <c r="J1000" s="709"/>
      <c r="K1000" s="709"/>
      <c r="L1000" s="709"/>
      <c r="M1000" s="709"/>
      <c r="N1000" s="709"/>
      <c r="O1000" s="709"/>
      <c r="P1000" s="709"/>
      <c r="Q1000" s="709"/>
      <c r="R1000" s="709"/>
      <c r="S1000" s="709"/>
      <c r="T1000" s="710"/>
    </row>
    <row r="1001" spans="1:20" s="696" customFormat="1" ht="24.75" customHeight="1">
      <c r="A1001" s="717"/>
      <c r="B1001" s="706"/>
      <c r="C1001" s="707"/>
      <c r="D1001" s="708"/>
      <c r="E1001" s="709"/>
      <c r="F1001" s="709"/>
      <c r="G1001" s="709"/>
      <c r="H1001" s="709"/>
      <c r="I1001" s="709"/>
      <c r="J1001" s="709"/>
      <c r="K1001" s="709"/>
      <c r="L1001" s="709"/>
      <c r="M1001" s="709"/>
      <c r="N1001" s="709"/>
      <c r="O1001" s="709"/>
      <c r="P1001" s="709"/>
      <c r="Q1001" s="709"/>
      <c r="R1001" s="709"/>
      <c r="S1001" s="709"/>
      <c r="T1001" s="710"/>
    </row>
    <row r="1002" spans="1:20" s="696" customFormat="1" ht="24.75" customHeight="1">
      <c r="A1002" s="717"/>
      <c r="B1002" s="706"/>
      <c r="C1002" s="707"/>
      <c r="D1002" s="708"/>
      <c r="E1002" s="709"/>
      <c r="F1002" s="709"/>
      <c r="G1002" s="709"/>
      <c r="H1002" s="709"/>
      <c r="I1002" s="709"/>
      <c r="J1002" s="709"/>
      <c r="K1002" s="709"/>
      <c r="L1002" s="709"/>
      <c r="M1002" s="709"/>
      <c r="N1002" s="709"/>
      <c r="O1002" s="709"/>
      <c r="P1002" s="709"/>
      <c r="Q1002" s="709"/>
      <c r="R1002" s="709"/>
      <c r="S1002" s="709"/>
      <c r="T1002" s="710"/>
    </row>
    <row r="1003" spans="1:20" s="696" customFormat="1" ht="24.75" customHeight="1">
      <c r="A1003" s="717"/>
      <c r="B1003" s="706"/>
      <c r="C1003" s="707"/>
      <c r="D1003" s="708"/>
      <c r="E1003" s="709"/>
      <c r="F1003" s="709"/>
      <c r="G1003" s="709"/>
      <c r="H1003" s="709"/>
      <c r="I1003" s="709"/>
      <c r="J1003" s="709"/>
      <c r="K1003" s="709"/>
      <c r="L1003" s="709"/>
      <c r="M1003" s="709"/>
      <c r="N1003" s="709"/>
      <c r="O1003" s="709"/>
      <c r="P1003" s="709"/>
      <c r="Q1003" s="709"/>
      <c r="R1003" s="709"/>
      <c r="S1003" s="709"/>
      <c r="T1003" s="710"/>
    </row>
    <row r="1004" spans="1:20" s="696" customFormat="1" ht="24.75" customHeight="1">
      <c r="A1004" s="717"/>
      <c r="B1004" s="706"/>
      <c r="C1004" s="707"/>
      <c r="D1004" s="708"/>
      <c r="E1004" s="709"/>
      <c r="F1004" s="709"/>
      <c r="G1004" s="709"/>
      <c r="H1004" s="709"/>
      <c r="I1004" s="709"/>
      <c r="J1004" s="709"/>
      <c r="K1004" s="709"/>
      <c r="L1004" s="709"/>
      <c r="M1004" s="709"/>
      <c r="N1004" s="709"/>
      <c r="O1004" s="709"/>
      <c r="P1004" s="709"/>
      <c r="Q1004" s="709"/>
      <c r="R1004" s="709"/>
      <c r="S1004" s="709"/>
      <c r="T1004" s="710"/>
    </row>
    <row r="1005" spans="1:20" s="696" customFormat="1" ht="24.75" customHeight="1">
      <c r="A1005" s="717"/>
      <c r="B1005" s="706"/>
      <c r="C1005" s="707"/>
      <c r="D1005" s="708"/>
      <c r="E1005" s="709"/>
      <c r="F1005" s="709"/>
      <c r="G1005" s="709"/>
      <c r="H1005" s="709"/>
      <c r="I1005" s="709"/>
      <c r="J1005" s="709"/>
      <c r="K1005" s="709"/>
      <c r="L1005" s="709"/>
      <c r="M1005" s="709"/>
      <c r="N1005" s="709"/>
      <c r="O1005" s="709"/>
      <c r="P1005" s="709"/>
      <c r="Q1005" s="709"/>
      <c r="R1005" s="709"/>
      <c r="S1005" s="709"/>
      <c r="T1005" s="710"/>
    </row>
    <row r="1006" spans="1:20" s="696" customFormat="1" ht="24.75" customHeight="1">
      <c r="A1006" s="717"/>
      <c r="B1006" s="706"/>
      <c r="C1006" s="707"/>
      <c r="D1006" s="708"/>
      <c r="E1006" s="709"/>
      <c r="F1006" s="709"/>
      <c r="G1006" s="709"/>
      <c r="H1006" s="709"/>
      <c r="I1006" s="709"/>
      <c r="J1006" s="709"/>
      <c r="K1006" s="709"/>
      <c r="L1006" s="709"/>
      <c r="M1006" s="709"/>
      <c r="N1006" s="709"/>
      <c r="O1006" s="709"/>
      <c r="P1006" s="709"/>
      <c r="Q1006" s="709"/>
      <c r="R1006" s="709"/>
      <c r="S1006" s="709"/>
      <c r="T1006" s="710"/>
    </row>
    <row r="1007" spans="1:20" s="696" customFormat="1" ht="24.75" customHeight="1">
      <c r="A1007" s="717"/>
      <c r="B1007" s="706"/>
      <c r="C1007" s="707"/>
      <c r="D1007" s="708"/>
      <c r="E1007" s="709"/>
      <c r="F1007" s="709"/>
      <c r="G1007" s="709"/>
      <c r="H1007" s="709"/>
      <c r="I1007" s="709"/>
      <c r="J1007" s="709"/>
      <c r="K1007" s="709"/>
      <c r="L1007" s="709"/>
      <c r="M1007" s="709"/>
      <c r="N1007" s="709"/>
      <c r="O1007" s="709"/>
      <c r="P1007" s="709"/>
      <c r="Q1007" s="709"/>
      <c r="R1007" s="709"/>
      <c r="S1007" s="709"/>
      <c r="T1007" s="710"/>
    </row>
    <row r="1008" spans="1:20" s="696" customFormat="1" ht="24.75" customHeight="1">
      <c r="A1008" s="717"/>
      <c r="B1008" s="706"/>
      <c r="C1008" s="707"/>
      <c r="D1008" s="708"/>
      <c r="E1008" s="709"/>
      <c r="F1008" s="709"/>
      <c r="G1008" s="709"/>
      <c r="H1008" s="709"/>
      <c r="I1008" s="709"/>
      <c r="J1008" s="709"/>
      <c r="K1008" s="709"/>
      <c r="L1008" s="709"/>
      <c r="M1008" s="709"/>
      <c r="N1008" s="709"/>
      <c r="O1008" s="709"/>
      <c r="P1008" s="709"/>
      <c r="Q1008" s="709"/>
      <c r="R1008" s="709"/>
      <c r="S1008" s="709"/>
      <c r="T1008" s="710"/>
    </row>
    <row r="1009" spans="1:20" s="696" customFormat="1" ht="24.75" customHeight="1">
      <c r="A1009" s="717"/>
      <c r="B1009" s="706"/>
      <c r="C1009" s="707"/>
      <c r="D1009" s="708"/>
      <c r="E1009" s="709"/>
      <c r="F1009" s="709"/>
      <c r="G1009" s="709"/>
      <c r="H1009" s="709"/>
      <c r="I1009" s="709"/>
      <c r="J1009" s="709"/>
      <c r="K1009" s="709"/>
      <c r="L1009" s="709"/>
      <c r="M1009" s="709"/>
      <c r="N1009" s="709"/>
      <c r="O1009" s="709"/>
      <c r="P1009" s="709"/>
      <c r="Q1009" s="709"/>
      <c r="R1009" s="709"/>
      <c r="S1009" s="709"/>
      <c r="T1009" s="710"/>
    </row>
    <row r="1010" spans="1:20" s="696" customFormat="1" ht="24.75" customHeight="1">
      <c r="A1010" s="717"/>
      <c r="B1010" s="706"/>
      <c r="C1010" s="707"/>
      <c r="D1010" s="708"/>
      <c r="E1010" s="709"/>
      <c r="F1010" s="709"/>
      <c r="G1010" s="709"/>
      <c r="H1010" s="709"/>
      <c r="I1010" s="709"/>
      <c r="J1010" s="709"/>
      <c r="K1010" s="709"/>
      <c r="L1010" s="709"/>
      <c r="M1010" s="709"/>
      <c r="N1010" s="709"/>
      <c r="O1010" s="709"/>
      <c r="P1010" s="709"/>
      <c r="Q1010" s="709"/>
      <c r="R1010" s="709"/>
      <c r="S1010" s="709"/>
      <c r="T1010" s="710"/>
    </row>
    <row r="1011" spans="1:20" s="696" customFormat="1" ht="24.75" customHeight="1">
      <c r="A1011" s="717"/>
      <c r="B1011" s="706"/>
      <c r="C1011" s="707"/>
      <c r="D1011" s="708"/>
      <c r="E1011" s="709"/>
      <c r="F1011" s="709"/>
      <c r="G1011" s="709"/>
      <c r="H1011" s="709"/>
      <c r="I1011" s="709"/>
      <c r="J1011" s="709"/>
      <c r="K1011" s="709"/>
      <c r="L1011" s="709"/>
      <c r="M1011" s="709"/>
      <c r="N1011" s="709"/>
      <c r="O1011" s="709"/>
      <c r="P1011" s="709"/>
      <c r="Q1011" s="709"/>
      <c r="R1011" s="709"/>
      <c r="S1011" s="709"/>
      <c r="T1011" s="710"/>
    </row>
    <row r="1012" spans="1:20" s="696" customFormat="1" ht="24.75" customHeight="1">
      <c r="A1012" s="717"/>
      <c r="B1012" s="706"/>
      <c r="C1012" s="707"/>
      <c r="D1012" s="708"/>
      <c r="E1012" s="709"/>
      <c r="F1012" s="709"/>
      <c r="G1012" s="709"/>
      <c r="H1012" s="709"/>
      <c r="I1012" s="709"/>
      <c r="J1012" s="709"/>
      <c r="K1012" s="709"/>
      <c r="L1012" s="709"/>
      <c r="M1012" s="709"/>
      <c r="N1012" s="709"/>
      <c r="O1012" s="709"/>
      <c r="P1012" s="709"/>
      <c r="Q1012" s="709"/>
      <c r="R1012" s="709"/>
      <c r="S1012" s="709"/>
      <c r="T1012" s="710"/>
    </row>
    <row r="1013" spans="1:20" s="696" customFormat="1" ht="24.75" customHeight="1">
      <c r="A1013" s="717"/>
      <c r="B1013" s="706"/>
      <c r="C1013" s="707"/>
      <c r="D1013" s="708"/>
      <c r="E1013" s="709"/>
      <c r="F1013" s="709"/>
      <c r="G1013" s="709"/>
      <c r="H1013" s="709"/>
      <c r="I1013" s="709"/>
      <c r="J1013" s="709"/>
      <c r="K1013" s="709"/>
      <c r="L1013" s="709"/>
      <c r="M1013" s="709"/>
      <c r="N1013" s="709"/>
      <c r="O1013" s="709"/>
      <c r="P1013" s="709"/>
      <c r="Q1013" s="709"/>
      <c r="R1013" s="709"/>
      <c r="S1013" s="709"/>
      <c r="T1013" s="710"/>
    </row>
    <row r="1014" spans="1:20" s="696" customFormat="1" ht="24.75" customHeight="1">
      <c r="A1014" s="717"/>
      <c r="B1014" s="706"/>
      <c r="C1014" s="707"/>
      <c r="D1014" s="708"/>
      <c r="E1014" s="709"/>
      <c r="F1014" s="709"/>
      <c r="G1014" s="709"/>
      <c r="H1014" s="709"/>
      <c r="I1014" s="709"/>
      <c r="J1014" s="709"/>
      <c r="K1014" s="709"/>
      <c r="L1014" s="709"/>
      <c r="M1014" s="709"/>
      <c r="N1014" s="709"/>
      <c r="O1014" s="709"/>
      <c r="P1014" s="709"/>
      <c r="Q1014" s="709"/>
      <c r="R1014" s="709"/>
      <c r="S1014" s="709"/>
      <c r="T1014" s="710"/>
    </row>
    <row r="1015" spans="1:20" s="696" customFormat="1" ht="24.75" customHeight="1">
      <c r="A1015" s="717"/>
      <c r="B1015" s="706"/>
      <c r="C1015" s="707"/>
      <c r="D1015" s="708"/>
      <c r="E1015" s="709"/>
      <c r="F1015" s="709"/>
      <c r="G1015" s="709"/>
      <c r="H1015" s="709"/>
      <c r="I1015" s="709"/>
      <c r="J1015" s="709"/>
      <c r="K1015" s="709"/>
      <c r="L1015" s="709"/>
      <c r="M1015" s="709"/>
      <c r="N1015" s="709"/>
      <c r="O1015" s="709"/>
      <c r="P1015" s="709"/>
      <c r="Q1015" s="709"/>
      <c r="R1015" s="709"/>
      <c r="S1015" s="709"/>
      <c r="T1015" s="710"/>
    </row>
    <row r="1016" spans="1:20" s="696" customFormat="1" ht="24.75" customHeight="1">
      <c r="A1016" s="717"/>
      <c r="B1016" s="706"/>
      <c r="C1016" s="707"/>
      <c r="D1016" s="708"/>
      <c r="E1016" s="709"/>
      <c r="F1016" s="709"/>
      <c r="G1016" s="709"/>
      <c r="H1016" s="709"/>
      <c r="I1016" s="709"/>
      <c r="J1016" s="709"/>
      <c r="K1016" s="709"/>
      <c r="L1016" s="709"/>
      <c r="M1016" s="709"/>
      <c r="N1016" s="709"/>
      <c r="O1016" s="709"/>
      <c r="P1016" s="709"/>
      <c r="Q1016" s="709"/>
      <c r="R1016" s="709"/>
      <c r="S1016" s="709"/>
      <c r="T1016" s="710"/>
    </row>
    <row r="1017" spans="1:20" s="696" customFormat="1" ht="24.75" customHeight="1">
      <c r="A1017" s="717"/>
      <c r="B1017" s="706"/>
      <c r="C1017" s="707"/>
      <c r="D1017" s="708"/>
      <c r="E1017" s="709"/>
      <c r="F1017" s="709"/>
      <c r="G1017" s="709"/>
      <c r="H1017" s="709"/>
      <c r="I1017" s="709"/>
      <c r="J1017" s="709"/>
      <c r="K1017" s="709"/>
      <c r="L1017" s="709"/>
      <c r="M1017" s="709"/>
      <c r="N1017" s="709"/>
      <c r="O1017" s="709"/>
      <c r="P1017" s="709"/>
      <c r="Q1017" s="709"/>
      <c r="R1017" s="709"/>
      <c r="S1017" s="709"/>
      <c r="T1017" s="710"/>
    </row>
    <row r="1018" spans="1:20" s="696" customFormat="1" ht="24.75" customHeight="1">
      <c r="A1018" s="717"/>
      <c r="B1018" s="706"/>
      <c r="C1018" s="707"/>
      <c r="D1018" s="708"/>
      <c r="E1018" s="709"/>
      <c r="F1018" s="709"/>
      <c r="G1018" s="709"/>
      <c r="H1018" s="709"/>
      <c r="I1018" s="709"/>
      <c r="J1018" s="709"/>
      <c r="K1018" s="709"/>
      <c r="L1018" s="709"/>
      <c r="M1018" s="709"/>
      <c r="N1018" s="709"/>
      <c r="O1018" s="709"/>
      <c r="P1018" s="709"/>
      <c r="Q1018" s="709"/>
      <c r="R1018" s="709"/>
      <c r="S1018" s="709"/>
      <c r="T1018" s="710"/>
    </row>
    <row r="1019" spans="1:20" s="696" customFormat="1" ht="24.75" customHeight="1">
      <c r="A1019" s="717"/>
      <c r="B1019" s="706"/>
      <c r="C1019" s="707"/>
      <c r="D1019" s="708"/>
      <c r="E1019" s="709"/>
      <c r="F1019" s="709"/>
      <c r="G1019" s="709"/>
      <c r="H1019" s="709"/>
      <c r="I1019" s="709"/>
      <c r="J1019" s="709"/>
      <c r="K1019" s="709"/>
      <c r="L1019" s="709"/>
      <c r="M1019" s="709"/>
      <c r="N1019" s="709"/>
      <c r="O1019" s="709"/>
      <c r="P1019" s="709"/>
      <c r="Q1019" s="709"/>
      <c r="R1019" s="709"/>
      <c r="S1019" s="709"/>
      <c r="T1019" s="710"/>
    </row>
    <row r="1020" spans="1:20" s="696" customFormat="1" ht="24.75" customHeight="1">
      <c r="A1020" s="717"/>
      <c r="B1020" s="706"/>
      <c r="C1020" s="707"/>
      <c r="D1020" s="708"/>
      <c r="E1020" s="709"/>
      <c r="F1020" s="709"/>
      <c r="G1020" s="709"/>
      <c r="H1020" s="709"/>
      <c r="I1020" s="709"/>
      <c r="J1020" s="709"/>
      <c r="K1020" s="709"/>
      <c r="L1020" s="709"/>
      <c r="M1020" s="709"/>
      <c r="N1020" s="709"/>
      <c r="O1020" s="709"/>
      <c r="P1020" s="709"/>
      <c r="Q1020" s="709"/>
      <c r="R1020" s="709"/>
      <c r="S1020" s="709"/>
      <c r="T1020" s="710"/>
    </row>
    <row r="1021" spans="1:20" s="696" customFormat="1" ht="24.75" customHeight="1">
      <c r="A1021" s="717"/>
      <c r="B1021" s="706"/>
      <c r="C1021" s="707"/>
      <c r="D1021" s="708"/>
      <c r="E1021" s="709"/>
      <c r="F1021" s="709"/>
      <c r="G1021" s="709"/>
      <c r="H1021" s="709"/>
      <c r="I1021" s="709"/>
      <c r="J1021" s="709"/>
      <c r="K1021" s="709"/>
      <c r="L1021" s="709"/>
      <c r="M1021" s="709"/>
      <c r="N1021" s="709"/>
      <c r="O1021" s="709"/>
      <c r="P1021" s="709"/>
      <c r="Q1021" s="709"/>
      <c r="R1021" s="709"/>
      <c r="S1021" s="709"/>
      <c r="T1021" s="710"/>
    </row>
    <row r="1022" spans="1:20" s="696" customFormat="1" ht="24.75" customHeight="1">
      <c r="A1022" s="717"/>
      <c r="B1022" s="706"/>
      <c r="C1022" s="707"/>
      <c r="D1022" s="708"/>
      <c r="E1022" s="709"/>
      <c r="F1022" s="709"/>
      <c r="G1022" s="709"/>
      <c r="H1022" s="709"/>
      <c r="I1022" s="709"/>
      <c r="J1022" s="709"/>
      <c r="K1022" s="709"/>
      <c r="L1022" s="709"/>
      <c r="M1022" s="709"/>
      <c r="N1022" s="709"/>
      <c r="O1022" s="709"/>
      <c r="P1022" s="709"/>
      <c r="Q1022" s="709"/>
      <c r="R1022" s="709"/>
      <c r="S1022" s="709"/>
      <c r="T1022" s="710"/>
    </row>
    <row r="1023" spans="1:20" s="696" customFormat="1" ht="24.75" customHeight="1">
      <c r="A1023" s="717"/>
      <c r="B1023" s="706"/>
      <c r="C1023" s="707"/>
      <c r="D1023" s="708"/>
      <c r="E1023" s="709"/>
      <c r="F1023" s="709"/>
      <c r="G1023" s="709"/>
      <c r="H1023" s="709"/>
      <c r="I1023" s="709"/>
      <c r="J1023" s="709"/>
      <c r="K1023" s="709"/>
      <c r="L1023" s="709"/>
      <c r="M1023" s="709"/>
      <c r="N1023" s="709"/>
      <c r="O1023" s="709"/>
      <c r="P1023" s="709"/>
      <c r="Q1023" s="709"/>
      <c r="R1023" s="709"/>
      <c r="S1023" s="709"/>
      <c r="T1023" s="710"/>
    </row>
    <row r="1024" spans="1:20" s="696" customFormat="1" ht="24.75" customHeight="1">
      <c r="A1024" s="717"/>
      <c r="B1024" s="706"/>
      <c r="C1024" s="707"/>
      <c r="D1024" s="708"/>
      <c r="E1024" s="709"/>
      <c r="F1024" s="709"/>
      <c r="G1024" s="709"/>
      <c r="H1024" s="709"/>
      <c r="I1024" s="709"/>
      <c r="J1024" s="709"/>
      <c r="K1024" s="709"/>
      <c r="L1024" s="709"/>
      <c r="M1024" s="709"/>
      <c r="N1024" s="709"/>
      <c r="O1024" s="709"/>
      <c r="P1024" s="709"/>
      <c r="Q1024" s="709"/>
      <c r="R1024" s="709"/>
      <c r="S1024" s="709"/>
      <c r="T1024" s="710"/>
    </row>
    <row r="1025" spans="1:20" s="696" customFormat="1" ht="24.75" customHeight="1">
      <c r="A1025" s="717"/>
      <c r="B1025" s="706"/>
      <c r="C1025" s="707"/>
      <c r="D1025" s="708"/>
      <c r="E1025" s="709"/>
      <c r="F1025" s="709"/>
      <c r="G1025" s="709"/>
      <c r="H1025" s="709"/>
      <c r="I1025" s="709"/>
      <c r="J1025" s="709"/>
      <c r="K1025" s="709"/>
      <c r="L1025" s="709"/>
      <c r="M1025" s="709"/>
      <c r="N1025" s="709"/>
      <c r="O1025" s="709"/>
      <c r="P1025" s="709"/>
      <c r="Q1025" s="709"/>
      <c r="R1025" s="709"/>
      <c r="S1025" s="709"/>
      <c r="T1025" s="710"/>
    </row>
    <row r="1026" spans="1:20" s="696" customFormat="1" ht="24.75" customHeight="1">
      <c r="A1026" s="717"/>
      <c r="B1026" s="706"/>
      <c r="C1026" s="707"/>
      <c r="D1026" s="708"/>
      <c r="E1026" s="709"/>
      <c r="F1026" s="709"/>
      <c r="G1026" s="709"/>
      <c r="H1026" s="709"/>
      <c r="I1026" s="709"/>
      <c r="J1026" s="709"/>
      <c r="K1026" s="709"/>
      <c r="L1026" s="709"/>
      <c r="M1026" s="709"/>
      <c r="N1026" s="709"/>
      <c r="O1026" s="709"/>
      <c r="P1026" s="709"/>
      <c r="Q1026" s="709"/>
      <c r="R1026" s="709"/>
      <c r="S1026" s="709"/>
      <c r="T1026" s="710"/>
    </row>
    <row r="1027" spans="1:20" s="696" customFormat="1" ht="24.75" customHeight="1">
      <c r="A1027" s="717"/>
      <c r="B1027" s="706"/>
      <c r="C1027" s="707"/>
      <c r="D1027" s="708"/>
      <c r="E1027" s="709"/>
      <c r="F1027" s="709"/>
      <c r="G1027" s="709"/>
      <c r="H1027" s="709"/>
      <c r="I1027" s="709"/>
      <c r="J1027" s="709"/>
      <c r="K1027" s="709"/>
      <c r="L1027" s="709"/>
      <c r="M1027" s="709"/>
      <c r="N1027" s="709"/>
      <c r="O1027" s="709"/>
      <c r="P1027" s="709"/>
      <c r="Q1027" s="709"/>
      <c r="R1027" s="709"/>
      <c r="S1027" s="709"/>
      <c r="T1027" s="710"/>
    </row>
    <row r="1028" spans="1:20" s="696" customFormat="1" ht="24.75" customHeight="1">
      <c r="A1028" s="717"/>
      <c r="B1028" s="706"/>
      <c r="C1028" s="707"/>
      <c r="D1028" s="708"/>
      <c r="E1028" s="709"/>
      <c r="F1028" s="709"/>
      <c r="G1028" s="709"/>
      <c r="H1028" s="709"/>
      <c r="I1028" s="709"/>
      <c r="J1028" s="709"/>
      <c r="K1028" s="709"/>
      <c r="L1028" s="709"/>
      <c r="M1028" s="709"/>
      <c r="N1028" s="709"/>
      <c r="O1028" s="709"/>
      <c r="P1028" s="709"/>
      <c r="Q1028" s="709"/>
      <c r="R1028" s="709"/>
      <c r="S1028" s="709"/>
      <c r="T1028" s="710"/>
    </row>
    <row r="1029" spans="1:20" s="696" customFormat="1" ht="24.75" customHeight="1">
      <c r="A1029" s="717"/>
      <c r="B1029" s="706"/>
      <c r="C1029" s="707"/>
      <c r="D1029" s="708"/>
      <c r="E1029" s="709"/>
      <c r="F1029" s="709"/>
      <c r="G1029" s="709"/>
      <c r="H1029" s="709"/>
      <c r="I1029" s="709"/>
      <c r="J1029" s="709"/>
      <c r="K1029" s="709"/>
      <c r="L1029" s="709"/>
      <c r="M1029" s="709"/>
      <c r="N1029" s="709"/>
      <c r="O1029" s="709"/>
      <c r="P1029" s="709"/>
      <c r="Q1029" s="709"/>
      <c r="R1029" s="709"/>
      <c r="S1029" s="709"/>
      <c r="T1029" s="710"/>
    </row>
    <row r="1030" spans="1:20" s="696" customFormat="1" ht="24.75" customHeight="1">
      <c r="A1030" s="717"/>
      <c r="B1030" s="706"/>
      <c r="C1030" s="707"/>
      <c r="D1030" s="708"/>
      <c r="E1030" s="709"/>
      <c r="F1030" s="709"/>
      <c r="G1030" s="709"/>
      <c r="H1030" s="709"/>
      <c r="I1030" s="709"/>
      <c r="J1030" s="709"/>
      <c r="K1030" s="709"/>
      <c r="L1030" s="709"/>
      <c r="M1030" s="709"/>
      <c r="N1030" s="709"/>
      <c r="O1030" s="709"/>
      <c r="P1030" s="709"/>
      <c r="Q1030" s="709"/>
      <c r="R1030" s="709"/>
      <c r="S1030" s="709"/>
      <c r="T1030" s="710"/>
    </row>
    <row r="1031" spans="1:20" s="696" customFormat="1" ht="24.75" customHeight="1">
      <c r="A1031" s="717"/>
      <c r="B1031" s="706"/>
      <c r="C1031" s="707"/>
      <c r="D1031" s="708"/>
      <c r="E1031" s="709"/>
      <c r="F1031" s="709"/>
      <c r="G1031" s="709"/>
      <c r="H1031" s="709"/>
      <c r="I1031" s="709"/>
      <c r="J1031" s="709"/>
      <c r="K1031" s="709"/>
      <c r="L1031" s="709"/>
      <c r="M1031" s="709"/>
      <c r="N1031" s="709"/>
      <c r="O1031" s="709"/>
      <c r="P1031" s="709"/>
      <c r="Q1031" s="709"/>
      <c r="R1031" s="709"/>
      <c r="S1031" s="709"/>
      <c r="T1031" s="710"/>
    </row>
    <row r="1032" spans="1:20" s="696" customFormat="1" ht="24.75" customHeight="1">
      <c r="A1032" s="717"/>
      <c r="B1032" s="706"/>
      <c r="C1032" s="707"/>
      <c r="D1032" s="708"/>
      <c r="E1032" s="709"/>
      <c r="F1032" s="709"/>
      <c r="G1032" s="709"/>
      <c r="H1032" s="709"/>
      <c r="I1032" s="709"/>
      <c r="J1032" s="709"/>
      <c r="K1032" s="709"/>
      <c r="L1032" s="709"/>
      <c r="M1032" s="709"/>
      <c r="N1032" s="709"/>
      <c r="O1032" s="709"/>
      <c r="P1032" s="709"/>
      <c r="Q1032" s="709"/>
      <c r="R1032" s="709"/>
      <c r="S1032" s="709"/>
      <c r="T1032" s="710"/>
    </row>
    <row r="1033" spans="1:20" s="696" customFormat="1" ht="24.75" customHeight="1">
      <c r="A1033" s="717"/>
      <c r="B1033" s="706"/>
      <c r="C1033" s="707"/>
      <c r="D1033" s="708"/>
      <c r="E1033" s="709"/>
      <c r="F1033" s="709"/>
      <c r="G1033" s="709"/>
      <c r="H1033" s="709"/>
      <c r="I1033" s="709"/>
      <c r="J1033" s="709"/>
      <c r="K1033" s="709"/>
      <c r="L1033" s="709"/>
      <c r="M1033" s="709"/>
      <c r="N1033" s="709"/>
      <c r="O1033" s="709"/>
      <c r="P1033" s="709"/>
      <c r="Q1033" s="709"/>
      <c r="R1033" s="709"/>
      <c r="S1033" s="709"/>
      <c r="T1033" s="710"/>
    </row>
    <row r="1034" spans="1:20" s="696" customFormat="1" ht="24.75" customHeight="1">
      <c r="A1034" s="717"/>
      <c r="B1034" s="706"/>
      <c r="C1034" s="707"/>
      <c r="D1034" s="708"/>
      <c r="E1034" s="709"/>
      <c r="F1034" s="709"/>
      <c r="G1034" s="709"/>
      <c r="H1034" s="709"/>
      <c r="I1034" s="709"/>
      <c r="J1034" s="709"/>
      <c r="K1034" s="709"/>
      <c r="L1034" s="709"/>
      <c r="M1034" s="709"/>
      <c r="N1034" s="709"/>
      <c r="O1034" s="709"/>
      <c r="P1034" s="709"/>
      <c r="Q1034" s="709"/>
      <c r="R1034" s="709"/>
      <c r="S1034" s="709"/>
      <c r="T1034" s="710"/>
    </row>
    <row r="1035" spans="1:20" s="696" customFormat="1" ht="24.75" customHeight="1">
      <c r="A1035" s="717"/>
      <c r="B1035" s="706"/>
      <c r="C1035" s="707"/>
      <c r="D1035" s="708"/>
      <c r="E1035" s="709"/>
      <c r="F1035" s="709"/>
      <c r="G1035" s="709"/>
      <c r="H1035" s="709"/>
      <c r="I1035" s="709"/>
      <c r="J1035" s="709"/>
      <c r="K1035" s="709"/>
      <c r="L1035" s="709"/>
      <c r="M1035" s="709"/>
      <c r="N1035" s="709"/>
      <c r="O1035" s="709"/>
      <c r="P1035" s="709"/>
      <c r="Q1035" s="709"/>
      <c r="R1035" s="709"/>
      <c r="S1035" s="709"/>
      <c r="T1035" s="710"/>
    </row>
    <row r="1036" spans="1:20" s="696" customFormat="1" ht="24.75" customHeight="1">
      <c r="A1036" s="717"/>
      <c r="B1036" s="706"/>
      <c r="C1036" s="707"/>
      <c r="D1036" s="708"/>
      <c r="E1036" s="709"/>
      <c r="F1036" s="709"/>
      <c r="G1036" s="709"/>
      <c r="H1036" s="709"/>
      <c r="I1036" s="709"/>
      <c r="J1036" s="709"/>
      <c r="K1036" s="709"/>
      <c r="L1036" s="709"/>
      <c r="M1036" s="709"/>
      <c r="N1036" s="709"/>
      <c r="O1036" s="709"/>
      <c r="P1036" s="709"/>
      <c r="Q1036" s="709"/>
      <c r="R1036" s="709"/>
      <c r="S1036" s="709"/>
      <c r="T1036" s="710"/>
    </row>
    <row r="1037" spans="1:20" s="696" customFormat="1" ht="24.75" customHeight="1">
      <c r="A1037" s="717"/>
      <c r="B1037" s="706"/>
      <c r="C1037" s="707"/>
      <c r="D1037" s="708"/>
      <c r="E1037" s="709"/>
      <c r="F1037" s="709"/>
      <c r="G1037" s="709"/>
      <c r="H1037" s="709"/>
      <c r="I1037" s="709"/>
      <c r="J1037" s="709"/>
      <c r="K1037" s="709"/>
      <c r="L1037" s="709"/>
      <c r="M1037" s="709"/>
      <c r="N1037" s="709"/>
      <c r="O1037" s="709"/>
      <c r="P1037" s="709"/>
      <c r="Q1037" s="709"/>
      <c r="R1037" s="709"/>
      <c r="S1037" s="709"/>
      <c r="T1037" s="710"/>
    </row>
    <row r="1038" spans="1:20" s="696" customFormat="1" ht="24.75" customHeight="1">
      <c r="A1038" s="717"/>
      <c r="B1038" s="706"/>
      <c r="C1038" s="707"/>
      <c r="D1038" s="708"/>
      <c r="E1038" s="709"/>
      <c r="F1038" s="709"/>
      <c r="G1038" s="709"/>
      <c r="H1038" s="709"/>
      <c r="I1038" s="709"/>
      <c r="J1038" s="709"/>
      <c r="K1038" s="709"/>
      <c r="L1038" s="709"/>
      <c r="M1038" s="709"/>
      <c r="N1038" s="709"/>
      <c r="O1038" s="709"/>
      <c r="P1038" s="709"/>
      <c r="Q1038" s="709"/>
      <c r="R1038" s="709"/>
      <c r="S1038" s="709"/>
      <c r="T1038" s="710"/>
    </row>
    <row r="1039" spans="1:20" s="696" customFormat="1" ht="24.75" customHeight="1">
      <c r="A1039" s="717"/>
      <c r="B1039" s="706"/>
      <c r="C1039" s="707"/>
      <c r="D1039" s="708"/>
      <c r="E1039" s="709"/>
      <c r="F1039" s="709"/>
      <c r="G1039" s="709"/>
      <c r="H1039" s="709"/>
      <c r="I1039" s="709"/>
      <c r="J1039" s="709"/>
      <c r="K1039" s="709"/>
      <c r="L1039" s="709"/>
      <c r="M1039" s="709"/>
      <c r="N1039" s="709"/>
      <c r="O1039" s="709"/>
      <c r="P1039" s="709"/>
      <c r="Q1039" s="709"/>
      <c r="R1039" s="709"/>
      <c r="S1039" s="709"/>
      <c r="T1039" s="710"/>
    </row>
    <row r="1040" spans="1:20" s="696" customFormat="1" ht="24.75" customHeight="1">
      <c r="A1040" s="717"/>
      <c r="B1040" s="706"/>
      <c r="C1040" s="707"/>
      <c r="D1040" s="708"/>
      <c r="E1040" s="709"/>
      <c r="F1040" s="709"/>
      <c r="G1040" s="709"/>
      <c r="H1040" s="709"/>
      <c r="I1040" s="709"/>
      <c r="J1040" s="709"/>
      <c r="K1040" s="709"/>
      <c r="L1040" s="709"/>
      <c r="M1040" s="709"/>
      <c r="N1040" s="709"/>
      <c r="O1040" s="709"/>
      <c r="P1040" s="709"/>
      <c r="Q1040" s="709"/>
      <c r="R1040" s="709"/>
      <c r="S1040" s="709"/>
      <c r="T1040" s="710"/>
    </row>
    <row r="1041" spans="1:20" s="696" customFormat="1" ht="24.75" customHeight="1">
      <c r="A1041" s="717"/>
      <c r="B1041" s="706"/>
      <c r="C1041" s="707"/>
      <c r="D1041" s="708"/>
      <c r="E1041" s="709"/>
      <c r="F1041" s="709"/>
      <c r="G1041" s="709"/>
      <c r="H1041" s="709"/>
      <c r="I1041" s="709"/>
      <c r="J1041" s="709"/>
      <c r="K1041" s="709"/>
      <c r="L1041" s="709"/>
      <c r="M1041" s="709"/>
      <c r="N1041" s="709"/>
      <c r="O1041" s="709"/>
      <c r="P1041" s="709"/>
      <c r="Q1041" s="709"/>
      <c r="R1041" s="709"/>
      <c r="S1041" s="709"/>
      <c r="T1041" s="710"/>
    </row>
    <row r="1042" spans="1:20" s="696" customFormat="1" ht="24.75" customHeight="1">
      <c r="A1042" s="717"/>
      <c r="B1042" s="706"/>
      <c r="C1042" s="707"/>
      <c r="D1042" s="708"/>
      <c r="E1042" s="709"/>
      <c r="F1042" s="709"/>
      <c r="G1042" s="709"/>
      <c r="H1042" s="709"/>
      <c r="I1042" s="709"/>
      <c r="J1042" s="709"/>
      <c r="K1042" s="709"/>
      <c r="L1042" s="709"/>
      <c r="M1042" s="709"/>
      <c r="N1042" s="709"/>
      <c r="O1042" s="709"/>
      <c r="P1042" s="709"/>
      <c r="Q1042" s="709"/>
      <c r="R1042" s="709"/>
      <c r="S1042" s="709"/>
      <c r="T1042" s="710"/>
    </row>
    <row r="1043" spans="1:20" s="696" customFormat="1" ht="24.75" customHeight="1">
      <c r="A1043" s="717"/>
      <c r="B1043" s="706"/>
      <c r="C1043" s="707"/>
      <c r="D1043" s="708"/>
      <c r="E1043" s="709"/>
      <c r="F1043" s="709"/>
      <c r="G1043" s="709"/>
      <c r="H1043" s="709"/>
      <c r="I1043" s="709"/>
      <c r="J1043" s="709"/>
      <c r="K1043" s="709"/>
      <c r="L1043" s="709"/>
      <c r="M1043" s="709"/>
      <c r="N1043" s="709"/>
      <c r="O1043" s="709"/>
      <c r="P1043" s="709"/>
      <c r="Q1043" s="709"/>
      <c r="R1043" s="709"/>
      <c r="S1043" s="709"/>
      <c r="T1043" s="710"/>
    </row>
    <row r="1044" spans="1:20" s="696" customFormat="1" ht="24.75" customHeight="1">
      <c r="A1044" s="717"/>
      <c r="B1044" s="706"/>
      <c r="C1044" s="707"/>
      <c r="D1044" s="708"/>
      <c r="E1044" s="709"/>
      <c r="F1044" s="709"/>
      <c r="G1044" s="709"/>
      <c r="H1044" s="709"/>
      <c r="I1044" s="709"/>
      <c r="J1044" s="709"/>
      <c r="K1044" s="709"/>
      <c r="L1044" s="709"/>
      <c r="M1044" s="709"/>
      <c r="N1044" s="709"/>
      <c r="O1044" s="709"/>
      <c r="P1044" s="709"/>
      <c r="Q1044" s="709"/>
      <c r="R1044" s="709"/>
      <c r="S1044" s="709"/>
      <c r="T1044" s="710"/>
    </row>
    <row r="1045" spans="1:20" s="696" customFormat="1" ht="24.75" customHeight="1">
      <c r="A1045" s="717"/>
      <c r="B1045" s="706"/>
      <c r="C1045" s="707"/>
      <c r="D1045" s="708"/>
      <c r="E1045" s="709"/>
      <c r="F1045" s="709"/>
      <c r="G1045" s="709"/>
      <c r="H1045" s="709"/>
      <c r="I1045" s="709"/>
      <c r="J1045" s="709"/>
      <c r="K1045" s="709"/>
      <c r="L1045" s="709"/>
      <c r="M1045" s="709"/>
      <c r="N1045" s="709"/>
      <c r="O1045" s="709"/>
      <c r="P1045" s="709"/>
      <c r="Q1045" s="709"/>
      <c r="R1045" s="709"/>
      <c r="S1045" s="709"/>
      <c r="T1045" s="710"/>
    </row>
    <row r="1046" spans="1:20" s="696" customFormat="1" ht="24.75" customHeight="1">
      <c r="A1046" s="717"/>
      <c r="B1046" s="706"/>
      <c r="C1046" s="707"/>
      <c r="D1046" s="708"/>
      <c r="E1046" s="709"/>
      <c r="F1046" s="709"/>
      <c r="G1046" s="709"/>
      <c r="H1046" s="709"/>
      <c r="I1046" s="709"/>
      <c r="J1046" s="709"/>
      <c r="K1046" s="709"/>
      <c r="L1046" s="709"/>
      <c r="M1046" s="709"/>
      <c r="N1046" s="709"/>
      <c r="O1046" s="709"/>
      <c r="P1046" s="709"/>
      <c r="Q1046" s="709"/>
      <c r="R1046" s="709"/>
      <c r="S1046" s="709"/>
      <c r="T1046" s="710"/>
    </row>
    <row r="1047" spans="1:20" s="696" customFormat="1" ht="24.75" customHeight="1">
      <c r="A1047" s="717"/>
      <c r="B1047" s="706"/>
      <c r="C1047" s="707"/>
      <c r="D1047" s="708"/>
      <c r="E1047" s="709"/>
      <c r="F1047" s="709"/>
      <c r="G1047" s="709"/>
      <c r="H1047" s="709"/>
      <c r="I1047" s="709"/>
      <c r="J1047" s="709"/>
      <c r="K1047" s="709"/>
      <c r="L1047" s="709"/>
      <c r="M1047" s="709"/>
      <c r="N1047" s="709"/>
      <c r="O1047" s="709"/>
      <c r="P1047" s="709"/>
      <c r="Q1047" s="709"/>
      <c r="R1047" s="709"/>
      <c r="S1047" s="709"/>
      <c r="T1047" s="710"/>
    </row>
    <row r="1048" spans="1:20" s="696" customFormat="1" ht="24.75" customHeight="1">
      <c r="A1048" s="717"/>
      <c r="B1048" s="706"/>
      <c r="C1048" s="707"/>
      <c r="D1048" s="708"/>
      <c r="E1048" s="709"/>
      <c r="F1048" s="709"/>
      <c r="G1048" s="709"/>
      <c r="H1048" s="709"/>
      <c r="I1048" s="709"/>
      <c r="J1048" s="709"/>
      <c r="K1048" s="709"/>
      <c r="L1048" s="709"/>
      <c r="M1048" s="709"/>
      <c r="N1048" s="709"/>
      <c r="O1048" s="709"/>
      <c r="P1048" s="709"/>
      <c r="Q1048" s="709"/>
      <c r="R1048" s="709"/>
      <c r="S1048" s="709"/>
      <c r="T1048" s="710"/>
    </row>
    <row r="1049" spans="1:20" s="696" customFormat="1" ht="24.75" customHeight="1">
      <c r="A1049" s="717"/>
      <c r="B1049" s="706"/>
      <c r="C1049" s="707"/>
      <c r="D1049" s="708"/>
      <c r="E1049" s="709"/>
      <c r="F1049" s="709"/>
      <c r="G1049" s="709"/>
      <c r="H1049" s="709"/>
      <c r="I1049" s="709"/>
      <c r="J1049" s="709"/>
      <c r="K1049" s="709"/>
      <c r="L1049" s="709"/>
      <c r="M1049" s="709"/>
      <c r="N1049" s="709"/>
      <c r="O1049" s="709"/>
      <c r="P1049" s="709"/>
      <c r="Q1049" s="709"/>
      <c r="R1049" s="709"/>
      <c r="S1049" s="709"/>
      <c r="T1049" s="710"/>
    </row>
    <row r="1050" spans="1:20" s="696" customFormat="1" ht="24.75" customHeight="1">
      <c r="A1050" s="717"/>
      <c r="B1050" s="706"/>
      <c r="C1050" s="707"/>
      <c r="D1050" s="708"/>
      <c r="E1050" s="709"/>
      <c r="F1050" s="709"/>
      <c r="G1050" s="709"/>
      <c r="H1050" s="709"/>
      <c r="I1050" s="709"/>
      <c r="J1050" s="709"/>
      <c r="K1050" s="709"/>
      <c r="L1050" s="709"/>
      <c r="M1050" s="709"/>
      <c r="N1050" s="709"/>
      <c r="O1050" s="709"/>
      <c r="P1050" s="709"/>
      <c r="Q1050" s="709"/>
      <c r="R1050" s="709"/>
      <c r="S1050" s="709"/>
      <c r="T1050" s="710"/>
    </row>
    <row r="1051" spans="1:20" s="696" customFormat="1" ht="24.75" customHeight="1">
      <c r="A1051" s="717"/>
      <c r="B1051" s="706"/>
      <c r="C1051" s="707"/>
      <c r="D1051" s="708"/>
      <c r="E1051" s="709"/>
      <c r="F1051" s="709"/>
      <c r="G1051" s="709"/>
      <c r="H1051" s="709"/>
      <c r="I1051" s="709"/>
      <c r="J1051" s="709"/>
      <c r="K1051" s="709"/>
      <c r="L1051" s="709"/>
      <c r="M1051" s="709"/>
      <c r="N1051" s="709"/>
      <c r="O1051" s="709"/>
      <c r="P1051" s="709"/>
      <c r="Q1051" s="709"/>
      <c r="R1051" s="709"/>
      <c r="S1051" s="709"/>
      <c r="T1051" s="710"/>
    </row>
    <row r="1052" spans="1:20" s="696" customFormat="1" ht="24.75" customHeight="1">
      <c r="A1052" s="717"/>
      <c r="B1052" s="706"/>
      <c r="C1052" s="707"/>
      <c r="D1052" s="708"/>
      <c r="E1052" s="709"/>
      <c r="F1052" s="709"/>
      <c r="G1052" s="709"/>
      <c r="H1052" s="709"/>
      <c r="I1052" s="709"/>
      <c r="J1052" s="709"/>
      <c r="K1052" s="709"/>
      <c r="L1052" s="709"/>
      <c r="M1052" s="709"/>
      <c r="N1052" s="709"/>
      <c r="O1052" s="709"/>
      <c r="P1052" s="709"/>
      <c r="Q1052" s="709"/>
      <c r="R1052" s="709"/>
      <c r="S1052" s="709"/>
      <c r="T1052" s="710"/>
    </row>
    <row r="1053" spans="1:20" s="696" customFormat="1" ht="24.75" customHeight="1">
      <c r="A1053" s="717"/>
      <c r="B1053" s="706"/>
      <c r="C1053" s="707"/>
      <c r="D1053" s="708"/>
      <c r="E1053" s="709"/>
      <c r="F1053" s="709"/>
      <c r="G1053" s="709"/>
      <c r="H1053" s="709"/>
      <c r="I1053" s="709"/>
      <c r="J1053" s="709"/>
      <c r="K1053" s="709"/>
      <c r="L1053" s="709"/>
      <c r="M1053" s="709"/>
      <c r="N1053" s="709"/>
      <c r="O1053" s="709"/>
      <c r="P1053" s="709"/>
      <c r="Q1053" s="709"/>
      <c r="R1053" s="709"/>
      <c r="S1053" s="709"/>
      <c r="T1053" s="710"/>
    </row>
    <row r="1054" spans="1:20" s="696" customFormat="1" ht="24.75" customHeight="1">
      <c r="A1054" s="717"/>
      <c r="B1054" s="706"/>
      <c r="C1054" s="707"/>
      <c r="D1054" s="708"/>
      <c r="E1054" s="709"/>
      <c r="F1054" s="709"/>
      <c r="G1054" s="709"/>
      <c r="H1054" s="709"/>
      <c r="I1054" s="709"/>
      <c r="J1054" s="709"/>
      <c r="K1054" s="709"/>
      <c r="L1054" s="709"/>
      <c r="M1054" s="709"/>
      <c r="N1054" s="709"/>
      <c r="O1054" s="709"/>
      <c r="P1054" s="709"/>
      <c r="Q1054" s="709"/>
      <c r="R1054" s="709"/>
      <c r="S1054" s="709"/>
      <c r="T1054" s="710"/>
    </row>
    <row r="1055" spans="1:20" s="696" customFormat="1" ht="24.75" customHeight="1">
      <c r="A1055" s="717"/>
      <c r="B1055" s="706"/>
      <c r="C1055" s="707"/>
      <c r="D1055" s="708"/>
      <c r="E1055" s="709"/>
      <c r="F1055" s="709"/>
      <c r="G1055" s="709"/>
      <c r="H1055" s="709"/>
      <c r="I1055" s="709"/>
      <c r="J1055" s="709"/>
      <c r="K1055" s="709"/>
      <c r="L1055" s="709"/>
      <c r="M1055" s="709"/>
      <c r="N1055" s="709"/>
      <c r="O1055" s="709"/>
      <c r="P1055" s="709"/>
      <c r="Q1055" s="709"/>
      <c r="R1055" s="709"/>
      <c r="S1055" s="709"/>
      <c r="T1055" s="710"/>
    </row>
    <row r="1056" spans="1:20" s="696" customFormat="1" ht="24.75" customHeight="1">
      <c r="A1056" s="717"/>
      <c r="B1056" s="706"/>
      <c r="C1056" s="707"/>
      <c r="D1056" s="708"/>
      <c r="E1056" s="709"/>
      <c r="F1056" s="709"/>
      <c r="G1056" s="709"/>
      <c r="H1056" s="709"/>
      <c r="I1056" s="709"/>
      <c r="J1056" s="709"/>
      <c r="K1056" s="709"/>
      <c r="L1056" s="709"/>
      <c r="M1056" s="709"/>
      <c r="N1056" s="709"/>
      <c r="O1056" s="709"/>
      <c r="P1056" s="709"/>
      <c r="Q1056" s="709"/>
      <c r="R1056" s="709"/>
      <c r="S1056" s="709"/>
      <c r="T1056" s="710"/>
    </row>
    <row r="1057" spans="1:20" s="696" customFormat="1" ht="24.75" customHeight="1">
      <c r="A1057" s="717"/>
      <c r="B1057" s="706"/>
      <c r="C1057" s="707"/>
      <c r="D1057" s="708"/>
      <c r="E1057" s="709"/>
      <c r="F1057" s="709"/>
      <c r="G1057" s="709"/>
      <c r="H1057" s="709"/>
      <c r="I1057" s="709"/>
      <c r="J1057" s="709"/>
      <c r="K1057" s="709"/>
      <c r="L1057" s="709"/>
      <c r="M1057" s="709"/>
      <c r="N1057" s="709"/>
      <c r="O1057" s="709"/>
      <c r="P1057" s="709"/>
      <c r="Q1057" s="709"/>
      <c r="R1057" s="709"/>
      <c r="S1057" s="709"/>
      <c r="T1057" s="710"/>
    </row>
    <row r="1058" spans="1:20" s="696" customFormat="1" ht="24.75" customHeight="1">
      <c r="A1058" s="717"/>
      <c r="B1058" s="706"/>
      <c r="C1058" s="707"/>
      <c r="D1058" s="708"/>
      <c r="E1058" s="709"/>
      <c r="F1058" s="709"/>
      <c r="G1058" s="709"/>
      <c r="H1058" s="709"/>
      <c r="I1058" s="709"/>
      <c r="J1058" s="709"/>
      <c r="K1058" s="709"/>
      <c r="L1058" s="709"/>
      <c r="M1058" s="709"/>
      <c r="N1058" s="709"/>
      <c r="O1058" s="709"/>
      <c r="P1058" s="709"/>
      <c r="Q1058" s="709"/>
      <c r="R1058" s="709"/>
      <c r="S1058" s="709"/>
      <c r="T1058" s="710"/>
    </row>
    <row r="1059" spans="1:20" s="696" customFormat="1" ht="24.75" customHeight="1">
      <c r="A1059" s="717"/>
      <c r="B1059" s="706"/>
      <c r="C1059" s="707"/>
      <c r="D1059" s="708"/>
      <c r="E1059" s="709"/>
      <c r="F1059" s="709"/>
      <c r="G1059" s="709"/>
      <c r="H1059" s="709"/>
      <c r="I1059" s="709"/>
      <c r="J1059" s="709"/>
      <c r="K1059" s="709"/>
      <c r="L1059" s="709"/>
      <c r="M1059" s="709"/>
      <c r="N1059" s="709"/>
      <c r="O1059" s="709"/>
      <c r="P1059" s="709"/>
      <c r="Q1059" s="709"/>
      <c r="R1059" s="709"/>
      <c r="S1059" s="709"/>
      <c r="T1059" s="710"/>
    </row>
    <row r="1060" spans="1:20" s="696" customFormat="1" ht="24.75" customHeight="1">
      <c r="A1060" s="717"/>
      <c r="B1060" s="706"/>
      <c r="C1060" s="707"/>
      <c r="D1060" s="708"/>
      <c r="E1060" s="709"/>
      <c r="F1060" s="709"/>
      <c r="G1060" s="709"/>
      <c r="H1060" s="709"/>
      <c r="I1060" s="709"/>
      <c r="J1060" s="709"/>
      <c r="K1060" s="709"/>
      <c r="L1060" s="709"/>
      <c r="M1060" s="709"/>
      <c r="N1060" s="709"/>
      <c r="O1060" s="709"/>
      <c r="P1060" s="709"/>
      <c r="Q1060" s="709"/>
      <c r="R1060" s="709"/>
      <c r="S1060" s="709"/>
      <c r="T1060" s="710"/>
    </row>
    <row r="1061" spans="1:20" s="696" customFormat="1" ht="24.75" customHeight="1">
      <c r="A1061" s="717"/>
      <c r="B1061" s="706"/>
      <c r="C1061" s="707"/>
      <c r="D1061" s="708"/>
      <c r="E1061" s="709"/>
      <c r="F1061" s="709"/>
      <c r="G1061" s="709"/>
      <c r="H1061" s="709"/>
      <c r="I1061" s="709"/>
      <c r="J1061" s="709"/>
      <c r="K1061" s="709"/>
      <c r="L1061" s="709"/>
      <c r="M1061" s="709"/>
      <c r="N1061" s="709"/>
      <c r="O1061" s="709"/>
      <c r="P1061" s="709"/>
      <c r="Q1061" s="709"/>
      <c r="R1061" s="709"/>
      <c r="S1061" s="709"/>
      <c r="T1061" s="710"/>
    </row>
    <row r="1062" spans="1:20" s="696" customFormat="1" ht="24.75" customHeight="1">
      <c r="A1062" s="717"/>
      <c r="B1062" s="706"/>
      <c r="C1062" s="707"/>
      <c r="D1062" s="708"/>
      <c r="E1062" s="709"/>
      <c r="F1062" s="709"/>
      <c r="G1062" s="709"/>
      <c r="H1062" s="709"/>
      <c r="I1062" s="709"/>
      <c r="J1062" s="709"/>
      <c r="K1062" s="709"/>
      <c r="L1062" s="709"/>
      <c r="M1062" s="709"/>
      <c r="N1062" s="709"/>
      <c r="O1062" s="709"/>
      <c r="P1062" s="709"/>
      <c r="Q1062" s="709"/>
      <c r="R1062" s="709"/>
      <c r="S1062" s="709"/>
      <c r="T1062" s="710"/>
    </row>
    <row r="1063" spans="1:20" s="696" customFormat="1" ht="24.75" customHeight="1">
      <c r="A1063" s="717"/>
      <c r="B1063" s="706"/>
      <c r="C1063" s="707"/>
      <c r="D1063" s="708"/>
      <c r="E1063" s="709"/>
      <c r="F1063" s="709"/>
      <c r="G1063" s="709"/>
      <c r="H1063" s="709"/>
      <c r="I1063" s="709"/>
      <c r="J1063" s="709"/>
      <c r="K1063" s="709"/>
      <c r="L1063" s="709"/>
      <c r="M1063" s="709"/>
      <c r="N1063" s="709"/>
      <c r="O1063" s="709"/>
      <c r="P1063" s="709"/>
      <c r="Q1063" s="709"/>
      <c r="R1063" s="709"/>
      <c r="S1063" s="709"/>
      <c r="T1063" s="710"/>
    </row>
    <row r="1064" spans="1:20" s="696" customFormat="1" ht="24.75" customHeight="1">
      <c r="A1064" s="717"/>
      <c r="B1064" s="706"/>
      <c r="C1064" s="707"/>
      <c r="D1064" s="708"/>
      <c r="E1064" s="709"/>
      <c r="F1064" s="709"/>
      <c r="G1064" s="709"/>
      <c r="H1064" s="709"/>
      <c r="I1064" s="709"/>
      <c r="J1064" s="709"/>
      <c r="K1064" s="709"/>
      <c r="L1064" s="709"/>
      <c r="M1064" s="709"/>
      <c r="N1064" s="709"/>
      <c r="O1064" s="709"/>
      <c r="P1064" s="709"/>
      <c r="Q1064" s="709"/>
      <c r="R1064" s="709"/>
      <c r="S1064" s="709"/>
      <c r="T1064" s="710"/>
    </row>
    <row r="1065" spans="1:20" s="696" customFormat="1" ht="24.75" customHeight="1">
      <c r="A1065" s="717"/>
      <c r="B1065" s="706"/>
      <c r="C1065" s="707"/>
      <c r="D1065" s="708"/>
      <c r="E1065" s="709"/>
      <c r="F1065" s="709"/>
      <c r="G1065" s="709"/>
      <c r="H1065" s="709"/>
      <c r="I1065" s="709"/>
      <c r="J1065" s="709"/>
      <c r="K1065" s="709"/>
      <c r="L1065" s="709"/>
      <c r="M1065" s="709"/>
      <c r="N1065" s="709"/>
      <c r="O1065" s="709"/>
      <c r="P1065" s="709"/>
      <c r="Q1065" s="709"/>
      <c r="R1065" s="709"/>
      <c r="S1065" s="709"/>
      <c r="T1065" s="710"/>
    </row>
    <row r="1066" spans="1:20" s="696" customFormat="1" ht="24.75" customHeight="1">
      <c r="A1066" s="717"/>
      <c r="B1066" s="706"/>
      <c r="C1066" s="707"/>
      <c r="D1066" s="708"/>
      <c r="E1066" s="709"/>
      <c r="F1066" s="709"/>
      <c r="G1066" s="709"/>
      <c r="H1066" s="709"/>
      <c r="I1066" s="709"/>
      <c r="J1066" s="709"/>
      <c r="K1066" s="709"/>
      <c r="L1066" s="709"/>
      <c r="M1066" s="709"/>
      <c r="N1066" s="709"/>
      <c r="O1066" s="709"/>
      <c r="P1066" s="709"/>
      <c r="Q1066" s="709"/>
      <c r="R1066" s="709"/>
      <c r="S1066" s="709"/>
      <c r="T1066" s="710"/>
    </row>
    <row r="1067" spans="1:20" s="696" customFormat="1" ht="24.75" customHeight="1">
      <c r="A1067" s="717"/>
      <c r="B1067" s="706"/>
      <c r="C1067" s="707"/>
      <c r="D1067" s="708"/>
      <c r="E1067" s="709"/>
      <c r="F1067" s="709"/>
      <c r="G1067" s="709"/>
      <c r="H1067" s="709"/>
      <c r="I1067" s="709"/>
      <c r="J1067" s="709"/>
      <c r="K1067" s="709"/>
      <c r="L1067" s="709"/>
      <c r="M1067" s="709"/>
      <c r="N1067" s="709"/>
      <c r="O1067" s="709"/>
      <c r="P1067" s="709"/>
      <c r="Q1067" s="709"/>
      <c r="R1067" s="709"/>
      <c r="S1067" s="709"/>
      <c r="T1067" s="710"/>
    </row>
    <row r="1068" spans="1:20" s="696" customFormat="1" ht="24.75" customHeight="1">
      <c r="A1068" s="717"/>
      <c r="B1068" s="706"/>
      <c r="C1068" s="707"/>
      <c r="D1068" s="708"/>
      <c r="E1068" s="709"/>
      <c r="F1068" s="709"/>
      <c r="G1068" s="709"/>
      <c r="H1068" s="709"/>
      <c r="I1068" s="709"/>
      <c r="J1068" s="709"/>
      <c r="K1068" s="709"/>
      <c r="L1068" s="709"/>
      <c r="M1068" s="709"/>
      <c r="N1068" s="709"/>
      <c r="O1068" s="709"/>
      <c r="P1068" s="709"/>
      <c r="Q1068" s="709"/>
      <c r="R1068" s="709"/>
      <c r="S1068" s="709"/>
      <c r="T1068" s="710"/>
    </row>
    <row r="1069" spans="1:20" s="696" customFormat="1" ht="24.75" customHeight="1">
      <c r="A1069" s="717"/>
      <c r="B1069" s="706"/>
      <c r="C1069" s="707"/>
      <c r="D1069" s="708"/>
      <c r="E1069" s="709"/>
      <c r="F1069" s="709"/>
      <c r="G1069" s="709"/>
      <c r="H1069" s="709"/>
      <c r="I1069" s="709"/>
      <c r="J1069" s="709"/>
      <c r="K1069" s="709"/>
      <c r="L1069" s="709"/>
      <c r="M1069" s="709"/>
      <c r="N1069" s="709"/>
      <c r="O1069" s="709"/>
      <c r="P1069" s="709"/>
      <c r="Q1069" s="709"/>
      <c r="R1069" s="709"/>
      <c r="S1069" s="709"/>
      <c r="T1069" s="710"/>
    </row>
    <row r="1070" spans="1:20" s="696" customFormat="1" ht="24.75" customHeight="1">
      <c r="A1070" s="717"/>
      <c r="B1070" s="706"/>
      <c r="C1070" s="707"/>
      <c r="D1070" s="708"/>
      <c r="E1070" s="709"/>
      <c r="F1070" s="709"/>
      <c r="G1070" s="709"/>
      <c r="H1070" s="709"/>
      <c r="I1070" s="709"/>
      <c r="J1070" s="709"/>
      <c r="K1070" s="709"/>
      <c r="L1070" s="709"/>
      <c r="M1070" s="709"/>
      <c r="N1070" s="709"/>
      <c r="O1070" s="709"/>
      <c r="P1070" s="709"/>
      <c r="Q1070" s="709"/>
      <c r="R1070" s="709"/>
      <c r="S1070" s="709"/>
      <c r="T1070" s="710"/>
    </row>
    <row r="1071" spans="1:20" s="696" customFormat="1" ht="24.75" customHeight="1">
      <c r="A1071" s="717"/>
      <c r="B1071" s="706"/>
      <c r="C1071" s="707"/>
      <c r="D1071" s="708"/>
      <c r="E1071" s="709"/>
      <c r="F1071" s="709"/>
      <c r="G1071" s="709"/>
      <c r="H1071" s="709"/>
      <c r="I1071" s="709"/>
      <c r="J1071" s="709"/>
      <c r="K1071" s="709"/>
      <c r="L1071" s="709"/>
      <c r="M1071" s="709"/>
      <c r="N1071" s="709"/>
      <c r="O1071" s="709"/>
      <c r="P1071" s="709"/>
      <c r="Q1071" s="709"/>
      <c r="R1071" s="709"/>
      <c r="S1071" s="709"/>
      <c r="T1071" s="710"/>
    </row>
    <row r="1072" spans="1:20" s="696" customFormat="1" ht="24.75" customHeight="1">
      <c r="A1072" s="717"/>
      <c r="B1072" s="706"/>
      <c r="C1072" s="707"/>
      <c r="D1072" s="708"/>
      <c r="E1072" s="709"/>
      <c r="F1072" s="709"/>
      <c r="G1072" s="709"/>
      <c r="H1072" s="709"/>
      <c r="I1072" s="709"/>
      <c r="J1072" s="709"/>
      <c r="K1072" s="709"/>
      <c r="L1072" s="709"/>
      <c r="M1072" s="709"/>
      <c r="N1072" s="709"/>
      <c r="O1072" s="709"/>
      <c r="P1072" s="709"/>
      <c r="Q1072" s="709"/>
      <c r="R1072" s="709"/>
      <c r="S1072" s="709"/>
      <c r="T1072" s="710"/>
    </row>
    <row r="1073" spans="1:20" s="696" customFormat="1" ht="24.75" customHeight="1">
      <c r="A1073" s="717"/>
      <c r="B1073" s="706"/>
      <c r="C1073" s="707"/>
      <c r="D1073" s="708"/>
      <c r="E1073" s="709"/>
      <c r="F1073" s="709"/>
      <c r="G1073" s="709"/>
      <c r="H1073" s="709"/>
      <c r="I1073" s="709"/>
      <c r="J1073" s="709"/>
      <c r="K1073" s="709"/>
      <c r="L1073" s="709"/>
      <c r="M1073" s="709"/>
      <c r="N1073" s="709"/>
      <c r="O1073" s="709"/>
      <c r="P1073" s="709"/>
      <c r="Q1073" s="709"/>
      <c r="R1073" s="709"/>
      <c r="S1073" s="709"/>
      <c r="T1073" s="710"/>
    </row>
    <row r="1074" spans="1:20" s="696" customFormat="1" ht="24.75" customHeight="1">
      <c r="A1074" s="717"/>
      <c r="B1074" s="706"/>
      <c r="C1074" s="707"/>
      <c r="D1074" s="708"/>
      <c r="E1074" s="709"/>
      <c r="F1074" s="709"/>
      <c r="G1074" s="709"/>
      <c r="H1074" s="709"/>
      <c r="I1074" s="709"/>
      <c r="J1074" s="709"/>
      <c r="K1074" s="709"/>
      <c r="L1074" s="709"/>
      <c r="M1074" s="709"/>
      <c r="N1074" s="709"/>
      <c r="O1074" s="709"/>
      <c r="P1074" s="709"/>
      <c r="Q1074" s="709"/>
      <c r="R1074" s="709"/>
      <c r="S1074" s="709"/>
      <c r="T1074" s="710"/>
    </row>
    <row r="1075" spans="1:20" s="696" customFormat="1" ht="24.75" customHeight="1">
      <c r="A1075" s="717"/>
      <c r="B1075" s="706"/>
      <c r="C1075" s="707"/>
      <c r="D1075" s="708"/>
      <c r="E1075" s="709"/>
      <c r="F1075" s="709"/>
      <c r="G1075" s="709"/>
      <c r="H1075" s="709"/>
      <c r="I1075" s="709"/>
      <c r="J1075" s="709"/>
      <c r="K1075" s="709"/>
      <c r="L1075" s="709"/>
      <c r="M1075" s="709"/>
      <c r="N1075" s="709"/>
      <c r="O1075" s="709"/>
      <c r="P1075" s="709"/>
      <c r="Q1075" s="709"/>
      <c r="R1075" s="709"/>
      <c r="S1075" s="709"/>
      <c r="T1075" s="710"/>
    </row>
    <row r="1076" spans="1:20" s="696" customFormat="1" ht="24.75" customHeight="1">
      <c r="A1076" s="717"/>
      <c r="B1076" s="706"/>
      <c r="C1076" s="707"/>
      <c r="D1076" s="708"/>
      <c r="E1076" s="709"/>
      <c r="F1076" s="709"/>
      <c r="G1076" s="709"/>
      <c r="H1076" s="709"/>
      <c r="I1076" s="709"/>
      <c r="J1076" s="709"/>
      <c r="K1076" s="709"/>
      <c r="L1076" s="709"/>
      <c r="M1076" s="709"/>
      <c r="N1076" s="709"/>
      <c r="O1076" s="709"/>
      <c r="P1076" s="709"/>
      <c r="Q1076" s="709"/>
      <c r="R1076" s="709"/>
      <c r="S1076" s="709"/>
      <c r="T1076" s="710"/>
    </row>
    <row r="1077" spans="1:20" s="696" customFormat="1" ht="24.75" customHeight="1">
      <c r="A1077" s="717"/>
      <c r="B1077" s="706"/>
      <c r="C1077" s="707"/>
      <c r="D1077" s="708"/>
      <c r="E1077" s="709"/>
      <c r="F1077" s="709"/>
      <c r="G1077" s="709"/>
      <c r="H1077" s="709"/>
      <c r="I1077" s="709"/>
      <c r="J1077" s="709"/>
      <c r="K1077" s="709"/>
      <c r="L1077" s="709"/>
      <c r="M1077" s="709"/>
      <c r="N1077" s="709"/>
      <c r="O1077" s="709"/>
      <c r="P1077" s="709"/>
      <c r="Q1077" s="709"/>
      <c r="R1077" s="709"/>
      <c r="S1077" s="709"/>
      <c r="T1077" s="710"/>
    </row>
    <row r="1078" spans="1:20" s="696" customFormat="1" ht="24.75" customHeight="1">
      <c r="A1078" s="717"/>
      <c r="B1078" s="706"/>
      <c r="C1078" s="707"/>
      <c r="D1078" s="708"/>
      <c r="E1078" s="709"/>
      <c r="F1078" s="709"/>
      <c r="G1078" s="709"/>
      <c r="H1078" s="709"/>
      <c r="I1078" s="709"/>
      <c r="J1078" s="709"/>
      <c r="K1078" s="709"/>
      <c r="L1078" s="709"/>
      <c r="M1078" s="709"/>
      <c r="N1078" s="709"/>
      <c r="O1078" s="709"/>
      <c r="P1078" s="709"/>
      <c r="Q1078" s="709"/>
      <c r="R1078" s="709"/>
      <c r="S1078" s="709"/>
      <c r="T1078" s="710"/>
    </row>
    <row r="1079" spans="1:20" s="696" customFormat="1" ht="24.75" customHeight="1">
      <c r="A1079" s="717"/>
      <c r="B1079" s="706"/>
      <c r="C1079" s="707"/>
      <c r="D1079" s="708"/>
      <c r="E1079" s="709"/>
      <c r="F1079" s="709"/>
      <c r="G1079" s="709"/>
      <c r="H1079" s="709"/>
      <c r="I1079" s="709"/>
      <c r="J1079" s="709"/>
      <c r="K1079" s="709"/>
      <c r="L1079" s="709"/>
      <c r="M1079" s="709"/>
      <c r="N1079" s="709"/>
      <c r="O1079" s="709"/>
      <c r="P1079" s="709"/>
      <c r="Q1079" s="709"/>
      <c r="R1079" s="709"/>
      <c r="S1079" s="709"/>
      <c r="T1079" s="710"/>
    </row>
    <row r="1080" spans="1:20" s="696" customFormat="1" ht="24.75" customHeight="1">
      <c r="A1080" s="717"/>
      <c r="B1080" s="706"/>
      <c r="C1080" s="707"/>
      <c r="D1080" s="708"/>
      <c r="E1080" s="709"/>
      <c r="F1080" s="709"/>
      <c r="G1080" s="709"/>
      <c r="H1080" s="709"/>
      <c r="I1080" s="709"/>
      <c r="J1080" s="709"/>
      <c r="K1080" s="709"/>
      <c r="L1080" s="709"/>
      <c r="M1080" s="709"/>
      <c r="N1080" s="709"/>
      <c r="O1080" s="709"/>
      <c r="P1080" s="709"/>
      <c r="Q1080" s="709"/>
      <c r="R1080" s="709"/>
      <c r="S1080" s="709"/>
      <c r="T1080" s="710"/>
    </row>
    <row r="1081" spans="1:20" s="696" customFormat="1" ht="24.75" customHeight="1">
      <c r="A1081" s="717"/>
      <c r="B1081" s="706"/>
      <c r="C1081" s="707"/>
      <c r="D1081" s="708"/>
      <c r="E1081" s="709"/>
      <c r="F1081" s="709"/>
      <c r="G1081" s="709"/>
      <c r="H1081" s="709"/>
      <c r="I1081" s="709"/>
      <c r="J1081" s="709"/>
      <c r="K1081" s="709"/>
      <c r="L1081" s="709"/>
      <c r="M1081" s="709"/>
      <c r="N1081" s="709"/>
      <c r="O1081" s="709"/>
      <c r="P1081" s="709"/>
      <c r="Q1081" s="709"/>
      <c r="R1081" s="709"/>
      <c r="S1081" s="709"/>
      <c r="T1081" s="710"/>
    </row>
    <row r="1082" spans="1:20" s="696" customFormat="1" ht="24.75" customHeight="1">
      <c r="A1082" s="717"/>
      <c r="B1082" s="706"/>
      <c r="C1082" s="707"/>
      <c r="D1082" s="708"/>
      <c r="E1082" s="709"/>
      <c r="F1082" s="709"/>
      <c r="G1082" s="709"/>
      <c r="H1082" s="709"/>
      <c r="I1082" s="709"/>
      <c r="J1082" s="709"/>
      <c r="K1082" s="709"/>
      <c r="L1082" s="709"/>
      <c r="M1082" s="709"/>
      <c r="N1082" s="709"/>
      <c r="O1082" s="709"/>
      <c r="P1082" s="709"/>
      <c r="Q1082" s="709"/>
      <c r="R1082" s="709"/>
      <c r="S1082" s="709"/>
      <c r="T1082" s="710"/>
    </row>
    <row r="1083" spans="1:20" s="696" customFormat="1" ht="24.75" customHeight="1">
      <c r="A1083" s="717"/>
      <c r="B1083" s="706"/>
      <c r="C1083" s="707"/>
      <c r="D1083" s="708"/>
      <c r="E1083" s="709"/>
      <c r="F1083" s="709"/>
      <c r="G1083" s="709"/>
      <c r="H1083" s="709"/>
      <c r="I1083" s="709"/>
      <c r="J1083" s="709"/>
      <c r="K1083" s="709"/>
      <c r="L1083" s="709"/>
      <c r="M1083" s="709"/>
      <c r="N1083" s="709"/>
      <c r="O1083" s="709"/>
      <c r="P1083" s="709"/>
      <c r="Q1083" s="709"/>
      <c r="R1083" s="709"/>
      <c r="S1083" s="709"/>
      <c r="T1083" s="710"/>
    </row>
    <row r="1084" spans="1:20" s="696" customFormat="1" ht="24.75" customHeight="1">
      <c r="A1084" s="717"/>
      <c r="B1084" s="706"/>
      <c r="C1084" s="707"/>
      <c r="D1084" s="708"/>
      <c r="E1084" s="709"/>
      <c r="F1084" s="709"/>
      <c r="G1084" s="709"/>
      <c r="H1084" s="709"/>
      <c r="I1084" s="709"/>
      <c r="J1084" s="709"/>
      <c r="K1084" s="709"/>
      <c r="L1084" s="709"/>
      <c r="M1084" s="709"/>
      <c r="N1084" s="709"/>
      <c r="O1084" s="709"/>
      <c r="P1084" s="709"/>
      <c r="Q1084" s="709"/>
      <c r="R1084" s="709"/>
      <c r="S1084" s="709"/>
      <c r="T1084" s="710"/>
    </row>
    <row r="1085" spans="1:20" s="696" customFormat="1" ht="24.75" customHeight="1">
      <c r="A1085" s="717"/>
      <c r="B1085" s="706"/>
      <c r="C1085" s="707"/>
      <c r="D1085" s="708"/>
      <c r="E1085" s="709"/>
      <c r="F1085" s="709"/>
      <c r="G1085" s="709"/>
      <c r="H1085" s="709"/>
      <c r="I1085" s="709"/>
      <c r="J1085" s="709"/>
      <c r="K1085" s="709"/>
      <c r="L1085" s="709"/>
      <c r="M1085" s="709"/>
      <c r="N1085" s="709"/>
      <c r="O1085" s="709"/>
      <c r="P1085" s="709"/>
      <c r="Q1085" s="709"/>
      <c r="R1085" s="709"/>
      <c r="S1085" s="709"/>
      <c r="T1085" s="710"/>
    </row>
    <row r="1086" spans="1:20" s="696" customFormat="1" ht="24.75" customHeight="1">
      <c r="A1086" s="717"/>
      <c r="B1086" s="706"/>
      <c r="C1086" s="707"/>
      <c r="D1086" s="708"/>
      <c r="E1086" s="709"/>
      <c r="F1086" s="709"/>
      <c r="G1086" s="709"/>
      <c r="H1086" s="709"/>
      <c r="I1086" s="709"/>
      <c r="J1086" s="709"/>
      <c r="K1086" s="709"/>
      <c r="L1086" s="709"/>
      <c r="M1086" s="709"/>
      <c r="N1086" s="709"/>
      <c r="O1086" s="709"/>
      <c r="P1086" s="709"/>
      <c r="Q1086" s="709"/>
      <c r="R1086" s="709"/>
      <c r="S1086" s="709"/>
      <c r="T1086" s="710"/>
    </row>
    <row r="1087" spans="1:20" s="696" customFormat="1" ht="24.75" customHeight="1">
      <c r="A1087" s="717"/>
      <c r="B1087" s="706"/>
      <c r="C1087" s="707"/>
      <c r="D1087" s="708"/>
      <c r="E1087" s="709"/>
      <c r="F1087" s="709"/>
      <c r="G1087" s="709"/>
      <c r="H1087" s="709"/>
      <c r="I1087" s="709"/>
      <c r="J1087" s="709"/>
      <c r="K1087" s="709"/>
      <c r="L1087" s="709"/>
      <c r="M1087" s="709"/>
      <c r="N1087" s="709"/>
      <c r="O1087" s="709"/>
      <c r="P1087" s="709"/>
      <c r="Q1087" s="709"/>
      <c r="R1087" s="709"/>
      <c r="S1087" s="709"/>
      <c r="T1087" s="710"/>
    </row>
    <row r="1088" spans="1:20" s="696" customFormat="1" ht="24.75" customHeight="1">
      <c r="A1088" s="717"/>
      <c r="B1088" s="706"/>
      <c r="C1088" s="707"/>
      <c r="D1088" s="708"/>
      <c r="E1088" s="709"/>
      <c r="F1088" s="709"/>
      <c r="G1088" s="709"/>
      <c r="H1088" s="709"/>
      <c r="I1088" s="709"/>
      <c r="J1088" s="709"/>
      <c r="K1088" s="709"/>
      <c r="L1088" s="709"/>
      <c r="M1088" s="709"/>
      <c r="N1088" s="709"/>
      <c r="O1088" s="709"/>
      <c r="P1088" s="709"/>
      <c r="Q1088" s="709"/>
      <c r="R1088" s="709"/>
      <c r="S1088" s="709"/>
      <c r="T1088" s="710"/>
    </row>
    <row r="1089" spans="1:20" s="696" customFormat="1" ht="24.75" customHeight="1">
      <c r="A1089" s="717"/>
      <c r="B1089" s="706"/>
      <c r="C1089" s="707"/>
      <c r="D1089" s="708"/>
      <c r="E1089" s="709"/>
      <c r="F1089" s="709"/>
      <c r="G1089" s="709"/>
      <c r="H1089" s="709"/>
      <c r="I1089" s="709"/>
      <c r="J1089" s="709"/>
      <c r="K1089" s="709"/>
      <c r="L1089" s="709"/>
      <c r="M1089" s="709"/>
      <c r="N1089" s="709"/>
      <c r="O1089" s="709"/>
      <c r="P1089" s="709"/>
      <c r="Q1089" s="709"/>
      <c r="R1089" s="709"/>
      <c r="S1089" s="709"/>
      <c r="T1089" s="710"/>
    </row>
    <row r="1090" spans="1:20" s="696" customFormat="1" ht="24.75" customHeight="1">
      <c r="A1090" s="717"/>
      <c r="B1090" s="706"/>
      <c r="C1090" s="707"/>
      <c r="D1090" s="708"/>
      <c r="E1090" s="709"/>
      <c r="F1090" s="709"/>
      <c r="G1090" s="709"/>
      <c r="H1090" s="709"/>
      <c r="I1090" s="709"/>
      <c r="J1090" s="709"/>
      <c r="K1090" s="709"/>
      <c r="L1090" s="709"/>
      <c r="M1090" s="709"/>
      <c r="N1090" s="709"/>
      <c r="O1090" s="709"/>
      <c r="P1090" s="709"/>
      <c r="Q1090" s="709"/>
      <c r="R1090" s="709"/>
      <c r="S1090" s="709"/>
      <c r="T1090" s="710"/>
    </row>
    <row r="1091" spans="1:20" s="696" customFormat="1" ht="24.75" customHeight="1">
      <c r="A1091" s="717"/>
      <c r="B1091" s="706"/>
      <c r="C1091" s="707"/>
      <c r="D1091" s="708"/>
      <c r="E1091" s="709"/>
      <c r="F1091" s="709"/>
      <c r="G1091" s="709"/>
      <c r="H1091" s="709"/>
      <c r="I1091" s="709"/>
      <c r="J1091" s="709"/>
      <c r="K1091" s="709"/>
      <c r="L1091" s="709"/>
      <c r="M1091" s="709"/>
      <c r="N1091" s="709"/>
      <c r="O1091" s="709"/>
      <c r="P1091" s="709"/>
      <c r="Q1091" s="709"/>
      <c r="R1091" s="709"/>
      <c r="S1091" s="709"/>
      <c r="T1091" s="710"/>
    </row>
    <row r="1092" spans="1:20" s="696" customFormat="1" ht="24.75" customHeight="1">
      <c r="A1092" s="717"/>
      <c r="B1092" s="706"/>
      <c r="C1092" s="707"/>
      <c r="D1092" s="708"/>
      <c r="E1092" s="709"/>
      <c r="F1092" s="709"/>
      <c r="G1092" s="709"/>
      <c r="H1092" s="709"/>
      <c r="I1092" s="709"/>
      <c r="J1092" s="709"/>
      <c r="K1092" s="709"/>
      <c r="L1092" s="709"/>
      <c r="M1092" s="709"/>
      <c r="N1092" s="709"/>
      <c r="O1092" s="709"/>
      <c r="P1092" s="709"/>
      <c r="Q1092" s="709"/>
      <c r="R1092" s="709"/>
      <c r="S1092" s="709"/>
      <c r="T1092" s="710"/>
    </row>
    <row r="1093" spans="1:20" s="696" customFormat="1" ht="24.75" customHeight="1">
      <c r="A1093" s="717"/>
      <c r="B1093" s="706"/>
      <c r="C1093" s="707"/>
      <c r="D1093" s="708"/>
      <c r="E1093" s="709"/>
      <c r="F1093" s="709"/>
      <c r="G1093" s="709"/>
      <c r="H1093" s="709"/>
      <c r="I1093" s="709"/>
      <c r="J1093" s="709"/>
      <c r="K1093" s="709"/>
      <c r="L1093" s="709"/>
      <c r="M1093" s="709"/>
      <c r="N1093" s="709"/>
      <c r="O1093" s="709"/>
      <c r="P1093" s="709"/>
      <c r="Q1093" s="709"/>
      <c r="R1093" s="709"/>
      <c r="S1093" s="709"/>
      <c r="T1093" s="710"/>
    </row>
    <row r="1094" spans="1:20" s="696" customFormat="1" ht="24.75" customHeight="1">
      <c r="A1094" s="717"/>
      <c r="B1094" s="706"/>
      <c r="C1094" s="707"/>
      <c r="D1094" s="708"/>
      <c r="E1094" s="709"/>
      <c r="F1094" s="709"/>
      <c r="G1094" s="709"/>
      <c r="H1094" s="709"/>
      <c r="I1094" s="709"/>
      <c r="J1094" s="709"/>
      <c r="K1094" s="709"/>
      <c r="L1094" s="709"/>
      <c r="M1094" s="709"/>
      <c r="N1094" s="709"/>
      <c r="O1094" s="709"/>
      <c r="P1094" s="709"/>
      <c r="Q1094" s="709"/>
      <c r="R1094" s="709"/>
      <c r="S1094" s="709"/>
      <c r="T1094" s="710"/>
    </row>
    <row r="1095" spans="1:20" s="696" customFormat="1" ht="24.75" customHeight="1">
      <c r="A1095" s="717"/>
      <c r="B1095" s="706"/>
      <c r="C1095" s="707"/>
      <c r="D1095" s="708"/>
      <c r="E1095" s="709"/>
      <c r="F1095" s="709"/>
      <c r="G1095" s="709"/>
      <c r="H1095" s="709"/>
      <c r="I1095" s="709"/>
      <c r="J1095" s="709"/>
      <c r="K1095" s="709"/>
      <c r="L1095" s="709"/>
      <c r="M1095" s="709"/>
      <c r="N1095" s="709"/>
      <c r="O1095" s="709"/>
      <c r="P1095" s="709"/>
      <c r="Q1095" s="709"/>
      <c r="R1095" s="709"/>
      <c r="S1095" s="709"/>
      <c r="T1095" s="710"/>
    </row>
    <row r="1096" spans="1:20" s="696" customFormat="1" ht="24.75" customHeight="1">
      <c r="A1096" s="717"/>
      <c r="B1096" s="706"/>
      <c r="C1096" s="707"/>
      <c r="D1096" s="708"/>
      <c r="E1096" s="709"/>
      <c r="F1096" s="709"/>
      <c r="G1096" s="709"/>
      <c r="H1096" s="709"/>
      <c r="I1096" s="709"/>
      <c r="J1096" s="709"/>
      <c r="K1096" s="709"/>
      <c r="L1096" s="709"/>
      <c r="M1096" s="709"/>
      <c r="N1096" s="709"/>
      <c r="O1096" s="709"/>
      <c r="P1096" s="709"/>
      <c r="Q1096" s="709"/>
      <c r="R1096" s="709"/>
      <c r="S1096" s="709"/>
      <c r="T1096" s="710"/>
    </row>
    <row r="1097" spans="1:20" s="696" customFormat="1" ht="24.75" customHeight="1">
      <c r="A1097" s="717"/>
      <c r="B1097" s="706"/>
      <c r="C1097" s="707"/>
      <c r="D1097" s="708"/>
      <c r="E1097" s="709"/>
      <c r="F1097" s="709"/>
      <c r="G1097" s="709"/>
      <c r="H1097" s="709"/>
      <c r="I1097" s="709"/>
      <c r="J1097" s="709"/>
      <c r="K1097" s="709"/>
      <c r="L1097" s="709"/>
      <c r="M1097" s="709"/>
      <c r="N1097" s="709"/>
      <c r="O1097" s="709"/>
      <c r="P1097" s="709"/>
      <c r="Q1097" s="709"/>
      <c r="R1097" s="709"/>
      <c r="S1097" s="709"/>
      <c r="T1097" s="710"/>
    </row>
    <row r="1098" spans="1:20" s="696" customFormat="1" ht="24.75" customHeight="1">
      <c r="A1098" s="717"/>
      <c r="B1098" s="706"/>
      <c r="C1098" s="707"/>
      <c r="D1098" s="708"/>
      <c r="E1098" s="709"/>
      <c r="F1098" s="709"/>
      <c r="G1098" s="709"/>
      <c r="H1098" s="709"/>
      <c r="I1098" s="709"/>
      <c r="J1098" s="709"/>
      <c r="K1098" s="709"/>
      <c r="L1098" s="709"/>
      <c r="M1098" s="709"/>
      <c r="N1098" s="709"/>
      <c r="O1098" s="709"/>
      <c r="P1098" s="709"/>
      <c r="Q1098" s="709"/>
      <c r="R1098" s="709"/>
      <c r="S1098" s="709"/>
      <c r="T1098" s="710"/>
    </row>
    <row r="1099" spans="1:20" s="696" customFormat="1" ht="24.75" customHeight="1">
      <c r="A1099" s="717"/>
      <c r="B1099" s="706"/>
      <c r="C1099" s="707"/>
      <c r="D1099" s="708"/>
      <c r="E1099" s="709"/>
      <c r="F1099" s="709"/>
      <c r="G1099" s="709"/>
      <c r="H1099" s="709"/>
      <c r="I1099" s="709"/>
      <c r="J1099" s="709"/>
      <c r="K1099" s="709"/>
      <c r="L1099" s="709"/>
      <c r="M1099" s="709"/>
      <c r="N1099" s="709"/>
      <c r="O1099" s="709"/>
      <c r="P1099" s="709"/>
      <c r="Q1099" s="709"/>
      <c r="R1099" s="709"/>
      <c r="S1099" s="709"/>
      <c r="T1099" s="710"/>
    </row>
    <row r="1100" spans="1:20" s="696" customFormat="1" ht="24.75" customHeight="1">
      <c r="A1100" s="717"/>
      <c r="B1100" s="706"/>
      <c r="C1100" s="707"/>
      <c r="D1100" s="708"/>
      <c r="E1100" s="709"/>
      <c r="F1100" s="709"/>
      <c r="G1100" s="709"/>
      <c r="H1100" s="709"/>
      <c r="I1100" s="709"/>
      <c r="J1100" s="709"/>
      <c r="K1100" s="709"/>
      <c r="L1100" s="709"/>
      <c r="M1100" s="709"/>
      <c r="N1100" s="709"/>
      <c r="O1100" s="709"/>
      <c r="P1100" s="709"/>
      <c r="Q1100" s="709"/>
      <c r="R1100" s="709"/>
      <c r="S1100" s="709"/>
      <c r="T1100" s="710"/>
    </row>
    <row r="1101" spans="1:20" s="696" customFormat="1" ht="24.75" customHeight="1">
      <c r="A1101" s="717"/>
      <c r="B1101" s="706"/>
      <c r="C1101" s="707"/>
      <c r="D1101" s="708"/>
      <c r="E1101" s="709"/>
      <c r="F1101" s="709"/>
      <c r="G1101" s="709"/>
      <c r="H1101" s="709"/>
      <c r="I1101" s="709"/>
      <c r="J1101" s="709"/>
      <c r="K1101" s="709"/>
      <c r="L1101" s="709"/>
      <c r="M1101" s="709"/>
      <c r="N1101" s="709"/>
      <c r="O1101" s="709"/>
      <c r="P1101" s="709"/>
      <c r="Q1101" s="709"/>
      <c r="R1101" s="709"/>
      <c r="S1101" s="709"/>
      <c r="T1101" s="710"/>
    </row>
    <row r="1102" spans="1:20" s="696" customFormat="1" ht="24.75" customHeight="1">
      <c r="A1102" s="717"/>
      <c r="B1102" s="706"/>
      <c r="C1102" s="707"/>
      <c r="D1102" s="708"/>
      <c r="E1102" s="709"/>
      <c r="F1102" s="709"/>
      <c r="G1102" s="709"/>
      <c r="H1102" s="709"/>
      <c r="I1102" s="709"/>
      <c r="J1102" s="709"/>
      <c r="K1102" s="709"/>
      <c r="L1102" s="709"/>
      <c r="M1102" s="709"/>
      <c r="N1102" s="709"/>
      <c r="O1102" s="709"/>
      <c r="P1102" s="709"/>
      <c r="Q1102" s="709"/>
      <c r="R1102" s="709"/>
      <c r="S1102" s="709"/>
      <c r="T1102" s="710"/>
    </row>
    <row r="1103" spans="1:20" s="696" customFormat="1" ht="24.75" customHeight="1">
      <c r="A1103" s="717"/>
      <c r="B1103" s="706"/>
      <c r="C1103" s="707"/>
      <c r="D1103" s="708"/>
      <c r="E1103" s="709"/>
      <c r="F1103" s="709"/>
      <c r="G1103" s="709"/>
      <c r="H1103" s="709"/>
      <c r="I1103" s="709"/>
      <c r="J1103" s="709"/>
      <c r="K1103" s="709"/>
      <c r="L1103" s="709"/>
      <c r="M1103" s="709"/>
      <c r="N1103" s="709"/>
      <c r="O1103" s="709"/>
      <c r="P1103" s="709"/>
      <c r="Q1103" s="709"/>
      <c r="R1103" s="709"/>
      <c r="S1103" s="709"/>
      <c r="T1103" s="710"/>
    </row>
    <row r="1104" spans="1:20" s="696" customFormat="1" ht="24.75" customHeight="1">
      <c r="A1104" s="717"/>
      <c r="B1104" s="706"/>
      <c r="C1104" s="707"/>
      <c r="D1104" s="708"/>
      <c r="E1104" s="709"/>
      <c r="F1104" s="709"/>
      <c r="G1104" s="709"/>
      <c r="H1104" s="709"/>
      <c r="I1104" s="709"/>
      <c r="J1104" s="709"/>
      <c r="K1104" s="709"/>
      <c r="L1104" s="709"/>
      <c r="M1104" s="709"/>
      <c r="N1104" s="709"/>
      <c r="O1104" s="709"/>
      <c r="P1104" s="709"/>
      <c r="Q1104" s="709"/>
      <c r="R1104" s="709"/>
      <c r="S1104" s="709"/>
      <c r="T1104" s="710"/>
    </row>
    <row r="1105" spans="1:20" s="696" customFormat="1" ht="24.75" customHeight="1">
      <c r="A1105" s="717"/>
      <c r="B1105" s="706"/>
      <c r="C1105" s="707"/>
      <c r="D1105" s="708"/>
      <c r="E1105" s="709"/>
      <c r="F1105" s="709"/>
      <c r="G1105" s="709"/>
      <c r="H1105" s="709"/>
      <c r="I1105" s="709"/>
      <c r="J1105" s="709"/>
      <c r="K1105" s="709"/>
      <c r="L1105" s="709"/>
      <c r="M1105" s="709"/>
      <c r="N1105" s="709"/>
      <c r="O1105" s="709"/>
      <c r="P1105" s="709"/>
      <c r="Q1105" s="709"/>
      <c r="R1105" s="709"/>
      <c r="S1105" s="709"/>
      <c r="T1105" s="710"/>
    </row>
    <row r="1106" spans="1:20" s="696" customFormat="1" ht="24.75" customHeight="1">
      <c r="A1106" s="717"/>
      <c r="B1106" s="706"/>
      <c r="C1106" s="707"/>
      <c r="D1106" s="708"/>
      <c r="E1106" s="709"/>
      <c r="F1106" s="709"/>
      <c r="G1106" s="709"/>
      <c r="H1106" s="709"/>
      <c r="I1106" s="709"/>
      <c r="J1106" s="709"/>
      <c r="K1106" s="709"/>
      <c r="L1106" s="709"/>
      <c r="M1106" s="709"/>
      <c r="N1106" s="709"/>
      <c r="O1106" s="709"/>
      <c r="P1106" s="709"/>
      <c r="Q1106" s="709"/>
      <c r="R1106" s="709"/>
      <c r="S1106" s="709"/>
      <c r="T1106" s="710"/>
    </row>
    <row r="1107" spans="1:20" s="696" customFormat="1" ht="24.75" customHeight="1">
      <c r="A1107" s="717"/>
      <c r="B1107" s="706"/>
      <c r="C1107" s="707"/>
      <c r="D1107" s="708"/>
      <c r="E1107" s="709"/>
      <c r="F1107" s="709"/>
      <c r="G1107" s="709"/>
      <c r="H1107" s="709"/>
      <c r="I1107" s="709"/>
      <c r="J1107" s="709"/>
      <c r="K1107" s="709"/>
      <c r="L1107" s="709"/>
      <c r="M1107" s="709"/>
      <c r="N1107" s="709"/>
      <c r="O1107" s="709"/>
      <c r="P1107" s="709"/>
      <c r="Q1107" s="709"/>
      <c r="R1107" s="709"/>
      <c r="S1107" s="709"/>
      <c r="T1107" s="710"/>
    </row>
    <row r="1108" spans="1:20" s="696" customFormat="1" ht="24.75" customHeight="1">
      <c r="A1108" s="717"/>
      <c r="B1108" s="706"/>
      <c r="C1108" s="707"/>
      <c r="D1108" s="708"/>
      <c r="E1108" s="709"/>
      <c r="F1108" s="709"/>
      <c r="G1108" s="709"/>
      <c r="H1108" s="709"/>
      <c r="I1108" s="709"/>
      <c r="J1108" s="709"/>
      <c r="K1108" s="709"/>
      <c r="L1108" s="709"/>
      <c r="M1108" s="709"/>
      <c r="N1108" s="709"/>
      <c r="O1108" s="709"/>
      <c r="P1108" s="709"/>
      <c r="Q1108" s="709"/>
      <c r="R1108" s="709"/>
      <c r="S1108" s="709"/>
      <c r="T1108" s="710"/>
    </row>
    <row r="1109" spans="1:20" s="696" customFormat="1" ht="24.75" customHeight="1">
      <c r="A1109" s="717"/>
      <c r="B1109" s="706"/>
      <c r="C1109" s="707"/>
      <c r="D1109" s="708"/>
      <c r="E1109" s="709"/>
      <c r="F1109" s="709"/>
      <c r="G1109" s="709"/>
      <c r="H1109" s="709"/>
      <c r="I1109" s="709"/>
      <c r="J1109" s="709"/>
      <c r="K1109" s="709"/>
      <c r="L1109" s="709"/>
      <c r="M1109" s="709"/>
      <c r="N1109" s="709"/>
      <c r="O1109" s="709"/>
      <c r="P1109" s="709"/>
      <c r="Q1109" s="709"/>
      <c r="R1109" s="709"/>
      <c r="S1109" s="709"/>
      <c r="T1109" s="710"/>
    </row>
    <row r="1110" spans="1:20" s="696" customFormat="1" ht="24.75" customHeight="1">
      <c r="A1110" s="717"/>
      <c r="B1110" s="706"/>
      <c r="C1110" s="707"/>
      <c r="D1110" s="708"/>
      <c r="E1110" s="709"/>
      <c r="F1110" s="709"/>
      <c r="G1110" s="709"/>
      <c r="H1110" s="709"/>
      <c r="I1110" s="709"/>
      <c r="J1110" s="709"/>
      <c r="K1110" s="709"/>
      <c r="L1110" s="709"/>
      <c r="M1110" s="709"/>
      <c r="N1110" s="709"/>
      <c r="O1110" s="709"/>
      <c r="P1110" s="709"/>
      <c r="Q1110" s="709"/>
      <c r="R1110" s="709"/>
      <c r="S1110" s="709"/>
      <c r="T1110" s="710"/>
    </row>
    <row r="1111" spans="1:20" s="696" customFormat="1" ht="24.75" customHeight="1">
      <c r="A1111" s="717"/>
      <c r="B1111" s="706"/>
      <c r="C1111" s="707"/>
      <c r="D1111" s="708"/>
      <c r="E1111" s="709"/>
      <c r="F1111" s="709"/>
      <c r="G1111" s="709"/>
      <c r="H1111" s="709"/>
      <c r="I1111" s="709"/>
      <c r="J1111" s="709"/>
      <c r="K1111" s="709"/>
      <c r="L1111" s="709"/>
      <c r="M1111" s="709"/>
      <c r="N1111" s="709"/>
      <c r="O1111" s="709"/>
      <c r="P1111" s="709"/>
      <c r="Q1111" s="709"/>
      <c r="R1111" s="709"/>
      <c r="S1111" s="709"/>
      <c r="T1111" s="710"/>
    </row>
    <row r="1112" spans="1:20" s="696" customFormat="1" ht="24.75" customHeight="1">
      <c r="A1112" s="717"/>
      <c r="B1112" s="706"/>
      <c r="C1112" s="707"/>
      <c r="D1112" s="708"/>
      <c r="E1112" s="709"/>
      <c r="F1112" s="709"/>
      <c r="G1112" s="709"/>
      <c r="H1112" s="709"/>
      <c r="I1112" s="709"/>
      <c r="J1112" s="709"/>
      <c r="K1112" s="709"/>
      <c r="L1112" s="709"/>
      <c r="M1112" s="709"/>
      <c r="N1112" s="709"/>
      <c r="O1112" s="709"/>
      <c r="P1112" s="709"/>
      <c r="Q1112" s="709"/>
      <c r="R1112" s="709"/>
      <c r="S1112" s="709"/>
      <c r="T1112" s="710"/>
    </row>
    <row r="1113" spans="1:20" s="696" customFormat="1" ht="24.75" customHeight="1">
      <c r="A1113" s="717"/>
      <c r="B1113" s="706"/>
      <c r="C1113" s="707"/>
      <c r="D1113" s="708"/>
      <c r="E1113" s="709"/>
      <c r="F1113" s="709"/>
      <c r="G1113" s="709"/>
      <c r="H1113" s="709"/>
      <c r="I1113" s="709"/>
      <c r="J1113" s="709"/>
      <c r="K1113" s="709"/>
      <c r="L1113" s="709"/>
      <c r="M1113" s="709"/>
      <c r="N1113" s="709"/>
      <c r="O1113" s="709"/>
      <c r="P1113" s="709"/>
      <c r="Q1113" s="709"/>
      <c r="R1113" s="709"/>
      <c r="S1113" s="709"/>
      <c r="T1113" s="710"/>
    </row>
    <row r="1114" spans="1:20" s="696" customFormat="1" ht="24.75" customHeight="1">
      <c r="A1114" s="717"/>
      <c r="B1114" s="706"/>
      <c r="C1114" s="707"/>
      <c r="D1114" s="708"/>
      <c r="E1114" s="709"/>
      <c r="F1114" s="709"/>
      <c r="G1114" s="709"/>
      <c r="H1114" s="709"/>
      <c r="I1114" s="709"/>
      <c r="J1114" s="709"/>
      <c r="K1114" s="709"/>
      <c r="L1114" s="709"/>
      <c r="M1114" s="709"/>
      <c r="N1114" s="709"/>
      <c r="O1114" s="709"/>
      <c r="P1114" s="709"/>
      <c r="Q1114" s="709"/>
      <c r="R1114" s="709"/>
      <c r="S1114" s="709"/>
      <c r="T1114" s="710"/>
    </row>
    <row r="1115" spans="1:20" s="696" customFormat="1" ht="24.75" customHeight="1">
      <c r="A1115" s="717"/>
      <c r="B1115" s="706"/>
      <c r="C1115" s="707"/>
      <c r="D1115" s="708"/>
      <c r="E1115" s="709"/>
      <c r="F1115" s="709"/>
      <c r="G1115" s="709"/>
      <c r="H1115" s="709"/>
      <c r="I1115" s="709"/>
      <c r="J1115" s="709"/>
      <c r="K1115" s="709"/>
      <c r="L1115" s="709"/>
      <c r="M1115" s="709"/>
      <c r="N1115" s="709"/>
      <c r="O1115" s="709"/>
      <c r="P1115" s="709"/>
      <c r="Q1115" s="709"/>
      <c r="R1115" s="709"/>
      <c r="S1115" s="709"/>
      <c r="T1115" s="710"/>
    </row>
    <row r="1116" spans="1:20" s="696" customFormat="1" ht="24.75" customHeight="1">
      <c r="A1116" s="717"/>
      <c r="B1116" s="706"/>
      <c r="C1116" s="707"/>
      <c r="D1116" s="708"/>
      <c r="E1116" s="709"/>
      <c r="F1116" s="709"/>
      <c r="G1116" s="709"/>
      <c r="H1116" s="709"/>
      <c r="I1116" s="709"/>
      <c r="J1116" s="709"/>
      <c r="K1116" s="709"/>
      <c r="L1116" s="709"/>
      <c r="M1116" s="709"/>
      <c r="N1116" s="709"/>
      <c r="O1116" s="709"/>
      <c r="P1116" s="709"/>
      <c r="Q1116" s="709"/>
      <c r="R1116" s="709"/>
      <c r="S1116" s="709"/>
      <c r="T1116" s="710"/>
    </row>
    <row r="1117" spans="1:20" s="696" customFormat="1" ht="24.75" customHeight="1">
      <c r="A1117" s="717"/>
      <c r="B1117" s="706"/>
      <c r="C1117" s="707"/>
      <c r="D1117" s="708"/>
      <c r="E1117" s="709"/>
      <c r="F1117" s="709"/>
      <c r="G1117" s="709"/>
      <c r="H1117" s="709"/>
      <c r="I1117" s="709"/>
      <c r="J1117" s="709"/>
      <c r="K1117" s="709"/>
      <c r="L1117" s="709"/>
      <c r="M1117" s="709"/>
      <c r="N1117" s="709"/>
      <c r="O1117" s="709"/>
      <c r="P1117" s="709"/>
      <c r="Q1117" s="709"/>
      <c r="R1117" s="709"/>
      <c r="S1117" s="709"/>
      <c r="T1117" s="710"/>
    </row>
    <row r="1118" spans="1:20" s="696" customFormat="1" ht="24.75" customHeight="1">
      <c r="A1118" s="717"/>
      <c r="B1118" s="706"/>
      <c r="C1118" s="707"/>
      <c r="D1118" s="708"/>
      <c r="E1118" s="709"/>
      <c r="F1118" s="709"/>
      <c r="G1118" s="709"/>
      <c r="H1118" s="709"/>
      <c r="I1118" s="709"/>
      <c r="J1118" s="709"/>
      <c r="K1118" s="709"/>
      <c r="L1118" s="709"/>
      <c r="M1118" s="709"/>
      <c r="N1118" s="709"/>
      <c r="O1118" s="709"/>
      <c r="P1118" s="709"/>
      <c r="Q1118" s="709"/>
      <c r="R1118" s="709"/>
      <c r="S1118" s="709"/>
      <c r="T1118" s="710"/>
    </row>
    <row r="1119" spans="1:20" s="696" customFormat="1" ht="24.75" customHeight="1">
      <c r="A1119" s="717"/>
      <c r="B1119" s="706"/>
      <c r="C1119" s="707"/>
      <c r="D1119" s="708"/>
      <c r="E1119" s="709"/>
      <c r="F1119" s="709"/>
      <c r="G1119" s="709"/>
      <c r="H1119" s="709"/>
      <c r="I1119" s="709"/>
      <c r="J1119" s="709"/>
      <c r="K1119" s="709"/>
      <c r="L1119" s="709"/>
      <c r="M1119" s="709"/>
      <c r="N1119" s="709"/>
      <c r="O1119" s="709"/>
      <c r="P1119" s="709"/>
      <c r="Q1119" s="709"/>
      <c r="R1119" s="709"/>
      <c r="S1119" s="709"/>
      <c r="T1119" s="710"/>
    </row>
    <row r="1120" spans="1:20" s="696" customFormat="1" ht="24.75" customHeight="1">
      <c r="A1120" s="717"/>
      <c r="B1120" s="706"/>
      <c r="C1120" s="707"/>
      <c r="D1120" s="708"/>
      <c r="E1120" s="709"/>
      <c r="F1120" s="709"/>
      <c r="G1120" s="709"/>
      <c r="H1120" s="709"/>
      <c r="I1120" s="709"/>
      <c r="J1120" s="709"/>
      <c r="K1120" s="709"/>
      <c r="L1120" s="709"/>
      <c r="M1120" s="709"/>
      <c r="N1120" s="709"/>
      <c r="O1120" s="709"/>
      <c r="P1120" s="709"/>
      <c r="Q1120" s="709"/>
      <c r="R1120" s="709"/>
      <c r="S1120" s="709"/>
      <c r="T1120" s="710"/>
    </row>
    <row r="1121" spans="1:20" s="696" customFormat="1" ht="24.75" customHeight="1">
      <c r="A1121" s="717"/>
      <c r="B1121" s="706"/>
      <c r="C1121" s="707"/>
      <c r="D1121" s="708"/>
      <c r="E1121" s="709"/>
      <c r="F1121" s="709"/>
      <c r="G1121" s="709"/>
      <c r="H1121" s="709"/>
      <c r="I1121" s="709"/>
      <c r="J1121" s="709"/>
      <c r="K1121" s="709"/>
      <c r="L1121" s="709"/>
      <c r="M1121" s="709"/>
      <c r="N1121" s="709"/>
      <c r="O1121" s="709"/>
      <c r="P1121" s="709"/>
      <c r="Q1121" s="709"/>
      <c r="R1121" s="709"/>
      <c r="S1121" s="709"/>
      <c r="T1121" s="710"/>
    </row>
    <row r="1122" spans="1:20" s="696" customFormat="1" ht="24.75" customHeight="1">
      <c r="A1122" s="717"/>
      <c r="B1122" s="706"/>
      <c r="C1122" s="707"/>
      <c r="D1122" s="708"/>
      <c r="E1122" s="709"/>
      <c r="F1122" s="709"/>
      <c r="G1122" s="709"/>
      <c r="H1122" s="709"/>
      <c r="I1122" s="709"/>
      <c r="J1122" s="709"/>
      <c r="K1122" s="709"/>
      <c r="L1122" s="709"/>
      <c r="M1122" s="709"/>
      <c r="N1122" s="709"/>
      <c r="O1122" s="709"/>
      <c r="P1122" s="709"/>
      <c r="Q1122" s="709"/>
      <c r="R1122" s="709"/>
      <c r="S1122" s="709"/>
      <c r="T1122" s="710"/>
    </row>
    <row r="1123" spans="1:20" s="696" customFormat="1" ht="24.75" customHeight="1">
      <c r="A1123" s="717"/>
      <c r="B1123" s="706"/>
      <c r="C1123" s="707"/>
      <c r="D1123" s="708"/>
      <c r="E1123" s="709"/>
      <c r="F1123" s="709"/>
      <c r="G1123" s="709"/>
      <c r="H1123" s="709"/>
      <c r="I1123" s="709"/>
      <c r="J1123" s="709"/>
      <c r="K1123" s="709"/>
      <c r="L1123" s="709"/>
      <c r="M1123" s="709"/>
      <c r="N1123" s="709"/>
      <c r="O1123" s="709"/>
      <c r="P1123" s="709"/>
      <c r="Q1123" s="709"/>
      <c r="R1123" s="709"/>
      <c r="S1123" s="709"/>
      <c r="T1123" s="710"/>
    </row>
    <row r="1124" spans="1:20" s="696" customFormat="1" ht="24.75" customHeight="1">
      <c r="A1124" s="717"/>
      <c r="B1124" s="706"/>
      <c r="C1124" s="707"/>
      <c r="D1124" s="708"/>
      <c r="E1124" s="709"/>
      <c r="F1124" s="709"/>
      <c r="G1124" s="709"/>
      <c r="H1124" s="709"/>
      <c r="I1124" s="709"/>
      <c r="J1124" s="709"/>
      <c r="K1124" s="709"/>
      <c r="L1124" s="709"/>
      <c r="M1124" s="709"/>
      <c r="N1124" s="709"/>
      <c r="O1124" s="709"/>
      <c r="P1124" s="709"/>
      <c r="Q1124" s="709"/>
      <c r="R1124" s="709"/>
      <c r="S1124" s="709"/>
      <c r="T1124" s="710"/>
    </row>
    <row r="1125" spans="1:20" s="696" customFormat="1" ht="24.75" customHeight="1">
      <c r="A1125" s="717"/>
      <c r="B1125" s="706"/>
      <c r="C1125" s="707"/>
      <c r="D1125" s="708"/>
      <c r="E1125" s="709"/>
      <c r="F1125" s="709"/>
      <c r="G1125" s="709"/>
      <c r="H1125" s="709"/>
      <c r="I1125" s="709"/>
      <c r="J1125" s="709"/>
      <c r="K1125" s="709"/>
      <c r="L1125" s="709"/>
      <c r="M1125" s="709"/>
      <c r="N1125" s="709"/>
      <c r="O1125" s="709"/>
      <c r="P1125" s="709"/>
      <c r="Q1125" s="709"/>
      <c r="R1125" s="709"/>
      <c r="S1125" s="709"/>
      <c r="T1125" s="710"/>
    </row>
    <row r="1126" spans="1:20" s="696" customFormat="1" ht="24.75" customHeight="1">
      <c r="A1126" s="717"/>
      <c r="B1126" s="706"/>
      <c r="C1126" s="707"/>
      <c r="D1126" s="708"/>
      <c r="E1126" s="709"/>
      <c r="F1126" s="709"/>
      <c r="G1126" s="709"/>
      <c r="H1126" s="709"/>
      <c r="I1126" s="709"/>
      <c r="J1126" s="709"/>
      <c r="K1126" s="709"/>
      <c r="L1126" s="709"/>
      <c r="M1126" s="709"/>
      <c r="N1126" s="709"/>
      <c r="O1126" s="709"/>
      <c r="P1126" s="709"/>
      <c r="Q1126" s="709"/>
      <c r="R1126" s="709"/>
      <c r="S1126" s="709"/>
      <c r="T1126" s="710"/>
    </row>
    <row r="1127" spans="1:20" s="696" customFormat="1" ht="24.75" customHeight="1">
      <c r="A1127" s="717"/>
      <c r="B1127" s="706"/>
      <c r="C1127" s="707"/>
      <c r="D1127" s="708"/>
      <c r="E1127" s="709"/>
      <c r="F1127" s="709"/>
      <c r="G1127" s="709"/>
      <c r="H1127" s="709"/>
      <c r="I1127" s="709"/>
      <c r="J1127" s="709"/>
      <c r="K1127" s="709"/>
      <c r="L1127" s="709"/>
      <c r="M1127" s="709"/>
      <c r="N1127" s="709"/>
      <c r="O1127" s="709"/>
      <c r="P1127" s="709"/>
      <c r="Q1127" s="709"/>
      <c r="R1127" s="709"/>
      <c r="S1127" s="709"/>
      <c r="T1127" s="710"/>
    </row>
    <row r="1128" spans="1:20" s="696" customFormat="1" ht="24.75" customHeight="1">
      <c r="A1128" s="717"/>
      <c r="B1128" s="706"/>
      <c r="C1128" s="707"/>
      <c r="D1128" s="708"/>
      <c r="E1128" s="709"/>
      <c r="F1128" s="709"/>
      <c r="G1128" s="709"/>
      <c r="H1128" s="709"/>
      <c r="I1128" s="709"/>
      <c r="J1128" s="709"/>
      <c r="K1128" s="709"/>
      <c r="L1128" s="709"/>
      <c r="M1128" s="709"/>
      <c r="N1128" s="709"/>
      <c r="O1128" s="709"/>
      <c r="P1128" s="709"/>
      <c r="Q1128" s="709"/>
      <c r="R1128" s="709"/>
      <c r="S1128" s="709"/>
      <c r="T1128" s="710"/>
    </row>
    <row r="1129" spans="1:20" s="696" customFormat="1" ht="24.75" customHeight="1">
      <c r="A1129" s="717"/>
      <c r="B1129" s="706"/>
      <c r="C1129" s="707"/>
      <c r="D1129" s="708"/>
      <c r="E1129" s="709"/>
      <c r="F1129" s="709"/>
      <c r="G1129" s="709"/>
      <c r="H1129" s="709"/>
      <c r="I1129" s="709"/>
      <c r="J1129" s="709"/>
      <c r="K1129" s="709"/>
      <c r="L1129" s="709"/>
      <c r="M1129" s="709"/>
      <c r="N1129" s="709"/>
      <c r="O1129" s="709"/>
      <c r="P1129" s="709"/>
      <c r="Q1129" s="709"/>
      <c r="R1129" s="709"/>
      <c r="S1129" s="709"/>
      <c r="T1129" s="710"/>
    </row>
    <row r="1130" spans="1:20" s="696" customFormat="1" ht="24.75" customHeight="1">
      <c r="A1130" s="717"/>
      <c r="B1130" s="706"/>
      <c r="C1130" s="707"/>
      <c r="D1130" s="708"/>
      <c r="E1130" s="709"/>
      <c r="F1130" s="709"/>
      <c r="G1130" s="709"/>
      <c r="H1130" s="709"/>
      <c r="I1130" s="709"/>
      <c r="J1130" s="709"/>
      <c r="K1130" s="709"/>
      <c r="L1130" s="709"/>
      <c r="M1130" s="709"/>
      <c r="N1130" s="709"/>
      <c r="O1130" s="709"/>
      <c r="P1130" s="709"/>
      <c r="Q1130" s="709"/>
      <c r="R1130" s="709"/>
      <c r="S1130" s="709"/>
      <c r="T1130" s="710"/>
    </row>
    <row r="1131" spans="1:20" s="696" customFormat="1" ht="24.75" customHeight="1">
      <c r="A1131" s="717"/>
      <c r="B1131" s="706"/>
      <c r="C1131" s="707"/>
      <c r="D1131" s="708"/>
      <c r="E1131" s="709"/>
      <c r="F1131" s="709"/>
      <c r="G1131" s="709"/>
      <c r="H1131" s="709"/>
      <c r="I1131" s="709"/>
      <c r="J1131" s="709"/>
      <c r="K1131" s="709"/>
      <c r="L1131" s="709"/>
      <c r="M1131" s="709"/>
      <c r="N1131" s="709"/>
      <c r="O1131" s="709"/>
      <c r="P1131" s="709"/>
      <c r="Q1131" s="709"/>
      <c r="R1131" s="709"/>
      <c r="S1131" s="709"/>
      <c r="T1131" s="710"/>
    </row>
    <row r="1132" spans="1:20" s="696" customFormat="1" ht="24.75" customHeight="1">
      <c r="A1132" s="717"/>
      <c r="B1132" s="706"/>
      <c r="C1132" s="707"/>
      <c r="D1132" s="708"/>
      <c r="E1132" s="709"/>
      <c r="F1132" s="709"/>
      <c r="G1132" s="709"/>
      <c r="H1132" s="709"/>
      <c r="I1132" s="709"/>
      <c r="J1132" s="709"/>
      <c r="K1132" s="709"/>
      <c r="L1132" s="709"/>
      <c r="M1132" s="709"/>
      <c r="N1132" s="709"/>
      <c r="O1132" s="709"/>
      <c r="P1132" s="709"/>
      <c r="Q1132" s="709"/>
      <c r="R1132" s="709"/>
      <c r="S1132" s="709"/>
      <c r="T1132" s="710"/>
    </row>
    <row r="1133" spans="1:20" s="696" customFormat="1" ht="24.75" customHeight="1">
      <c r="A1133" s="717"/>
      <c r="B1133" s="706"/>
      <c r="C1133" s="707"/>
      <c r="D1133" s="708"/>
      <c r="E1133" s="709"/>
      <c r="F1133" s="709"/>
      <c r="G1133" s="709"/>
      <c r="H1133" s="709"/>
      <c r="I1133" s="709"/>
      <c r="J1133" s="709"/>
      <c r="K1133" s="709"/>
      <c r="L1133" s="709"/>
      <c r="M1133" s="709"/>
      <c r="N1133" s="709"/>
      <c r="O1133" s="709"/>
      <c r="P1133" s="709"/>
      <c r="Q1133" s="709"/>
      <c r="R1133" s="709"/>
      <c r="S1133" s="709"/>
      <c r="T1133" s="710"/>
    </row>
    <row r="1134" spans="1:20" s="696" customFormat="1" ht="24.75" customHeight="1">
      <c r="A1134" s="717"/>
      <c r="B1134" s="706"/>
      <c r="C1134" s="707"/>
      <c r="D1134" s="708"/>
      <c r="E1134" s="709"/>
      <c r="F1134" s="709"/>
      <c r="G1134" s="709"/>
      <c r="H1134" s="709"/>
      <c r="I1134" s="709"/>
      <c r="J1134" s="709"/>
      <c r="K1134" s="709"/>
      <c r="L1134" s="709"/>
      <c r="M1134" s="709"/>
      <c r="N1134" s="709"/>
      <c r="O1134" s="709"/>
      <c r="P1134" s="709"/>
      <c r="Q1134" s="709"/>
      <c r="R1134" s="709"/>
      <c r="S1134" s="709"/>
      <c r="T1134" s="710"/>
    </row>
    <row r="1135" spans="1:20" s="696" customFormat="1" ht="24.75" customHeight="1">
      <c r="A1135" s="717"/>
      <c r="B1135" s="706"/>
      <c r="C1135" s="707"/>
      <c r="D1135" s="708"/>
      <c r="E1135" s="709"/>
      <c r="F1135" s="709"/>
      <c r="G1135" s="709"/>
      <c r="H1135" s="709"/>
      <c r="I1135" s="709"/>
      <c r="J1135" s="709"/>
      <c r="K1135" s="709"/>
      <c r="L1135" s="709"/>
      <c r="M1135" s="709"/>
      <c r="N1135" s="709"/>
      <c r="O1135" s="709"/>
      <c r="P1135" s="709"/>
      <c r="Q1135" s="709"/>
      <c r="R1135" s="709"/>
      <c r="S1135" s="709"/>
      <c r="T1135" s="710"/>
    </row>
    <row r="1136" spans="1:20" s="696" customFormat="1" ht="24.75" customHeight="1">
      <c r="A1136" s="717"/>
      <c r="B1136" s="706"/>
      <c r="C1136" s="707"/>
      <c r="D1136" s="708"/>
      <c r="E1136" s="709"/>
      <c r="F1136" s="709"/>
      <c r="G1136" s="709"/>
      <c r="H1136" s="709"/>
      <c r="I1136" s="709"/>
      <c r="J1136" s="709"/>
      <c r="K1136" s="709"/>
      <c r="L1136" s="709"/>
      <c r="M1136" s="709"/>
      <c r="N1136" s="709"/>
      <c r="O1136" s="709"/>
      <c r="P1136" s="709"/>
      <c r="Q1136" s="709"/>
      <c r="R1136" s="709"/>
      <c r="S1136" s="709"/>
      <c r="T1136" s="710"/>
    </row>
    <row r="1137" spans="1:20" s="696" customFormat="1" ht="24.75" customHeight="1">
      <c r="A1137" s="717"/>
      <c r="B1137" s="706"/>
      <c r="C1137" s="707"/>
      <c r="D1137" s="708"/>
      <c r="E1137" s="709"/>
      <c r="F1137" s="709"/>
      <c r="G1137" s="709"/>
      <c r="H1137" s="709"/>
      <c r="I1137" s="709"/>
      <c r="J1137" s="709"/>
      <c r="K1137" s="709"/>
      <c r="L1137" s="709"/>
      <c r="M1137" s="709"/>
      <c r="N1137" s="709"/>
      <c r="O1137" s="709"/>
      <c r="P1137" s="709"/>
      <c r="Q1137" s="709"/>
      <c r="R1137" s="709"/>
      <c r="S1137" s="709"/>
      <c r="T1137" s="710"/>
    </row>
    <row r="1138" spans="1:20" s="696" customFormat="1" ht="24.75" customHeight="1">
      <c r="A1138" s="717"/>
      <c r="B1138" s="706"/>
      <c r="C1138" s="707"/>
      <c r="D1138" s="708"/>
      <c r="E1138" s="709"/>
      <c r="F1138" s="709"/>
      <c r="G1138" s="709"/>
      <c r="H1138" s="709"/>
      <c r="I1138" s="709"/>
      <c r="J1138" s="709"/>
      <c r="K1138" s="709"/>
      <c r="L1138" s="709"/>
      <c r="M1138" s="709"/>
      <c r="N1138" s="709"/>
      <c r="O1138" s="709"/>
      <c r="P1138" s="709"/>
      <c r="Q1138" s="709"/>
      <c r="R1138" s="709"/>
      <c r="S1138" s="709"/>
      <c r="T1138" s="710"/>
    </row>
    <row r="1139" spans="1:20" s="696" customFormat="1" ht="24.75" customHeight="1">
      <c r="A1139" s="717"/>
      <c r="B1139" s="706"/>
      <c r="C1139" s="707"/>
      <c r="D1139" s="708"/>
      <c r="E1139" s="709"/>
      <c r="F1139" s="709"/>
      <c r="G1139" s="709"/>
      <c r="H1139" s="709"/>
      <c r="I1139" s="709"/>
      <c r="J1139" s="709"/>
      <c r="K1139" s="709"/>
      <c r="L1139" s="709"/>
      <c r="M1139" s="709"/>
      <c r="N1139" s="709"/>
      <c r="O1139" s="709"/>
      <c r="P1139" s="709"/>
      <c r="Q1139" s="709"/>
      <c r="R1139" s="709"/>
      <c r="S1139" s="709"/>
      <c r="T1139" s="710"/>
    </row>
    <row r="1140" spans="1:20" s="696" customFormat="1" ht="24.75" customHeight="1">
      <c r="A1140" s="717"/>
      <c r="B1140" s="706"/>
      <c r="C1140" s="707"/>
      <c r="D1140" s="708"/>
      <c r="E1140" s="709"/>
      <c r="F1140" s="709"/>
      <c r="G1140" s="709"/>
      <c r="H1140" s="709"/>
      <c r="I1140" s="709"/>
      <c r="J1140" s="709"/>
      <c r="K1140" s="709"/>
      <c r="L1140" s="709"/>
      <c r="M1140" s="709"/>
      <c r="N1140" s="709"/>
      <c r="O1140" s="709"/>
      <c r="P1140" s="709"/>
      <c r="Q1140" s="709"/>
      <c r="R1140" s="709"/>
      <c r="S1140" s="709"/>
      <c r="T1140" s="710"/>
    </row>
    <row r="1141" spans="1:20" s="696" customFormat="1" ht="24.75" customHeight="1">
      <c r="A1141" s="717"/>
      <c r="B1141" s="706"/>
      <c r="C1141" s="707"/>
      <c r="D1141" s="708"/>
      <c r="E1141" s="709"/>
      <c r="F1141" s="709"/>
      <c r="G1141" s="709"/>
      <c r="H1141" s="709"/>
      <c r="I1141" s="709"/>
      <c r="J1141" s="709"/>
      <c r="K1141" s="709"/>
      <c r="L1141" s="709"/>
      <c r="M1141" s="709"/>
      <c r="N1141" s="709"/>
      <c r="O1141" s="709"/>
      <c r="P1141" s="709"/>
      <c r="Q1141" s="709"/>
      <c r="R1141" s="709"/>
      <c r="S1141" s="709"/>
      <c r="T1141" s="710"/>
    </row>
    <row r="1142" spans="1:20" s="696" customFormat="1" ht="24.75" customHeight="1">
      <c r="A1142" s="717"/>
      <c r="B1142" s="706"/>
      <c r="C1142" s="707"/>
      <c r="D1142" s="708"/>
      <c r="E1142" s="709"/>
      <c r="F1142" s="709"/>
      <c r="G1142" s="709"/>
      <c r="H1142" s="709"/>
      <c r="I1142" s="709"/>
      <c r="J1142" s="709"/>
      <c r="K1142" s="709"/>
      <c r="L1142" s="709"/>
      <c r="M1142" s="709"/>
      <c r="N1142" s="709"/>
      <c r="O1142" s="709"/>
      <c r="P1142" s="709"/>
      <c r="Q1142" s="709"/>
      <c r="R1142" s="709"/>
      <c r="S1142" s="709"/>
      <c r="T1142" s="710"/>
    </row>
    <row r="1143" spans="1:20" s="696" customFormat="1" ht="24.75" customHeight="1">
      <c r="A1143" s="717"/>
      <c r="B1143" s="706"/>
      <c r="C1143" s="707"/>
      <c r="D1143" s="708"/>
      <c r="E1143" s="709"/>
      <c r="F1143" s="709"/>
      <c r="G1143" s="709"/>
      <c r="H1143" s="709"/>
      <c r="I1143" s="709"/>
      <c r="J1143" s="709"/>
      <c r="K1143" s="709"/>
      <c r="L1143" s="709"/>
      <c r="M1143" s="709"/>
      <c r="N1143" s="709"/>
      <c r="O1143" s="709"/>
      <c r="P1143" s="709"/>
      <c r="Q1143" s="709"/>
      <c r="R1143" s="709"/>
      <c r="S1143" s="709"/>
      <c r="T1143" s="710"/>
    </row>
    <row r="1144" spans="1:20" s="696" customFormat="1" ht="24.75" customHeight="1">
      <c r="A1144" s="717"/>
      <c r="B1144" s="706"/>
      <c r="C1144" s="707"/>
      <c r="D1144" s="708"/>
      <c r="E1144" s="709"/>
      <c r="F1144" s="709"/>
      <c r="G1144" s="709"/>
      <c r="H1144" s="709"/>
      <c r="I1144" s="709"/>
      <c r="J1144" s="709"/>
      <c r="K1144" s="709"/>
      <c r="L1144" s="709"/>
      <c r="M1144" s="709"/>
      <c r="N1144" s="709"/>
      <c r="O1144" s="709"/>
      <c r="P1144" s="709"/>
      <c r="Q1144" s="709"/>
      <c r="R1144" s="709"/>
      <c r="S1144" s="709"/>
      <c r="T1144" s="710"/>
    </row>
    <row r="1145" spans="1:20" s="696" customFormat="1" ht="24.75" customHeight="1">
      <c r="A1145" s="717"/>
      <c r="B1145" s="706"/>
      <c r="C1145" s="707"/>
      <c r="D1145" s="708"/>
      <c r="E1145" s="709"/>
      <c r="F1145" s="709"/>
      <c r="G1145" s="709"/>
      <c r="H1145" s="709"/>
      <c r="I1145" s="709"/>
      <c r="J1145" s="709"/>
      <c r="K1145" s="709"/>
      <c r="L1145" s="709"/>
      <c r="M1145" s="709"/>
      <c r="N1145" s="709"/>
      <c r="O1145" s="709"/>
      <c r="P1145" s="709"/>
      <c r="Q1145" s="709"/>
      <c r="R1145" s="709"/>
      <c r="S1145" s="709"/>
      <c r="T1145" s="710"/>
    </row>
    <row r="1146" spans="1:20" s="696" customFormat="1" ht="24.75" customHeight="1">
      <c r="A1146" s="717"/>
      <c r="B1146" s="706"/>
      <c r="C1146" s="707"/>
      <c r="D1146" s="708"/>
      <c r="E1146" s="709"/>
      <c r="F1146" s="709"/>
      <c r="G1146" s="709"/>
      <c r="H1146" s="709"/>
      <c r="I1146" s="709"/>
      <c r="J1146" s="709"/>
      <c r="K1146" s="709"/>
      <c r="L1146" s="709"/>
      <c r="M1146" s="709"/>
      <c r="N1146" s="709"/>
      <c r="O1146" s="709"/>
      <c r="P1146" s="709"/>
      <c r="Q1146" s="709"/>
      <c r="R1146" s="709"/>
      <c r="S1146" s="709"/>
      <c r="T1146" s="710"/>
    </row>
    <row r="1147" spans="1:20" s="696" customFormat="1" ht="24.75" customHeight="1">
      <c r="A1147" s="717"/>
      <c r="B1147" s="706"/>
      <c r="C1147" s="707"/>
      <c r="D1147" s="708"/>
      <c r="E1147" s="709"/>
      <c r="F1147" s="709"/>
      <c r="G1147" s="709"/>
      <c r="H1147" s="709"/>
      <c r="I1147" s="709"/>
      <c r="J1147" s="709"/>
      <c r="K1147" s="709"/>
      <c r="L1147" s="709"/>
      <c r="M1147" s="709"/>
      <c r="N1147" s="709"/>
      <c r="O1147" s="709"/>
      <c r="P1147" s="709"/>
      <c r="Q1147" s="709"/>
      <c r="R1147" s="709"/>
      <c r="S1147" s="709"/>
      <c r="T1147" s="710"/>
    </row>
    <row r="1148" spans="1:20" s="696" customFormat="1" ht="24.75" customHeight="1">
      <c r="A1148" s="717"/>
      <c r="B1148" s="706"/>
      <c r="C1148" s="707"/>
      <c r="D1148" s="708"/>
      <c r="E1148" s="709"/>
      <c r="F1148" s="709"/>
      <c r="G1148" s="709"/>
      <c r="H1148" s="709"/>
      <c r="I1148" s="709"/>
      <c r="J1148" s="709"/>
      <c r="K1148" s="709"/>
      <c r="L1148" s="709"/>
      <c r="M1148" s="709"/>
      <c r="N1148" s="709"/>
      <c r="O1148" s="709"/>
      <c r="P1148" s="709"/>
      <c r="Q1148" s="709"/>
      <c r="R1148" s="709"/>
      <c r="S1148" s="709"/>
      <c r="T1148" s="710"/>
    </row>
    <row r="1149" spans="1:20" s="696" customFormat="1" ht="24.75" customHeight="1">
      <c r="A1149" s="718"/>
      <c r="B1149" s="711"/>
      <c r="C1149" s="712"/>
      <c r="D1149" s="713"/>
      <c r="E1149" s="714"/>
      <c r="F1149" s="714"/>
      <c r="G1149" s="714"/>
      <c r="H1149" s="714"/>
      <c r="I1149" s="714"/>
      <c r="J1149" s="714"/>
      <c r="K1149" s="714"/>
      <c r="L1149" s="714"/>
      <c r="M1149" s="714"/>
      <c r="N1149" s="714"/>
      <c r="O1149" s="714"/>
      <c r="P1149" s="714"/>
      <c r="Q1149" s="714"/>
      <c r="R1149" s="714"/>
      <c r="S1149" s="714"/>
      <c r="T1149" s="715"/>
    </row>
    <row r="1150" spans="1:20" s="696" customFormat="1" ht="24.75" customHeight="1">
      <c r="A1150" s="718"/>
      <c r="B1150" s="711"/>
      <c r="C1150" s="712"/>
      <c r="D1150" s="713"/>
      <c r="E1150" s="714"/>
      <c r="F1150" s="714"/>
      <c r="G1150" s="714"/>
      <c r="H1150" s="714"/>
      <c r="I1150" s="714"/>
      <c r="J1150" s="714"/>
      <c r="K1150" s="714"/>
      <c r="L1150" s="714"/>
      <c r="M1150" s="714"/>
      <c r="N1150" s="714"/>
      <c r="O1150" s="714"/>
      <c r="P1150" s="714"/>
      <c r="Q1150" s="714"/>
      <c r="R1150" s="714"/>
      <c r="S1150" s="714"/>
      <c r="T1150" s="715"/>
    </row>
    <row r="1151" spans="1:20" s="696" customFormat="1" ht="24.75" customHeight="1">
      <c r="A1151" s="718"/>
      <c r="B1151" s="711"/>
      <c r="C1151" s="712"/>
      <c r="D1151" s="713"/>
      <c r="E1151" s="714"/>
      <c r="F1151" s="714"/>
      <c r="G1151" s="714"/>
      <c r="H1151" s="714"/>
      <c r="I1151" s="714"/>
      <c r="J1151" s="714"/>
      <c r="K1151" s="714"/>
      <c r="L1151" s="714"/>
      <c r="M1151" s="714"/>
      <c r="N1151" s="714"/>
      <c r="O1151" s="714"/>
      <c r="P1151" s="714"/>
      <c r="Q1151" s="714"/>
      <c r="R1151" s="714"/>
      <c r="S1151" s="714"/>
      <c r="T1151" s="715"/>
    </row>
    <row r="1152" spans="1:20" s="696" customFormat="1" ht="24.75" customHeight="1">
      <c r="A1152" s="718"/>
      <c r="B1152" s="711"/>
      <c r="C1152" s="712"/>
      <c r="D1152" s="713"/>
      <c r="E1152" s="714"/>
      <c r="F1152" s="714"/>
      <c r="G1152" s="714"/>
      <c r="H1152" s="714"/>
      <c r="I1152" s="714"/>
      <c r="J1152" s="714"/>
      <c r="K1152" s="714"/>
      <c r="L1152" s="714"/>
      <c r="M1152" s="714"/>
      <c r="N1152" s="714"/>
      <c r="O1152" s="714"/>
      <c r="P1152" s="714"/>
      <c r="Q1152" s="714"/>
      <c r="R1152" s="714"/>
      <c r="S1152" s="714"/>
      <c r="T1152" s="715"/>
    </row>
    <row r="1153" spans="1:20" s="696" customFormat="1" ht="24.75" customHeight="1">
      <c r="A1153" s="718"/>
      <c r="B1153" s="711"/>
      <c r="C1153" s="712"/>
      <c r="D1153" s="713"/>
      <c r="E1153" s="714"/>
      <c r="F1153" s="714"/>
      <c r="G1153" s="714"/>
      <c r="H1153" s="714"/>
      <c r="I1153" s="714"/>
      <c r="J1153" s="714"/>
      <c r="K1153" s="714"/>
      <c r="L1153" s="714"/>
      <c r="M1153" s="714"/>
      <c r="N1153" s="714"/>
      <c r="O1153" s="714"/>
      <c r="P1153" s="714"/>
      <c r="Q1153" s="714"/>
      <c r="R1153" s="714"/>
      <c r="S1153" s="714"/>
      <c r="T1153" s="715"/>
    </row>
    <row r="1154" spans="1:20" s="696" customFormat="1" ht="24.75" customHeight="1">
      <c r="A1154" s="718"/>
      <c r="B1154" s="711"/>
      <c r="C1154" s="712"/>
      <c r="D1154" s="713"/>
      <c r="E1154" s="714"/>
      <c r="F1154" s="714"/>
      <c r="G1154" s="714"/>
      <c r="H1154" s="714"/>
      <c r="I1154" s="714"/>
      <c r="J1154" s="714"/>
      <c r="K1154" s="714"/>
      <c r="L1154" s="714"/>
      <c r="M1154" s="714"/>
      <c r="N1154" s="714"/>
      <c r="O1154" s="714"/>
      <c r="P1154" s="714"/>
      <c r="Q1154" s="714"/>
      <c r="R1154" s="714"/>
      <c r="S1154" s="714"/>
      <c r="T1154" s="715"/>
    </row>
    <row r="1155" spans="1:20" s="696" customFormat="1" ht="24.75" customHeight="1">
      <c r="A1155" s="718"/>
      <c r="B1155" s="711"/>
      <c r="C1155" s="712"/>
      <c r="D1155" s="713"/>
      <c r="E1155" s="714"/>
      <c r="F1155" s="714"/>
      <c r="G1155" s="714"/>
      <c r="H1155" s="714"/>
      <c r="I1155" s="714"/>
      <c r="J1155" s="714"/>
      <c r="K1155" s="714"/>
      <c r="L1155" s="714"/>
      <c r="M1155" s="714"/>
      <c r="N1155" s="714"/>
      <c r="O1155" s="714"/>
      <c r="P1155" s="714"/>
      <c r="Q1155" s="714"/>
      <c r="R1155" s="714"/>
      <c r="S1155" s="714"/>
      <c r="T1155" s="715"/>
    </row>
    <row r="1156" spans="1:20" s="696" customFormat="1" ht="24.75" customHeight="1">
      <c r="A1156" s="718"/>
      <c r="B1156" s="711"/>
      <c r="C1156" s="712"/>
      <c r="D1156" s="713"/>
      <c r="E1156" s="714"/>
      <c r="F1156" s="714"/>
      <c r="G1156" s="714"/>
      <c r="H1156" s="714"/>
      <c r="I1156" s="714"/>
      <c r="J1156" s="714"/>
      <c r="K1156" s="714"/>
      <c r="L1156" s="714"/>
      <c r="M1156" s="714"/>
      <c r="N1156" s="714"/>
      <c r="O1156" s="714"/>
      <c r="P1156" s="714"/>
      <c r="Q1156" s="714"/>
      <c r="R1156" s="714"/>
      <c r="S1156" s="714"/>
      <c r="T1156" s="715"/>
    </row>
    <row r="1157" spans="1:20" s="696" customFormat="1" ht="24.75" customHeight="1">
      <c r="A1157" s="718"/>
      <c r="B1157" s="711"/>
      <c r="C1157" s="712"/>
      <c r="D1157" s="713"/>
      <c r="E1157" s="714"/>
      <c r="F1157" s="714"/>
      <c r="G1157" s="714"/>
      <c r="H1157" s="714"/>
      <c r="I1157" s="714"/>
      <c r="J1157" s="714"/>
      <c r="K1157" s="714"/>
      <c r="L1157" s="714"/>
      <c r="M1157" s="714"/>
      <c r="N1157" s="714"/>
      <c r="O1157" s="714"/>
      <c r="P1157" s="714"/>
      <c r="Q1157" s="714"/>
      <c r="R1157" s="714"/>
      <c r="S1157" s="714"/>
      <c r="T1157" s="715"/>
    </row>
    <row r="1158" spans="1:20" s="696" customFormat="1" ht="24.75" customHeight="1">
      <c r="A1158" s="718"/>
      <c r="B1158" s="711"/>
      <c r="C1158" s="712"/>
      <c r="D1158" s="713"/>
      <c r="E1158" s="714"/>
      <c r="F1158" s="714"/>
      <c r="G1158" s="714"/>
      <c r="H1158" s="714"/>
      <c r="I1158" s="714"/>
      <c r="J1158" s="714"/>
      <c r="K1158" s="714"/>
      <c r="L1158" s="714"/>
      <c r="M1158" s="714"/>
      <c r="N1158" s="714"/>
      <c r="O1158" s="714"/>
      <c r="P1158" s="714"/>
      <c r="Q1158" s="714"/>
      <c r="R1158" s="714"/>
      <c r="S1158" s="714"/>
      <c r="T1158" s="715"/>
    </row>
    <row r="1159" spans="1:20" s="696" customFormat="1" ht="24.75" customHeight="1">
      <c r="A1159" s="718"/>
      <c r="B1159" s="711"/>
      <c r="C1159" s="712"/>
      <c r="D1159" s="713"/>
      <c r="E1159" s="714"/>
      <c r="F1159" s="714"/>
      <c r="G1159" s="714"/>
      <c r="H1159" s="714"/>
      <c r="I1159" s="714"/>
      <c r="J1159" s="714"/>
      <c r="K1159" s="714"/>
      <c r="L1159" s="714"/>
      <c r="M1159" s="714"/>
      <c r="N1159" s="714"/>
      <c r="O1159" s="714"/>
      <c r="P1159" s="714"/>
      <c r="Q1159" s="714"/>
      <c r="R1159" s="714"/>
      <c r="S1159" s="714"/>
      <c r="T1159" s="715"/>
    </row>
    <row r="1160" spans="1:20" s="696" customFormat="1" ht="24.75" customHeight="1">
      <c r="A1160" s="718"/>
      <c r="B1160" s="711"/>
      <c r="C1160" s="712"/>
      <c r="D1160" s="713"/>
      <c r="E1160" s="714"/>
      <c r="F1160" s="714"/>
      <c r="G1160" s="714"/>
      <c r="H1160" s="714"/>
      <c r="I1160" s="714"/>
      <c r="J1160" s="714"/>
      <c r="K1160" s="714"/>
      <c r="L1160" s="714"/>
      <c r="M1160" s="714"/>
      <c r="N1160" s="714"/>
      <c r="O1160" s="714"/>
      <c r="P1160" s="714"/>
      <c r="Q1160" s="714"/>
      <c r="R1160" s="714"/>
      <c r="S1160" s="714"/>
      <c r="T1160" s="715"/>
    </row>
    <row r="1161" spans="1:20" s="696" customFormat="1" ht="24.75" customHeight="1">
      <c r="A1161" s="718"/>
      <c r="B1161" s="711"/>
      <c r="C1161" s="712"/>
      <c r="D1161" s="713"/>
      <c r="E1161" s="714"/>
      <c r="F1161" s="714"/>
      <c r="G1161" s="714"/>
      <c r="H1161" s="714"/>
      <c r="I1161" s="714"/>
      <c r="J1161" s="714"/>
      <c r="K1161" s="714"/>
      <c r="L1161" s="714"/>
      <c r="M1161" s="714"/>
      <c r="N1161" s="714"/>
      <c r="O1161" s="714"/>
      <c r="P1161" s="714"/>
      <c r="Q1161" s="714"/>
      <c r="R1161" s="714"/>
      <c r="S1161" s="714"/>
      <c r="T1161" s="715"/>
    </row>
    <row r="1162" spans="1:20" s="696" customFormat="1" ht="24.75" customHeight="1">
      <c r="A1162" s="718"/>
      <c r="B1162" s="711"/>
      <c r="C1162" s="712"/>
      <c r="D1162" s="713"/>
      <c r="E1162" s="714"/>
      <c r="F1162" s="714"/>
      <c r="G1162" s="714"/>
      <c r="H1162" s="714"/>
      <c r="I1162" s="714"/>
      <c r="J1162" s="714"/>
      <c r="K1162" s="714"/>
      <c r="L1162" s="714"/>
      <c r="M1162" s="714"/>
      <c r="N1162" s="714"/>
      <c r="O1162" s="714"/>
      <c r="P1162" s="714"/>
      <c r="Q1162" s="714"/>
      <c r="R1162" s="714"/>
      <c r="S1162" s="714"/>
      <c r="T1162" s="715"/>
    </row>
    <row r="1163" spans="1:20" s="696" customFormat="1" ht="24.75" customHeight="1">
      <c r="A1163" s="718"/>
      <c r="B1163" s="711"/>
      <c r="C1163" s="712"/>
      <c r="D1163" s="713"/>
      <c r="E1163" s="714"/>
      <c r="F1163" s="714"/>
      <c r="G1163" s="714"/>
      <c r="H1163" s="714"/>
      <c r="I1163" s="714"/>
      <c r="J1163" s="714"/>
      <c r="K1163" s="714"/>
      <c r="L1163" s="714"/>
      <c r="M1163" s="714"/>
      <c r="N1163" s="714"/>
      <c r="O1163" s="714"/>
      <c r="P1163" s="714"/>
      <c r="Q1163" s="714"/>
      <c r="R1163" s="714"/>
      <c r="S1163" s="714"/>
      <c r="T1163" s="715"/>
    </row>
    <row r="1164" spans="1:20" s="696" customFormat="1" ht="24.75" customHeight="1">
      <c r="A1164" s="718"/>
      <c r="B1164" s="711"/>
      <c r="C1164" s="712"/>
      <c r="D1164" s="713"/>
      <c r="E1164" s="714"/>
      <c r="F1164" s="714"/>
      <c r="G1164" s="714"/>
      <c r="H1164" s="714"/>
      <c r="I1164" s="714"/>
      <c r="J1164" s="714"/>
      <c r="K1164" s="714"/>
      <c r="L1164" s="714"/>
      <c r="M1164" s="714"/>
      <c r="N1164" s="714"/>
      <c r="O1164" s="714"/>
      <c r="P1164" s="714"/>
      <c r="Q1164" s="714"/>
      <c r="R1164" s="714"/>
      <c r="S1164" s="714"/>
      <c r="T1164" s="715"/>
    </row>
    <row r="1165" spans="1:20" s="696" customFormat="1" ht="24.75" customHeight="1">
      <c r="A1165" s="718"/>
      <c r="B1165" s="711"/>
      <c r="C1165" s="712"/>
      <c r="D1165" s="713"/>
      <c r="E1165" s="714"/>
      <c r="F1165" s="714"/>
      <c r="G1165" s="714"/>
      <c r="H1165" s="714"/>
      <c r="I1165" s="714"/>
      <c r="J1165" s="714"/>
      <c r="K1165" s="714"/>
      <c r="L1165" s="714"/>
      <c r="M1165" s="714"/>
      <c r="N1165" s="714"/>
      <c r="O1165" s="714"/>
      <c r="P1165" s="714"/>
      <c r="Q1165" s="714"/>
      <c r="R1165" s="714"/>
      <c r="S1165" s="714"/>
      <c r="T1165" s="715"/>
    </row>
    <row r="1166" spans="1:20" s="696" customFormat="1" ht="24.75" customHeight="1">
      <c r="A1166" s="718"/>
      <c r="B1166" s="711"/>
      <c r="C1166" s="712"/>
      <c r="D1166" s="713"/>
      <c r="E1166" s="714"/>
      <c r="F1166" s="714"/>
      <c r="G1166" s="714"/>
      <c r="H1166" s="714"/>
      <c r="I1166" s="714"/>
      <c r="J1166" s="714"/>
      <c r="K1166" s="714"/>
      <c r="L1166" s="714"/>
      <c r="M1166" s="714"/>
      <c r="N1166" s="714"/>
      <c r="O1166" s="714"/>
      <c r="P1166" s="714"/>
      <c r="Q1166" s="714"/>
      <c r="R1166" s="714"/>
      <c r="S1166" s="714"/>
      <c r="T1166" s="715"/>
    </row>
    <row r="1167" spans="1:20" s="696" customFormat="1" ht="24.75" customHeight="1">
      <c r="A1167" s="718"/>
      <c r="B1167" s="711"/>
      <c r="C1167" s="712"/>
      <c r="D1167" s="713"/>
      <c r="E1167" s="714"/>
      <c r="F1167" s="714"/>
      <c r="G1167" s="714"/>
      <c r="H1167" s="714"/>
      <c r="I1167" s="714"/>
      <c r="J1167" s="714"/>
      <c r="K1167" s="714"/>
      <c r="L1167" s="714"/>
      <c r="M1167" s="714"/>
      <c r="N1167" s="714"/>
      <c r="O1167" s="714"/>
      <c r="P1167" s="714"/>
      <c r="Q1167" s="714"/>
      <c r="R1167" s="714"/>
      <c r="S1167" s="714"/>
      <c r="T1167" s="715"/>
    </row>
    <row r="1168" spans="1:20" s="696" customFormat="1" ht="24.75" customHeight="1">
      <c r="A1168" s="718"/>
      <c r="B1168" s="711"/>
      <c r="C1168" s="712"/>
      <c r="D1168" s="713"/>
      <c r="E1168" s="714"/>
      <c r="F1168" s="714"/>
      <c r="G1168" s="714"/>
      <c r="H1168" s="714"/>
      <c r="I1168" s="714"/>
      <c r="J1168" s="714"/>
      <c r="K1168" s="714"/>
      <c r="L1168" s="714"/>
      <c r="M1168" s="714"/>
      <c r="N1168" s="714"/>
      <c r="O1168" s="714"/>
      <c r="P1168" s="714"/>
      <c r="Q1168" s="714"/>
      <c r="R1168" s="714"/>
      <c r="S1168" s="714"/>
      <c r="T1168" s="715"/>
    </row>
    <row r="1169" spans="1:20" s="696" customFormat="1" ht="24.75" customHeight="1">
      <c r="A1169" s="718"/>
      <c r="B1169" s="711"/>
      <c r="C1169" s="712"/>
      <c r="D1169" s="713"/>
      <c r="E1169" s="714"/>
      <c r="F1169" s="714"/>
      <c r="G1169" s="714"/>
      <c r="H1169" s="714"/>
      <c r="I1169" s="714"/>
      <c r="J1169" s="714"/>
      <c r="K1169" s="714"/>
      <c r="L1169" s="714"/>
      <c r="M1169" s="714"/>
      <c r="N1169" s="714"/>
      <c r="O1169" s="714"/>
      <c r="P1169" s="714"/>
      <c r="Q1169" s="714"/>
      <c r="R1169" s="714"/>
      <c r="S1169" s="714"/>
      <c r="T1169" s="715"/>
    </row>
    <row r="1170" spans="1:20" s="696" customFormat="1" ht="24.75" customHeight="1">
      <c r="A1170" s="718"/>
      <c r="B1170" s="711"/>
      <c r="C1170" s="712"/>
      <c r="D1170" s="713"/>
      <c r="E1170" s="714"/>
      <c r="F1170" s="714"/>
      <c r="G1170" s="714"/>
      <c r="H1170" s="714"/>
      <c r="I1170" s="714"/>
      <c r="J1170" s="714"/>
      <c r="K1170" s="714"/>
      <c r="L1170" s="714"/>
      <c r="M1170" s="714"/>
      <c r="N1170" s="714"/>
      <c r="O1170" s="714"/>
      <c r="P1170" s="714"/>
      <c r="Q1170" s="714"/>
      <c r="R1170" s="714"/>
      <c r="S1170" s="714"/>
      <c r="T1170" s="715"/>
    </row>
    <row r="1171" spans="1:20" s="696" customFormat="1" ht="24.75" customHeight="1">
      <c r="A1171" s="718"/>
      <c r="B1171" s="711"/>
      <c r="C1171" s="712"/>
      <c r="D1171" s="713"/>
      <c r="E1171" s="714"/>
      <c r="F1171" s="714"/>
      <c r="G1171" s="714"/>
      <c r="H1171" s="714"/>
      <c r="I1171" s="714"/>
      <c r="J1171" s="714"/>
      <c r="K1171" s="714"/>
      <c r="L1171" s="714"/>
      <c r="M1171" s="714"/>
      <c r="N1171" s="714"/>
      <c r="O1171" s="714"/>
      <c r="P1171" s="714"/>
      <c r="Q1171" s="714"/>
      <c r="R1171" s="714"/>
      <c r="S1171" s="714"/>
      <c r="T1171" s="715"/>
    </row>
    <row r="1172" spans="1:20" s="696" customFormat="1" ht="24.75" customHeight="1">
      <c r="A1172" s="718"/>
      <c r="B1172" s="711"/>
      <c r="C1172" s="712"/>
      <c r="D1172" s="713"/>
      <c r="E1172" s="714"/>
      <c r="F1172" s="714"/>
      <c r="G1172" s="714"/>
      <c r="H1172" s="714"/>
      <c r="I1172" s="714"/>
      <c r="J1172" s="714"/>
      <c r="K1172" s="714"/>
      <c r="L1172" s="714"/>
      <c r="M1172" s="714"/>
      <c r="N1172" s="714"/>
      <c r="O1172" s="714"/>
      <c r="P1172" s="714"/>
      <c r="Q1172" s="714"/>
      <c r="R1172" s="714"/>
      <c r="S1172" s="714"/>
      <c r="T1172" s="715"/>
    </row>
    <row r="1173" spans="1:20" s="696" customFormat="1" ht="24.75" customHeight="1">
      <c r="A1173" s="718"/>
      <c r="B1173" s="711"/>
      <c r="C1173" s="712"/>
      <c r="D1173" s="713"/>
      <c r="E1173" s="714"/>
      <c r="F1173" s="714"/>
      <c r="G1173" s="714"/>
      <c r="H1173" s="714"/>
      <c r="I1173" s="714"/>
      <c r="J1173" s="714"/>
      <c r="K1173" s="714"/>
      <c r="L1173" s="714"/>
      <c r="M1173" s="714"/>
      <c r="N1173" s="714"/>
      <c r="O1173" s="714"/>
      <c r="P1173" s="714"/>
      <c r="Q1173" s="714"/>
      <c r="R1173" s="714"/>
      <c r="S1173" s="714"/>
      <c r="T1173" s="715"/>
    </row>
    <row r="1174" spans="1:20" s="696" customFormat="1" ht="24.75" customHeight="1">
      <c r="A1174" s="718"/>
      <c r="B1174" s="711"/>
      <c r="C1174" s="712"/>
      <c r="D1174" s="713"/>
      <c r="E1174" s="714"/>
      <c r="F1174" s="714"/>
      <c r="G1174" s="714"/>
      <c r="H1174" s="714"/>
      <c r="I1174" s="714"/>
      <c r="J1174" s="714"/>
      <c r="K1174" s="714"/>
      <c r="L1174" s="714"/>
      <c r="M1174" s="714"/>
      <c r="N1174" s="714"/>
      <c r="O1174" s="714"/>
      <c r="P1174" s="714"/>
      <c r="Q1174" s="714"/>
      <c r="R1174" s="714"/>
      <c r="S1174" s="714"/>
      <c r="T1174" s="715"/>
    </row>
    <row r="1175" spans="1:20" s="696" customFormat="1" ht="24.75" customHeight="1" thickBot="1">
      <c r="A1175" s="734"/>
      <c r="B1175" s="735"/>
      <c r="C1175" s="736"/>
      <c r="D1175" s="737"/>
      <c r="E1175" s="738"/>
      <c r="F1175" s="738"/>
      <c r="G1175" s="738"/>
      <c r="H1175" s="738"/>
      <c r="I1175" s="738"/>
      <c r="J1175" s="738"/>
      <c r="K1175" s="738"/>
      <c r="L1175" s="738"/>
      <c r="M1175" s="738"/>
      <c r="N1175" s="738"/>
      <c r="O1175" s="738"/>
      <c r="P1175" s="738"/>
      <c r="Q1175" s="738"/>
      <c r="R1175" s="738"/>
      <c r="S1175" s="738"/>
      <c r="T1175" s="739"/>
    </row>
    <row r="1176" spans="1:20" s="696" customFormat="1" ht="24.75" customHeight="1" thickBot="1">
      <c r="A1176" s="740"/>
      <c r="B1176" s="741"/>
      <c r="C1176" s="742"/>
      <c r="D1176" s="743"/>
      <c r="E1176" s="744"/>
      <c r="F1176" s="744"/>
      <c r="G1176" s="744"/>
      <c r="H1176" s="744"/>
      <c r="I1176" s="744"/>
      <c r="J1176" s="744"/>
      <c r="K1176" s="744"/>
      <c r="L1176" s="744"/>
      <c r="M1176" s="744"/>
      <c r="N1176" s="744"/>
      <c r="O1176" s="744"/>
      <c r="P1176" s="744"/>
      <c r="Q1176" s="744"/>
      <c r="R1176" s="744"/>
      <c r="S1176" s="744"/>
      <c r="T1176" s="745"/>
    </row>
    <row r="1177" spans="1:20" s="696" customFormat="1" ht="24.75" customHeight="1">
      <c r="A1177" s="746"/>
      <c r="B1177" s="746"/>
      <c r="C1177" s="747"/>
      <c r="D1177" s="748"/>
      <c r="E1177" s="748"/>
      <c r="F1177" s="748"/>
      <c r="G1177" s="748"/>
      <c r="H1177" s="748"/>
      <c r="I1177" s="748"/>
      <c r="J1177" s="748"/>
      <c r="K1177" s="748"/>
      <c r="L1177" s="748"/>
      <c r="M1177" s="748"/>
      <c r="N1177" s="748"/>
      <c r="O1177" s="748"/>
      <c r="P1177" s="748"/>
      <c r="Q1177" s="748"/>
      <c r="R1177" s="748"/>
      <c r="S1177" s="748"/>
      <c r="T1177" s="748"/>
    </row>
    <row r="1178" spans="1:20" s="696" customFormat="1" ht="24.75" customHeight="1">
      <c r="A1178" s="746"/>
      <c r="B1178" s="746"/>
      <c r="C1178" s="747"/>
      <c r="D1178" s="748"/>
      <c r="E1178" s="748"/>
      <c r="F1178" s="748"/>
      <c r="G1178" s="748"/>
      <c r="H1178" s="748"/>
      <c r="I1178" s="748"/>
      <c r="J1178" s="748"/>
      <c r="K1178" s="748"/>
      <c r="L1178" s="748"/>
      <c r="M1178" s="748"/>
      <c r="N1178" s="748"/>
      <c r="O1178" s="748"/>
      <c r="P1178" s="748"/>
      <c r="Q1178" s="748"/>
      <c r="R1178" s="748"/>
      <c r="S1178" s="748"/>
      <c r="T1178" s="748"/>
    </row>
    <row r="1179" spans="1:20" s="696" customFormat="1" ht="24.75" customHeight="1">
      <c r="A1179" s="746"/>
      <c r="B1179" s="746"/>
      <c r="C1179" s="747"/>
      <c r="D1179" s="748"/>
      <c r="E1179" s="748"/>
      <c r="F1179" s="748"/>
      <c r="G1179" s="748"/>
      <c r="H1179" s="748"/>
      <c r="I1179" s="748"/>
      <c r="J1179" s="748"/>
      <c r="K1179" s="748"/>
      <c r="L1179" s="748"/>
      <c r="M1179" s="748"/>
      <c r="N1179" s="748"/>
      <c r="O1179" s="748"/>
      <c r="P1179" s="748"/>
      <c r="Q1179" s="748"/>
      <c r="R1179" s="748"/>
      <c r="S1179" s="748"/>
      <c r="T1179" s="748"/>
    </row>
    <row r="1180" spans="1:20" s="696" customFormat="1" ht="24.75" customHeight="1">
      <c r="A1180" s="746"/>
      <c r="B1180" s="746"/>
      <c r="C1180" s="747"/>
      <c r="D1180" s="748"/>
      <c r="E1180" s="748"/>
      <c r="F1180" s="748"/>
      <c r="G1180" s="748"/>
      <c r="H1180" s="748"/>
      <c r="I1180" s="748"/>
      <c r="J1180" s="748"/>
      <c r="K1180" s="748"/>
      <c r="L1180" s="748"/>
      <c r="M1180" s="748"/>
      <c r="N1180" s="748"/>
      <c r="O1180" s="748"/>
      <c r="P1180" s="748"/>
      <c r="Q1180" s="748"/>
      <c r="R1180" s="748"/>
      <c r="S1180" s="748"/>
      <c r="T1180" s="748"/>
    </row>
    <row r="1181" spans="1:20" s="696" customFormat="1" ht="24.75" customHeight="1">
      <c r="A1181" s="746"/>
      <c r="B1181" s="746"/>
      <c r="C1181" s="747"/>
      <c r="D1181" s="748"/>
      <c r="E1181" s="748"/>
      <c r="F1181" s="748"/>
      <c r="G1181" s="748"/>
      <c r="H1181" s="748"/>
      <c r="I1181" s="748"/>
      <c r="J1181" s="748"/>
      <c r="K1181" s="748"/>
      <c r="L1181" s="748"/>
      <c r="M1181" s="748"/>
      <c r="N1181" s="748"/>
      <c r="O1181" s="748"/>
      <c r="P1181" s="748"/>
      <c r="Q1181" s="748"/>
      <c r="R1181" s="748"/>
      <c r="S1181" s="748"/>
      <c r="T1181" s="748"/>
    </row>
    <row r="1182" spans="1:20" s="696" customFormat="1" ht="24.75" customHeight="1">
      <c r="A1182" s="746"/>
      <c r="B1182" s="746"/>
      <c r="C1182" s="747"/>
      <c r="D1182" s="748"/>
      <c r="E1182" s="748"/>
      <c r="F1182" s="748"/>
      <c r="G1182" s="748"/>
      <c r="H1182" s="748"/>
      <c r="I1182" s="748"/>
      <c r="J1182" s="748"/>
      <c r="K1182" s="748"/>
      <c r="L1182" s="748"/>
      <c r="M1182" s="748"/>
      <c r="N1182" s="748"/>
      <c r="O1182" s="748"/>
      <c r="P1182" s="748"/>
      <c r="Q1182" s="748"/>
      <c r="R1182" s="748"/>
      <c r="S1182" s="748"/>
      <c r="T1182" s="748"/>
    </row>
    <row r="1183" spans="1:20" s="696" customFormat="1" ht="24.75" customHeight="1">
      <c r="A1183" s="746"/>
      <c r="B1183" s="746"/>
      <c r="C1183" s="747"/>
      <c r="D1183" s="748"/>
      <c r="E1183" s="748"/>
      <c r="F1183" s="748"/>
      <c r="G1183" s="748"/>
      <c r="H1183" s="748"/>
      <c r="I1183" s="748"/>
      <c r="J1183" s="748"/>
      <c r="K1183" s="748"/>
      <c r="L1183" s="748"/>
      <c r="M1183" s="748"/>
      <c r="N1183" s="748"/>
      <c r="O1183" s="748"/>
      <c r="P1183" s="748"/>
      <c r="Q1183" s="748"/>
      <c r="R1183" s="748"/>
      <c r="S1183" s="748"/>
      <c r="T1183" s="748"/>
    </row>
    <row r="1184" spans="1:20" s="696" customFormat="1" ht="24.75" customHeight="1">
      <c r="A1184" s="746"/>
      <c r="B1184" s="746"/>
      <c r="C1184" s="747"/>
      <c r="D1184" s="748"/>
      <c r="E1184" s="748"/>
      <c r="F1184" s="748"/>
      <c r="G1184" s="748"/>
      <c r="H1184" s="748"/>
      <c r="I1184" s="748"/>
      <c r="J1184" s="748"/>
      <c r="K1184" s="748"/>
      <c r="L1184" s="748"/>
      <c r="M1184" s="748"/>
      <c r="N1184" s="748"/>
      <c r="O1184" s="748"/>
      <c r="P1184" s="748"/>
      <c r="Q1184" s="748"/>
      <c r="R1184" s="748"/>
      <c r="S1184" s="748"/>
      <c r="T1184" s="748"/>
    </row>
    <row r="1185" spans="1:20" s="696" customFormat="1" ht="24.75" customHeight="1">
      <c r="A1185" s="746"/>
      <c r="B1185" s="746"/>
      <c r="C1185" s="747"/>
      <c r="D1185" s="748"/>
      <c r="E1185" s="748"/>
      <c r="F1185" s="748"/>
      <c r="G1185" s="748"/>
      <c r="H1185" s="748"/>
      <c r="I1185" s="748"/>
      <c r="J1185" s="748"/>
      <c r="K1185" s="748"/>
      <c r="L1185" s="748"/>
      <c r="M1185" s="748"/>
      <c r="N1185" s="748"/>
      <c r="O1185" s="748"/>
      <c r="P1185" s="748"/>
      <c r="Q1185" s="748"/>
      <c r="R1185" s="748"/>
      <c r="S1185" s="748"/>
      <c r="T1185" s="748"/>
    </row>
    <row r="1186" spans="1:20" s="696" customFormat="1" ht="24.75" customHeight="1">
      <c r="A1186" s="746"/>
      <c r="B1186" s="746"/>
      <c r="C1186" s="747"/>
      <c r="D1186" s="748"/>
      <c r="E1186" s="748"/>
      <c r="F1186" s="748"/>
      <c r="G1186" s="748"/>
      <c r="H1186" s="748"/>
      <c r="I1186" s="748"/>
      <c r="J1186" s="748"/>
      <c r="K1186" s="748"/>
      <c r="L1186" s="748"/>
      <c r="M1186" s="748"/>
      <c r="N1186" s="748"/>
      <c r="O1186" s="748"/>
      <c r="P1186" s="748"/>
      <c r="Q1186" s="748"/>
      <c r="R1186" s="748"/>
      <c r="S1186" s="748"/>
      <c r="T1186" s="748"/>
    </row>
    <row r="1187" spans="1:20" s="696" customFormat="1" ht="24.75" customHeight="1">
      <c r="A1187" s="746"/>
      <c r="B1187" s="746"/>
      <c r="C1187" s="747"/>
      <c r="D1187" s="748"/>
      <c r="E1187" s="748"/>
      <c r="F1187" s="748"/>
      <c r="G1187" s="748"/>
      <c r="H1187" s="748"/>
      <c r="I1187" s="748"/>
      <c r="J1187" s="748"/>
      <c r="K1187" s="748"/>
      <c r="L1187" s="748"/>
      <c r="M1187" s="748"/>
      <c r="N1187" s="748"/>
      <c r="O1187" s="748"/>
      <c r="P1187" s="748"/>
      <c r="Q1187" s="748"/>
      <c r="R1187" s="748"/>
      <c r="S1187" s="748"/>
      <c r="T1187" s="748"/>
    </row>
    <row r="1188" spans="1:20" s="696" customFormat="1" ht="24.75" customHeight="1">
      <c r="A1188" s="746"/>
      <c r="B1188" s="746"/>
      <c r="C1188" s="747"/>
      <c r="D1188" s="748"/>
      <c r="E1188" s="748"/>
      <c r="F1188" s="748"/>
      <c r="G1188" s="748"/>
      <c r="H1188" s="748"/>
      <c r="I1188" s="748"/>
      <c r="J1188" s="748"/>
      <c r="K1188" s="748"/>
      <c r="L1188" s="748"/>
      <c r="M1188" s="748"/>
      <c r="N1188" s="748"/>
      <c r="O1188" s="748"/>
      <c r="P1188" s="748"/>
      <c r="Q1188" s="748"/>
      <c r="R1188" s="748"/>
      <c r="S1188" s="748"/>
      <c r="T1188" s="748"/>
    </row>
    <row r="1189" spans="1:20" s="696" customFormat="1" ht="24.75" customHeight="1">
      <c r="A1189" s="746"/>
      <c r="B1189" s="746"/>
      <c r="C1189" s="747"/>
      <c r="D1189" s="748"/>
      <c r="E1189" s="748"/>
      <c r="F1189" s="748"/>
      <c r="G1189" s="748"/>
      <c r="H1189" s="748"/>
      <c r="I1189" s="748"/>
      <c r="J1189" s="748"/>
      <c r="K1189" s="748"/>
      <c r="L1189" s="748"/>
      <c r="M1189" s="748"/>
      <c r="N1189" s="748"/>
      <c r="O1189" s="748"/>
      <c r="P1189" s="748"/>
      <c r="Q1189" s="748"/>
      <c r="R1189" s="748"/>
      <c r="S1189" s="748"/>
      <c r="T1189" s="748"/>
    </row>
    <row r="1190" spans="1:20" s="696" customFormat="1" ht="9.9499999999999993" customHeight="1">
      <c r="A1190" s="746"/>
      <c r="B1190" s="746"/>
      <c r="C1190" s="747"/>
      <c r="D1190" s="748"/>
      <c r="E1190" s="748"/>
      <c r="F1190" s="748"/>
      <c r="G1190" s="748"/>
      <c r="H1190" s="748"/>
      <c r="I1190" s="748"/>
      <c r="J1190" s="748"/>
      <c r="K1190" s="748"/>
      <c r="L1190" s="748"/>
      <c r="M1190" s="748"/>
      <c r="N1190" s="748"/>
      <c r="O1190" s="748"/>
      <c r="P1190" s="748"/>
      <c r="Q1190" s="748"/>
      <c r="R1190" s="748"/>
      <c r="S1190" s="748"/>
      <c r="T1190" s="748"/>
    </row>
    <row r="1191" spans="1:20" s="696" customFormat="1" ht="9.9499999999999993" customHeight="1">
      <c r="A1191" s="746"/>
      <c r="B1191" s="746"/>
      <c r="C1191" s="747"/>
      <c r="D1191" s="748"/>
      <c r="E1191" s="748"/>
      <c r="F1191" s="748"/>
      <c r="G1191" s="748"/>
      <c r="H1191" s="748"/>
      <c r="I1191" s="748"/>
      <c r="J1191" s="748"/>
      <c r="K1191" s="748"/>
      <c r="L1191" s="748"/>
      <c r="M1191" s="748"/>
      <c r="N1191" s="748"/>
      <c r="O1191" s="748"/>
      <c r="P1191" s="748"/>
      <c r="Q1191" s="748"/>
      <c r="R1191" s="748"/>
      <c r="S1191" s="748"/>
      <c r="T1191" s="748"/>
    </row>
    <row r="1192" spans="1:20" s="696" customFormat="1" ht="9.9499999999999993" customHeight="1">
      <c r="A1192" s="746"/>
      <c r="B1192" s="746"/>
      <c r="C1192" s="747"/>
      <c r="D1192" s="748"/>
      <c r="E1192" s="748"/>
      <c r="F1192" s="748"/>
      <c r="G1192" s="748"/>
      <c r="H1192" s="748"/>
      <c r="I1192" s="748"/>
      <c r="J1192" s="748"/>
      <c r="K1192" s="748"/>
      <c r="L1192" s="748"/>
      <c r="M1192" s="748"/>
      <c r="N1192" s="748"/>
      <c r="O1192" s="748"/>
      <c r="P1192" s="748"/>
      <c r="Q1192" s="748"/>
      <c r="R1192" s="748"/>
      <c r="S1192" s="748"/>
      <c r="T1192" s="748"/>
    </row>
    <row r="1193" spans="1:20" s="696" customFormat="1" ht="9.9499999999999993" customHeight="1">
      <c r="A1193" s="746"/>
      <c r="B1193" s="746"/>
      <c r="C1193" s="747"/>
      <c r="D1193" s="748"/>
      <c r="E1193" s="748"/>
      <c r="F1193" s="748"/>
      <c r="G1193" s="748"/>
      <c r="H1193" s="748"/>
      <c r="I1193" s="748"/>
      <c r="J1193" s="748"/>
      <c r="K1193" s="748"/>
      <c r="L1193" s="748"/>
      <c r="M1193" s="748"/>
      <c r="N1193" s="748"/>
      <c r="O1193" s="748"/>
      <c r="P1193" s="748"/>
      <c r="Q1193" s="748"/>
      <c r="R1193" s="748"/>
      <c r="S1193" s="748"/>
      <c r="T1193" s="748"/>
    </row>
    <row r="1194" spans="1:20" s="696" customFormat="1" ht="9.9499999999999993" customHeight="1">
      <c r="A1194" s="746"/>
      <c r="B1194" s="746"/>
      <c r="C1194" s="747"/>
      <c r="D1194" s="748"/>
      <c r="E1194" s="748"/>
      <c r="F1194" s="748"/>
      <c r="G1194" s="748"/>
      <c r="H1194" s="748"/>
      <c r="I1194" s="748"/>
      <c r="J1194" s="748"/>
      <c r="K1194" s="748"/>
      <c r="L1194" s="748"/>
      <c r="M1194" s="748"/>
      <c r="N1194" s="748"/>
      <c r="O1194" s="748"/>
      <c r="P1194" s="748"/>
      <c r="Q1194" s="748"/>
      <c r="R1194" s="748"/>
      <c r="S1194" s="748"/>
      <c r="T1194" s="748"/>
    </row>
    <row r="1195" spans="1:20" s="696" customFormat="1" ht="9.9499999999999993" customHeight="1">
      <c r="A1195" s="746"/>
      <c r="B1195" s="746"/>
      <c r="C1195" s="747"/>
      <c r="D1195" s="748"/>
      <c r="E1195" s="748"/>
      <c r="F1195" s="748"/>
      <c r="G1195" s="748"/>
      <c r="H1195" s="748"/>
      <c r="I1195" s="748"/>
      <c r="J1195" s="748"/>
      <c r="K1195" s="748"/>
      <c r="L1195" s="748"/>
      <c r="M1195" s="748"/>
      <c r="N1195" s="748"/>
      <c r="O1195" s="748"/>
      <c r="P1195" s="748"/>
      <c r="Q1195" s="748"/>
      <c r="R1195" s="748"/>
      <c r="S1195" s="748"/>
      <c r="T1195" s="748"/>
    </row>
    <row r="1196" spans="1:20" s="696" customFormat="1" ht="9.9499999999999993" customHeight="1">
      <c r="A1196" s="746"/>
      <c r="B1196" s="746"/>
      <c r="C1196" s="747"/>
      <c r="D1196" s="748"/>
      <c r="E1196" s="748"/>
      <c r="F1196" s="748"/>
      <c r="G1196" s="748"/>
      <c r="H1196" s="748"/>
      <c r="I1196" s="748"/>
      <c r="J1196" s="748"/>
      <c r="K1196" s="748"/>
      <c r="L1196" s="748"/>
      <c r="M1196" s="748"/>
      <c r="N1196" s="748"/>
      <c r="O1196" s="748"/>
      <c r="P1196" s="748"/>
      <c r="Q1196" s="748"/>
      <c r="R1196" s="748"/>
      <c r="S1196" s="748"/>
      <c r="T1196" s="748"/>
    </row>
  </sheetData>
  <mergeCells count="217">
    <mergeCell ref="A979:E979"/>
    <mergeCell ref="F979:M979"/>
    <mergeCell ref="N979:R979"/>
    <mergeCell ref="S979:T979"/>
    <mergeCell ref="A985:D985"/>
    <mergeCell ref="A987:D987"/>
    <mergeCell ref="A989:D989"/>
    <mergeCell ref="A967:D967"/>
    <mergeCell ref="A970:D970"/>
    <mergeCell ref="A971:E971"/>
    <mergeCell ref="F971:M971"/>
    <mergeCell ref="N971:R971"/>
    <mergeCell ref="S971:T971"/>
    <mergeCell ref="A974:D974"/>
    <mergeCell ref="A976:D976"/>
    <mergeCell ref="A978:D978"/>
    <mergeCell ref="A950:D950"/>
    <mergeCell ref="A951:T951"/>
    <mergeCell ref="A952:T952"/>
    <mergeCell ref="A953:T953"/>
    <mergeCell ref="A954:E954"/>
    <mergeCell ref="F954:M954"/>
    <mergeCell ref="N954:R954"/>
    <mergeCell ref="S954:T954"/>
    <mergeCell ref="A965:D965"/>
    <mergeCell ref="A739:D739"/>
    <mergeCell ref="A714:D714"/>
    <mergeCell ref="A721:D721"/>
    <mergeCell ref="A725:D725"/>
    <mergeCell ref="A726:E726"/>
    <mergeCell ref="F726:M726"/>
    <mergeCell ref="N726:R726"/>
    <mergeCell ref="S726:T726"/>
    <mergeCell ref="A730:D730"/>
    <mergeCell ref="A735:D735"/>
    <mergeCell ref="A656:D656"/>
    <mergeCell ref="A658:D658"/>
    <mergeCell ref="A660:D660"/>
    <mergeCell ref="A661:E661"/>
    <mergeCell ref="F661:M661"/>
    <mergeCell ref="N661:R661"/>
    <mergeCell ref="S661:T661"/>
    <mergeCell ref="A703:D703"/>
    <mergeCell ref="A704:E704"/>
    <mergeCell ref="F704:M704"/>
    <mergeCell ref="N704:R704"/>
    <mergeCell ref="S704:T704"/>
    <mergeCell ref="A672:D672"/>
    <mergeCell ref="A685:D685"/>
    <mergeCell ref="A688:D688"/>
    <mergeCell ref="A690:E690"/>
    <mergeCell ref="F690:M690"/>
    <mergeCell ref="N690:R690"/>
    <mergeCell ref="S690:T690"/>
    <mergeCell ref="A693:D693"/>
    <mergeCell ref="A700:D700"/>
    <mergeCell ref="A643:D643"/>
    <mergeCell ref="A647:D647"/>
    <mergeCell ref="A649:D649"/>
    <mergeCell ref="A650:T650"/>
    <mergeCell ref="A651:T651"/>
    <mergeCell ref="A652:T652"/>
    <mergeCell ref="A653:E653"/>
    <mergeCell ref="F653:M653"/>
    <mergeCell ref="N653:R653"/>
    <mergeCell ref="S653:T653"/>
    <mergeCell ref="A55:T55"/>
    <mergeCell ref="A56:T56"/>
    <mergeCell ref="A57:T57"/>
    <mergeCell ref="A58:E58"/>
    <mergeCell ref="F58:M58"/>
    <mergeCell ref="N58:R58"/>
    <mergeCell ref="S58:T58"/>
    <mergeCell ref="A212:D212"/>
    <mergeCell ref="A236:D236"/>
    <mergeCell ref="A77:B77"/>
    <mergeCell ref="A173:D173"/>
    <mergeCell ref="A195:D195"/>
    <mergeCell ref="A198:D198"/>
    <mergeCell ref="A202:D202"/>
    <mergeCell ref="A190:E190"/>
    <mergeCell ref="A132:B132"/>
    <mergeCell ref="A186:B186"/>
    <mergeCell ref="A187:T187"/>
    <mergeCell ref="A188:T188"/>
    <mergeCell ref="A189:T189"/>
    <mergeCell ref="A78:T78"/>
    <mergeCell ref="A79:T79"/>
    <mergeCell ref="A80:T80"/>
    <mergeCell ref="A81:E81"/>
    <mergeCell ref="A46:B46"/>
    <mergeCell ref="A47:T47"/>
    <mergeCell ref="A48:T48"/>
    <mergeCell ref="A49:T49"/>
    <mergeCell ref="A50:E50"/>
    <mergeCell ref="F50:M50"/>
    <mergeCell ref="N50:R50"/>
    <mergeCell ref="S50:T50"/>
    <mergeCell ref="A54:B54"/>
    <mergeCell ref="A35:E35"/>
    <mergeCell ref="F35:M35"/>
    <mergeCell ref="N35:R35"/>
    <mergeCell ref="S35:T35"/>
    <mergeCell ref="A39:B39"/>
    <mergeCell ref="A40:T40"/>
    <mergeCell ref="A41:T41"/>
    <mergeCell ref="A42:T42"/>
    <mergeCell ref="A43:E43"/>
    <mergeCell ref="F43:M43"/>
    <mergeCell ref="N43:R43"/>
    <mergeCell ref="S43:T43"/>
    <mergeCell ref="A1:T1"/>
    <mergeCell ref="A2:T2"/>
    <mergeCell ref="A3:T3"/>
    <mergeCell ref="A4:E4"/>
    <mergeCell ref="F4:M4"/>
    <mergeCell ref="A249:B249"/>
    <mergeCell ref="A250:E250"/>
    <mergeCell ref="F250:M250"/>
    <mergeCell ref="N250:R250"/>
    <mergeCell ref="S250:T250"/>
    <mergeCell ref="A32:T32"/>
    <mergeCell ref="N4:R4"/>
    <mergeCell ref="S4:T4"/>
    <mergeCell ref="A23:B23"/>
    <mergeCell ref="A24:T24"/>
    <mergeCell ref="A25:T25"/>
    <mergeCell ref="A26:T26"/>
    <mergeCell ref="A27:E27"/>
    <mergeCell ref="F27:M27"/>
    <mergeCell ref="N27:R27"/>
    <mergeCell ref="S27:T27"/>
    <mergeCell ref="A31:B31"/>
    <mergeCell ref="A33:T33"/>
    <mergeCell ref="A34:T34"/>
    <mergeCell ref="F81:M81"/>
    <mergeCell ref="N81:R81"/>
    <mergeCell ref="S81:T81"/>
    <mergeCell ref="A253:D253"/>
    <mergeCell ref="F190:M190"/>
    <mergeCell ref="N190:R190"/>
    <mergeCell ref="S190:T190"/>
    <mergeCell ref="A203:E203"/>
    <mergeCell ref="F203:M203"/>
    <mergeCell ref="N203:R203"/>
    <mergeCell ref="S203:T203"/>
    <mergeCell ref="A272:D272"/>
    <mergeCell ref="A286:D286"/>
    <mergeCell ref="A292:D292"/>
    <mergeCell ref="A293:E293"/>
    <mergeCell ref="F293:M293"/>
    <mergeCell ref="A254:T254"/>
    <mergeCell ref="A255:T255"/>
    <mergeCell ref="A256:T256"/>
    <mergeCell ref="A257:E257"/>
    <mergeCell ref="F257:M257"/>
    <mergeCell ref="N257:R257"/>
    <mergeCell ref="S257:T257"/>
    <mergeCell ref="N293:R293"/>
    <mergeCell ref="S293:T293"/>
    <mergeCell ref="A305:D305"/>
    <mergeCell ref="A587:B587"/>
    <mergeCell ref="A306:E306"/>
    <mergeCell ref="F306:M306"/>
    <mergeCell ref="N306:R306"/>
    <mergeCell ref="S306:T306"/>
    <mergeCell ref="A308:D308"/>
    <mergeCell ref="A311:D311"/>
    <mergeCell ref="A313:D313"/>
    <mergeCell ref="A314:E314"/>
    <mergeCell ref="F314:M314"/>
    <mergeCell ref="N314:R314"/>
    <mergeCell ref="S314:T314"/>
    <mergeCell ref="N627:R627"/>
    <mergeCell ref="S627:T627"/>
    <mergeCell ref="A557:D557"/>
    <mergeCell ref="A316:D316"/>
    <mergeCell ref="A317:E317"/>
    <mergeCell ref="F317:M317"/>
    <mergeCell ref="N317:R317"/>
    <mergeCell ref="S317:T317"/>
    <mergeCell ref="A599:D599"/>
    <mergeCell ref="A588:T588"/>
    <mergeCell ref="A589:T589"/>
    <mergeCell ref="A319:D319"/>
    <mergeCell ref="A320:T320"/>
    <mergeCell ref="A321:T321"/>
    <mergeCell ref="A322:T322"/>
    <mergeCell ref="A436:D436"/>
    <mergeCell ref="A323:E323"/>
    <mergeCell ref="F323:M323"/>
    <mergeCell ref="N323:R323"/>
    <mergeCell ref="S323:T323"/>
    <mergeCell ref="A740:T740"/>
    <mergeCell ref="A741:T741"/>
    <mergeCell ref="A742:T742"/>
    <mergeCell ref="A743:E743"/>
    <mergeCell ref="F743:M743"/>
    <mergeCell ref="N743:R743"/>
    <mergeCell ref="S743:T743"/>
    <mergeCell ref="A943:D943"/>
    <mergeCell ref="A590:T590"/>
    <mergeCell ref="A591:E591"/>
    <mergeCell ref="F591:M591"/>
    <mergeCell ref="N591:R591"/>
    <mergeCell ref="S591:T591"/>
    <mergeCell ref="A601:D601"/>
    <mergeCell ref="A605:D605"/>
    <mergeCell ref="A606:E606"/>
    <mergeCell ref="F606:M606"/>
    <mergeCell ref="N606:R606"/>
    <mergeCell ref="S606:T606"/>
    <mergeCell ref="A620:D620"/>
    <mergeCell ref="A622:D622"/>
    <mergeCell ref="A626:D626"/>
    <mergeCell ref="A627:E627"/>
    <mergeCell ref="F627:M627"/>
  </mergeCells>
  <pageMargins left="0.11811023622047245" right="0" top="0.19685039370078741" bottom="0.15748031496062992" header="0.31496062992125984" footer="0.31496062992125984"/>
  <pageSetup paperSize="9" scale="40" orientation="landscape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"/>
  <sheetViews>
    <sheetView workbookViewId="0">
      <selection activeCell="G15" sqref="G15"/>
    </sheetView>
  </sheetViews>
  <sheetFormatPr defaultColWidth="9.140625" defaultRowHeight="9.9499999999999993" customHeight="1"/>
  <cols>
    <col min="1" max="1" width="4.85546875" customWidth="1"/>
    <col min="2" max="2" width="9.42578125" customWidth="1"/>
    <col min="3" max="16" width="9.5703125" customWidth="1"/>
  </cols>
  <sheetData>
    <row r="1" spans="1:16" ht="15">
      <c r="A1" s="687"/>
      <c r="B1" s="688">
        <v>1</v>
      </c>
      <c r="C1" s="688">
        <v>2</v>
      </c>
      <c r="D1" s="688">
        <v>3</v>
      </c>
      <c r="E1" s="688">
        <v>4</v>
      </c>
      <c r="F1" s="688">
        <v>5</v>
      </c>
      <c r="G1" s="688">
        <v>6</v>
      </c>
      <c r="H1" s="688">
        <v>7</v>
      </c>
      <c r="I1" s="688">
        <v>8</v>
      </c>
      <c r="J1" s="688">
        <v>9</v>
      </c>
      <c r="K1" s="688">
        <v>10</v>
      </c>
      <c r="L1" s="688">
        <v>11</v>
      </c>
      <c r="M1" s="688">
        <v>12</v>
      </c>
      <c r="N1" s="688">
        <v>13</v>
      </c>
      <c r="O1" s="688">
        <v>14</v>
      </c>
      <c r="P1" s="689">
        <v>15</v>
      </c>
    </row>
    <row r="2" spans="1:16" ht="15">
      <c r="A2" s="690">
        <v>1</v>
      </c>
      <c r="B2" s="691">
        <v>88293.540000000008</v>
      </c>
      <c r="C2" s="691">
        <v>90292.14</v>
      </c>
      <c r="D2" s="691">
        <v>92290.860000000015</v>
      </c>
      <c r="E2" s="691">
        <v>94289.46</v>
      </c>
      <c r="F2" s="691">
        <v>96288.3</v>
      </c>
      <c r="G2" s="691">
        <v>98286.900000000009</v>
      </c>
      <c r="H2" s="691">
        <v>100285.62</v>
      </c>
      <c r="I2" s="691">
        <v>102284.22</v>
      </c>
      <c r="J2" s="691">
        <v>104282.81999999998</v>
      </c>
      <c r="K2" s="691">
        <v>106281.65999999997</v>
      </c>
      <c r="L2" s="691">
        <v>108280.25999999998</v>
      </c>
      <c r="M2" s="691">
        <v>110278.97999999997</v>
      </c>
      <c r="N2" s="691">
        <v>112277.57999999996</v>
      </c>
      <c r="O2" s="691">
        <v>114276.17999999995</v>
      </c>
      <c r="P2" s="692">
        <v>116275.13999999996</v>
      </c>
    </row>
    <row r="3" spans="1:16" ht="15">
      <c r="A3" s="690">
        <v>2</v>
      </c>
      <c r="B3" s="691">
        <v>89782.080000000002</v>
      </c>
      <c r="C3" s="691">
        <v>92394.959999999992</v>
      </c>
      <c r="D3" s="691">
        <v>95008.200000000012</v>
      </c>
      <c r="E3" s="691">
        <v>97621.08</v>
      </c>
      <c r="F3" s="691">
        <v>100234.08</v>
      </c>
      <c r="G3" s="691">
        <v>102847.32</v>
      </c>
      <c r="H3" s="691">
        <v>105457.56000000001</v>
      </c>
      <c r="I3" s="691">
        <v>108073.44</v>
      </c>
      <c r="J3" s="691">
        <v>110686.32</v>
      </c>
      <c r="K3" s="691">
        <v>113299.32</v>
      </c>
      <c r="L3" s="691">
        <v>115912.56000000001</v>
      </c>
      <c r="M3" s="691">
        <v>118525.44</v>
      </c>
      <c r="N3" s="691">
        <v>121138.68000000002</v>
      </c>
      <c r="O3" s="691">
        <v>123751.56000000001</v>
      </c>
      <c r="P3" s="692">
        <v>126364.56000000001</v>
      </c>
    </row>
    <row r="4" spans="1:16" ht="15">
      <c r="A4" s="690">
        <v>3</v>
      </c>
      <c r="B4" s="691">
        <v>91053</v>
      </c>
      <c r="C4" s="691">
        <v>94264.92</v>
      </c>
      <c r="D4" s="691">
        <v>97476.72</v>
      </c>
      <c r="E4" s="691">
        <v>100688.88</v>
      </c>
      <c r="F4" s="691">
        <v>103900.68</v>
      </c>
      <c r="G4" s="691">
        <v>107112.48000000001</v>
      </c>
      <c r="H4" s="691">
        <v>110324.63999999998</v>
      </c>
      <c r="I4" s="691">
        <v>113536.44</v>
      </c>
      <c r="J4" s="691">
        <v>116748.36000000002</v>
      </c>
      <c r="K4" s="691">
        <v>119960.40000000001</v>
      </c>
      <c r="L4" s="691">
        <v>123172.20000000001</v>
      </c>
      <c r="M4" s="691">
        <v>126384.12</v>
      </c>
      <c r="N4" s="691">
        <v>129596.16</v>
      </c>
      <c r="O4" s="691">
        <v>132808.08000000002</v>
      </c>
      <c r="P4" s="692">
        <v>136019.88</v>
      </c>
    </row>
    <row r="5" spans="1:16" ht="15">
      <c r="A5" s="690">
        <v>4</v>
      </c>
      <c r="B5" s="691">
        <v>95536.319999999992</v>
      </c>
      <c r="C5" s="691">
        <v>99395.040000000008</v>
      </c>
      <c r="D5" s="691">
        <v>103253.51999999999</v>
      </c>
      <c r="E5" s="691">
        <v>107112.24</v>
      </c>
      <c r="F5" s="691">
        <v>110970.95999999999</v>
      </c>
      <c r="G5" s="691">
        <v>114829.44</v>
      </c>
      <c r="H5" s="691">
        <v>118688.16</v>
      </c>
      <c r="I5" s="691">
        <v>122546.51999999999</v>
      </c>
      <c r="J5" s="691">
        <v>126405.24</v>
      </c>
      <c r="K5" s="691">
        <v>130263.72</v>
      </c>
      <c r="L5" s="691">
        <v>134122.44</v>
      </c>
      <c r="M5" s="691">
        <v>137981.16</v>
      </c>
      <c r="N5" s="691">
        <v>141839.63999999998</v>
      </c>
      <c r="O5" s="691">
        <v>145698.36000000002</v>
      </c>
      <c r="P5" s="692">
        <v>149556.84</v>
      </c>
    </row>
    <row r="6" spans="1:16" ht="15">
      <c r="A6" s="690">
        <v>5</v>
      </c>
      <c r="B6" s="691">
        <v>108696.12</v>
      </c>
      <c r="C6" s="691">
        <v>113179.44</v>
      </c>
      <c r="D6" s="691">
        <v>117662.76</v>
      </c>
      <c r="E6" s="691">
        <v>122145.95999999999</v>
      </c>
      <c r="F6" s="691">
        <v>126629.51999999999</v>
      </c>
      <c r="G6" s="691">
        <v>131112.84</v>
      </c>
      <c r="H6" s="691">
        <v>135596.16</v>
      </c>
      <c r="I6" s="691">
        <v>140079.72</v>
      </c>
      <c r="J6" s="691">
        <v>144563.04</v>
      </c>
      <c r="K6" s="691">
        <v>149046.36000000002</v>
      </c>
      <c r="L6" s="691">
        <v>153529.68</v>
      </c>
      <c r="M6" s="691">
        <v>158013.24</v>
      </c>
      <c r="N6" s="691">
        <v>162496.56</v>
      </c>
      <c r="O6" s="691">
        <v>166979.76</v>
      </c>
      <c r="P6" s="692">
        <v>171463.08000000002</v>
      </c>
    </row>
    <row r="7" spans="1:16" ht="15">
      <c r="A7" s="690">
        <v>6</v>
      </c>
      <c r="B7" s="691">
        <v>133262.76</v>
      </c>
      <c r="C7" s="691">
        <v>138726</v>
      </c>
      <c r="D7" s="691">
        <v>144191.51999999999</v>
      </c>
      <c r="E7" s="691">
        <v>149655.96</v>
      </c>
      <c r="F7" s="691">
        <v>155120.28</v>
      </c>
      <c r="G7" s="691">
        <v>160584.59999999998</v>
      </c>
      <c r="H7" s="691">
        <v>166049.04</v>
      </c>
      <c r="I7" s="691">
        <v>171513.36000000002</v>
      </c>
      <c r="J7" s="691">
        <v>176977.8</v>
      </c>
      <c r="K7" s="691">
        <v>182442.12</v>
      </c>
      <c r="L7" s="691">
        <v>187906.44</v>
      </c>
      <c r="M7" s="691">
        <v>193370.88</v>
      </c>
      <c r="N7" s="691">
        <v>198834</v>
      </c>
      <c r="O7" s="691">
        <v>204299.64</v>
      </c>
      <c r="P7" s="692">
        <v>209763.96000000002</v>
      </c>
    </row>
    <row r="8" spans="1:16" ht="15">
      <c r="A8" s="690">
        <v>7</v>
      </c>
      <c r="B8" s="691">
        <v>204974.40000000002</v>
      </c>
      <c r="C8" s="691">
        <v>212707.08000000002</v>
      </c>
      <c r="D8" s="691">
        <v>220439.76</v>
      </c>
      <c r="E8" s="691">
        <v>228172.08000000002</v>
      </c>
      <c r="F8" s="691">
        <v>235904.76</v>
      </c>
      <c r="G8" s="691">
        <v>243637.19999999998</v>
      </c>
      <c r="H8" s="691">
        <v>251369.88</v>
      </c>
      <c r="I8" s="691">
        <v>259102.19999999998</v>
      </c>
      <c r="J8" s="691">
        <v>266835</v>
      </c>
      <c r="K8" s="691">
        <v>268567.44</v>
      </c>
      <c r="L8" s="691">
        <v>282300.12</v>
      </c>
      <c r="M8" s="691">
        <v>290032.44</v>
      </c>
      <c r="N8" s="691">
        <v>297765.12</v>
      </c>
      <c r="O8" s="691">
        <v>305497.80000000005</v>
      </c>
      <c r="P8" s="692">
        <v>313230.24</v>
      </c>
    </row>
    <row r="9" spans="1:16" ht="15">
      <c r="A9" s="690">
        <v>8</v>
      </c>
      <c r="B9" s="691">
        <v>266091.24</v>
      </c>
      <c r="C9" s="691">
        <v>275294.52</v>
      </c>
      <c r="D9" s="691">
        <v>284497.68</v>
      </c>
      <c r="E9" s="691">
        <v>293700.96000000002</v>
      </c>
      <c r="F9" s="691">
        <v>302904</v>
      </c>
      <c r="G9" s="691">
        <v>312107.16000000003</v>
      </c>
      <c r="H9" s="691">
        <v>321310.44</v>
      </c>
      <c r="I9" s="691">
        <v>330513.71999999997</v>
      </c>
      <c r="J9" s="691">
        <v>339716.88</v>
      </c>
      <c r="K9" s="691">
        <v>348920.16000000003</v>
      </c>
      <c r="L9" s="691">
        <v>358123.44</v>
      </c>
      <c r="M9" s="691">
        <v>367326.72000000003</v>
      </c>
      <c r="N9" s="691">
        <v>376529.88</v>
      </c>
      <c r="O9" s="691">
        <v>385733.16000000003</v>
      </c>
      <c r="P9" s="692">
        <v>394936.44000000006</v>
      </c>
    </row>
    <row r="10" spans="1:16" ht="15">
      <c r="A10" s="690">
        <v>9</v>
      </c>
      <c r="B10" s="691">
        <v>313292.27999999997</v>
      </c>
      <c r="C10" s="691">
        <v>324249.96000000002</v>
      </c>
      <c r="D10" s="691">
        <v>335208</v>
      </c>
      <c r="E10" s="691">
        <v>346165.68</v>
      </c>
      <c r="F10" s="691">
        <v>357123.72000000003</v>
      </c>
      <c r="G10" s="691">
        <v>368081.4</v>
      </c>
      <c r="H10" s="691">
        <v>379039.44</v>
      </c>
      <c r="I10" s="691">
        <v>389997.12</v>
      </c>
      <c r="J10" s="691">
        <v>400954.80000000005</v>
      </c>
      <c r="K10" s="691">
        <v>411912.83999999997</v>
      </c>
      <c r="L10" s="691">
        <v>422870.52</v>
      </c>
      <c r="M10" s="691">
        <v>433828.55999999994</v>
      </c>
      <c r="N10" s="691">
        <v>444786.24</v>
      </c>
      <c r="O10" s="691">
        <v>455744.28</v>
      </c>
      <c r="P10" s="692">
        <v>466701.96</v>
      </c>
    </row>
    <row r="11" spans="1:16" ht="15">
      <c r="A11" s="690">
        <v>10</v>
      </c>
      <c r="B11" s="691">
        <v>368486.04</v>
      </c>
      <c r="C11" s="691">
        <v>380535.6</v>
      </c>
      <c r="D11" s="691">
        <v>392585.16000000003</v>
      </c>
      <c r="E11" s="691">
        <v>404635.07999999996</v>
      </c>
      <c r="F11" s="691">
        <v>416684.64</v>
      </c>
      <c r="G11" s="691">
        <v>428734.19999999995</v>
      </c>
      <c r="H11" s="691">
        <v>440783.76</v>
      </c>
      <c r="I11" s="691">
        <v>452821.44000000006</v>
      </c>
      <c r="J11" s="691">
        <v>464883</v>
      </c>
      <c r="K11" s="691">
        <v>476932.55999999994</v>
      </c>
      <c r="L11" s="691">
        <v>488982.12</v>
      </c>
      <c r="M11" s="691">
        <v>501030.83999999997</v>
      </c>
      <c r="N11" s="691">
        <v>513081.60000000003</v>
      </c>
      <c r="O11" s="691">
        <v>525131.16</v>
      </c>
      <c r="P11" s="692">
        <v>537180.60000000009</v>
      </c>
    </row>
    <row r="12" spans="1:16" ht="15">
      <c r="A12" s="690" t="s">
        <v>884</v>
      </c>
      <c r="B12" s="691"/>
      <c r="C12" s="691"/>
      <c r="D12" s="691"/>
      <c r="E12" s="691"/>
      <c r="F12" s="691"/>
      <c r="G12" s="691"/>
      <c r="H12" s="691"/>
      <c r="I12" s="691"/>
      <c r="J12" s="691"/>
      <c r="K12" s="691"/>
      <c r="L12" s="691"/>
      <c r="M12" s="691"/>
      <c r="N12" s="691"/>
      <c r="O12" s="691"/>
      <c r="P12" s="692"/>
    </row>
    <row r="13" spans="1:16" ht="15">
      <c r="A13" s="690" t="s">
        <v>885</v>
      </c>
      <c r="B13" s="691">
        <v>425082.60000000003</v>
      </c>
      <c r="C13" s="691">
        <v>443774.52000000008</v>
      </c>
      <c r="D13" s="691">
        <v>462465.12000000011</v>
      </c>
      <c r="E13" s="691">
        <v>481155.72000000015</v>
      </c>
      <c r="F13" s="691">
        <v>499846.32000000018</v>
      </c>
      <c r="G13" s="691">
        <v>518536.80000000016</v>
      </c>
      <c r="H13" s="691">
        <v>537227.28000000026</v>
      </c>
      <c r="I13" s="691">
        <v>555917.88000000024</v>
      </c>
      <c r="J13" s="691">
        <v>574608.48000000021</v>
      </c>
      <c r="K13" s="691">
        <v>593299.08000000031</v>
      </c>
      <c r="L13" s="691">
        <v>611989.44000000029</v>
      </c>
      <c r="M13" s="691"/>
      <c r="N13" s="691"/>
      <c r="O13" s="691"/>
      <c r="P13" s="692"/>
    </row>
    <row r="14" spans="1:16" ht="15">
      <c r="A14" s="690" t="s">
        <v>886</v>
      </c>
      <c r="B14" s="691">
        <v>474987</v>
      </c>
      <c r="C14" s="691">
        <v>494747.39999999997</v>
      </c>
      <c r="D14" s="691">
        <v>514507.79999999993</v>
      </c>
      <c r="E14" s="691">
        <v>534268.19999999995</v>
      </c>
      <c r="F14" s="691">
        <v>554028.59999999986</v>
      </c>
      <c r="G14" s="691">
        <v>573788.99999999977</v>
      </c>
      <c r="H14" s="691">
        <v>593549.39999999979</v>
      </c>
      <c r="I14" s="691">
        <v>613309.79999999981</v>
      </c>
      <c r="J14" s="691">
        <v>633070.19999999972</v>
      </c>
      <c r="K14" s="691">
        <v>652830.59999999963</v>
      </c>
      <c r="L14" s="691">
        <v>672590.99999999965</v>
      </c>
      <c r="M14" s="691"/>
      <c r="N14" s="691"/>
      <c r="O14" s="691"/>
      <c r="P14" s="692"/>
    </row>
    <row r="15" spans="1:16" ht="15">
      <c r="A15" s="690" t="s">
        <v>887</v>
      </c>
      <c r="B15" s="691">
        <v>525121.67999999993</v>
      </c>
      <c r="C15" s="691">
        <v>546394.91999999993</v>
      </c>
      <c r="D15" s="691">
        <v>567668.15999999992</v>
      </c>
      <c r="E15" s="691">
        <v>588941.39999999991</v>
      </c>
      <c r="F15" s="691">
        <v>610214.6399999999</v>
      </c>
      <c r="G15" s="691">
        <v>631487.6399999999</v>
      </c>
      <c r="H15" s="691">
        <v>652760.87999999977</v>
      </c>
      <c r="I15" s="691">
        <v>674033.87999999977</v>
      </c>
      <c r="J15" s="691">
        <v>695307.11999999976</v>
      </c>
      <c r="K15" s="691">
        <v>716580.35999999975</v>
      </c>
      <c r="L15" s="691">
        <v>737853.59999999963</v>
      </c>
      <c r="M15" s="691"/>
      <c r="N15" s="691"/>
      <c r="O15" s="691"/>
      <c r="P15" s="692"/>
    </row>
    <row r="16" spans="1:16" ht="15">
      <c r="A16" s="690" t="s">
        <v>888</v>
      </c>
      <c r="B16" s="691">
        <v>635402.39999999991</v>
      </c>
      <c r="C16" s="691">
        <v>664950.6</v>
      </c>
      <c r="D16" s="691">
        <v>694498.55999999994</v>
      </c>
      <c r="E16" s="691">
        <v>724046.76</v>
      </c>
      <c r="F16" s="691">
        <v>753594.96</v>
      </c>
      <c r="G16" s="691">
        <v>783142.91999999993</v>
      </c>
      <c r="H16" s="691">
        <v>812690.87999999989</v>
      </c>
      <c r="I16" s="691">
        <v>842239.08</v>
      </c>
      <c r="J16" s="691">
        <v>871787.04</v>
      </c>
      <c r="K16" s="691"/>
      <c r="L16" s="691"/>
      <c r="M16" s="691"/>
      <c r="N16" s="691"/>
      <c r="O16" s="691"/>
      <c r="P16" s="692"/>
    </row>
    <row r="17" spans="1:16" ht="15">
      <c r="A17" s="690" t="s">
        <v>889</v>
      </c>
      <c r="B17" s="691">
        <v>769749.48</v>
      </c>
      <c r="C17" s="691">
        <v>805548</v>
      </c>
      <c r="D17" s="691">
        <v>841346.52</v>
      </c>
      <c r="E17" s="691">
        <v>877145.04</v>
      </c>
      <c r="F17" s="691">
        <v>912919.67999999993</v>
      </c>
      <c r="G17" s="691">
        <v>948742.20000000007</v>
      </c>
      <c r="H17" s="691">
        <v>984540.72</v>
      </c>
      <c r="I17" s="691">
        <v>1020339.24</v>
      </c>
      <c r="J17" s="691">
        <v>1056137.76</v>
      </c>
      <c r="K17" s="691"/>
      <c r="L17" s="691"/>
      <c r="M17" s="691"/>
      <c r="N17" s="691"/>
      <c r="O17" s="691"/>
      <c r="P17" s="692"/>
    </row>
    <row r="18" spans="1:16" ht="15.75" thickBot="1">
      <c r="A18" s="693" t="s">
        <v>890</v>
      </c>
      <c r="B18" s="694">
        <v>925992.11999999988</v>
      </c>
      <c r="C18" s="694">
        <v>966792.48</v>
      </c>
      <c r="D18" s="694">
        <v>1007592.8400000001</v>
      </c>
      <c r="E18" s="694">
        <v>1048633.2000000002</v>
      </c>
      <c r="F18" s="694">
        <v>1089193.44</v>
      </c>
      <c r="G18" s="694">
        <v>1130017.7999999998</v>
      </c>
      <c r="H18" s="694">
        <v>1170794.1599999999</v>
      </c>
      <c r="I18" s="694">
        <v>1211594.52</v>
      </c>
      <c r="J18" s="694">
        <v>1252394.8800000001</v>
      </c>
      <c r="K18" s="694"/>
      <c r="L18" s="694"/>
      <c r="M18" s="694"/>
      <c r="N18" s="694"/>
      <c r="O18" s="694"/>
      <c r="P18" s="69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3</vt:i4>
      </vt:variant>
    </vt:vector>
  </HeadingPairs>
  <TitlesOfParts>
    <vt:vector size="10" baseType="lpstr">
      <vt:lpstr>SUMMARY</vt:lpstr>
      <vt:lpstr>REVENUE</vt:lpstr>
      <vt:lpstr>RECURRENT</vt:lpstr>
      <vt:lpstr>CAPITAL</vt:lpstr>
      <vt:lpstr>SCALE</vt:lpstr>
      <vt:lpstr>NROLL</vt:lpstr>
      <vt:lpstr>COVER</vt:lpstr>
      <vt:lpstr>CAPITAL!Print_Area</vt:lpstr>
      <vt:lpstr>RECURRENT!Print_Area</vt:lpstr>
      <vt:lpstr>SUMMARY!Print_Area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Inuwa</cp:lastModifiedBy>
  <cp:lastPrinted>2024-12-30T12:54:53Z</cp:lastPrinted>
  <dcterms:created xsi:type="dcterms:W3CDTF">2024-09-07T21:02:09Z</dcterms:created>
  <dcterms:modified xsi:type="dcterms:W3CDTF">2024-12-30T16:03:30Z</dcterms:modified>
</cp:coreProperties>
</file>