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4CB96276-D6B0-41DD-A085-317F90D2D848}" xr6:coauthVersionLast="47" xr6:coauthVersionMax="47" xr10:uidLastSave="{00000000-0000-0000-0000-000000000000}"/>
  <bookViews>
    <workbookView xWindow="-120" yWindow="-120" windowWidth="20730" windowHeight="11040" activeTab="4" xr2:uid="{00000000-000D-0000-FFFF-FFFF00000000}"/>
  </bookViews>
  <sheets>
    <sheet name="SUMMARY" sheetId="1" r:id="rId1"/>
    <sheet name="COVER" sheetId="7" r:id="rId2"/>
    <sheet name="REVENUE" sheetId="2" r:id="rId3"/>
    <sheet name="RECURRENT" sheetId="3" r:id="rId4"/>
    <sheet name="CAPITAL" sheetId="4" r:id="rId5"/>
    <sheet name="NP" sheetId="6" r:id="rId6"/>
  </sheets>
  <externalReferences>
    <externalReference r:id="rId7"/>
  </externalReferences>
  <definedNames>
    <definedName name="_xlnm.Print_Area" localSheetId="4">CAPITAL!$A$1:$J$177</definedName>
    <definedName name="_xlnm.Print_Area" localSheetId="3">RECURRENT!$A$1:$I$2128</definedName>
    <definedName name="_xlnm.Print_Area" localSheetId="0">SUMMARY!$A$1:$H$54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 r="H26" i="1" s="1"/>
  <c r="F26" i="1"/>
  <c r="G25" i="1"/>
  <c r="H25" i="1" s="1"/>
  <c r="F25" i="1"/>
  <c r="F28" i="1" s="1"/>
  <c r="I177" i="3"/>
  <c r="F607" i="3"/>
  <c r="F654" i="3"/>
  <c r="G103" i="4"/>
  <c r="E118" i="2"/>
  <c r="E36" i="1"/>
  <c r="E18" i="2"/>
  <c r="E10" i="1"/>
  <c r="F14" i="1"/>
  <c r="G14" i="1"/>
  <c r="H14" i="1"/>
  <c r="E14" i="1"/>
  <c r="F10" i="1"/>
  <c r="G10" i="1"/>
  <c r="H10" i="1"/>
  <c r="E11" i="1"/>
  <c r="F11" i="1"/>
  <c r="G11" i="1"/>
  <c r="H11" i="1"/>
  <c r="E12" i="1"/>
  <c r="F12" i="1"/>
  <c r="G12" i="1"/>
  <c r="H12" i="1"/>
  <c r="E13" i="1"/>
  <c r="F13" i="1"/>
  <c r="G13" i="1"/>
  <c r="H13" i="1"/>
  <c r="G195" i="2"/>
  <c r="G38" i="1"/>
  <c r="G268" i="2"/>
  <c r="G41" i="1"/>
  <c r="E42" i="1"/>
  <c r="G42" i="1"/>
  <c r="G286" i="2"/>
  <c r="G43" i="1"/>
  <c r="E50" i="1"/>
  <c r="F50" i="1"/>
  <c r="G50" i="1"/>
  <c r="H50" i="1"/>
  <c r="E51" i="1"/>
  <c r="F51" i="1"/>
  <c r="G51" i="1"/>
  <c r="H51" i="1"/>
  <c r="E52" i="1"/>
  <c r="F52" i="1"/>
  <c r="G52" i="1"/>
  <c r="H52" i="1"/>
  <c r="E53" i="1"/>
  <c r="F53" i="1"/>
  <c r="G53" i="1"/>
  <c r="H53" i="1"/>
  <c r="H1067" i="3"/>
  <c r="J176" i="4"/>
  <c r="J152" i="4"/>
  <c r="J11" i="4"/>
  <c r="J144" i="4"/>
  <c r="J10" i="4"/>
  <c r="J134" i="4"/>
  <c r="J103" i="4"/>
  <c r="J8" i="4"/>
  <c r="J56" i="4"/>
  <c r="J7" i="4"/>
  <c r="T41" i="6"/>
  <c r="I139" i="3"/>
  <c r="S39" i="6"/>
  <c r="M39" i="6"/>
  <c r="L39" i="6"/>
  <c r="K39" i="6"/>
  <c r="J39" i="6"/>
  <c r="I39" i="6"/>
  <c r="H39" i="6"/>
  <c r="G39" i="6"/>
  <c r="F39" i="6"/>
  <c r="H30" i="6"/>
  <c r="H31" i="6"/>
  <c r="H32" i="6"/>
  <c r="I110" i="3"/>
  <c r="I30" i="6"/>
  <c r="I31" i="6"/>
  <c r="I32" i="6"/>
  <c r="I109" i="3"/>
  <c r="T32" i="6"/>
  <c r="I105" i="3"/>
  <c r="S30" i="6"/>
  <c r="M30" i="6"/>
  <c r="L30" i="6"/>
  <c r="K30" i="6"/>
  <c r="J30" i="6"/>
  <c r="G30" i="6"/>
  <c r="F30" i="6"/>
  <c r="E23" i="6"/>
  <c r="I51" i="3"/>
  <c r="T79" i="6"/>
  <c r="R79" i="6"/>
  <c r="Q79" i="6"/>
  <c r="P79" i="6"/>
  <c r="O79" i="6"/>
  <c r="N79" i="6"/>
  <c r="M79" i="6"/>
  <c r="L79" i="6"/>
  <c r="K79" i="6"/>
  <c r="J79" i="6"/>
  <c r="I79" i="6"/>
  <c r="H79" i="6"/>
  <c r="G79" i="6"/>
  <c r="F79" i="6"/>
  <c r="E79" i="6"/>
  <c r="S78" i="6"/>
  <c r="S77" i="6"/>
  <c r="S76" i="6"/>
  <c r="S75" i="6"/>
  <c r="S74" i="6"/>
  <c r="S73" i="6"/>
  <c r="S72" i="6"/>
  <c r="S71" i="6"/>
  <c r="S70" i="6"/>
  <c r="S69" i="6"/>
  <c r="S68" i="6"/>
  <c r="S67" i="6"/>
  <c r="S66" i="6"/>
  <c r="S65" i="6"/>
  <c r="S64" i="6"/>
  <c r="S63" i="6"/>
  <c r="S62" i="6"/>
  <c r="S79" i="6"/>
  <c r="T56" i="6"/>
  <c r="S56" i="6"/>
  <c r="R56" i="6"/>
  <c r="Q56" i="6"/>
  <c r="P56" i="6"/>
  <c r="O56" i="6"/>
  <c r="N56" i="6"/>
  <c r="M56" i="6"/>
  <c r="L56" i="6"/>
  <c r="K56" i="6"/>
  <c r="J56" i="6"/>
  <c r="I56" i="6"/>
  <c r="H56" i="6"/>
  <c r="G56" i="6"/>
  <c r="F56" i="6"/>
  <c r="E56" i="6"/>
  <c r="T48" i="6"/>
  <c r="R48" i="6"/>
  <c r="Q48" i="6"/>
  <c r="P48" i="6"/>
  <c r="O48" i="6"/>
  <c r="N48" i="6"/>
  <c r="M48" i="6"/>
  <c r="L48" i="6"/>
  <c r="K48" i="6"/>
  <c r="J48" i="6"/>
  <c r="I48" i="6"/>
  <c r="H48" i="6"/>
  <c r="G48" i="6"/>
  <c r="F48" i="6"/>
  <c r="E48" i="6"/>
  <c r="S47" i="6"/>
  <c r="S48" i="6"/>
  <c r="R41" i="6"/>
  <c r="Q41" i="6"/>
  <c r="P41" i="6"/>
  <c r="O41" i="6"/>
  <c r="N41" i="6"/>
  <c r="E41" i="6"/>
  <c r="I135" i="3"/>
  <c r="I176" i="3"/>
  <c r="I178" i="3"/>
  <c r="S40" i="6"/>
  <c r="S41" i="6"/>
  <c r="M40" i="6"/>
  <c r="M41" i="6"/>
  <c r="L40" i="6"/>
  <c r="K40" i="6"/>
  <c r="J40" i="6"/>
  <c r="J41" i="6"/>
  <c r="I40" i="6"/>
  <c r="H40" i="6"/>
  <c r="G40" i="6"/>
  <c r="G41" i="6"/>
  <c r="F40" i="6"/>
  <c r="F41" i="6"/>
  <c r="R32" i="6"/>
  <c r="Q32" i="6"/>
  <c r="P32" i="6"/>
  <c r="O32" i="6"/>
  <c r="N32" i="6"/>
  <c r="E32" i="6"/>
  <c r="I101" i="3"/>
  <c r="S31" i="6"/>
  <c r="S32" i="6"/>
  <c r="M31" i="6"/>
  <c r="M32" i="6"/>
  <c r="L31" i="6"/>
  <c r="L32" i="6"/>
  <c r="K31" i="6"/>
  <c r="K32" i="6"/>
  <c r="J31" i="6"/>
  <c r="J32" i="6"/>
  <c r="I112" i="3"/>
  <c r="G31" i="6"/>
  <c r="G32" i="6"/>
  <c r="I108" i="3"/>
  <c r="F31" i="6"/>
  <c r="F32" i="6"/>
  <c r="I107" i="3"/>
  <c r="T23" i="6"/>
  <c r="R23" i="6"/>
  <c r="Q23" i="6"/>
  <c r="I65" i="3"/>
  <c r="P23" i="6"/>
  <c r="O23" i="6"/>
  <c r="I62" i="3"/>
  <c r="N23" i="6"/>
  <c r="I61" i="3"/>
  <c r="M23" i="6"/>
  <c r="I60" i="3"/>
  <c r="L23" i="6"/>
  <c r="I63" i="3"/>
  <c r="K23" i="6"/>
  <c r="I56" i="3"/>
  <c r="J23" i="6"/>
  <c r="I23" i="6"/>
  <c r="H23" i="6"/>
  <c r="I55" i="3"/>
  <c r="F23" i="6"/>
  <c r="I54" i="3"/>
  <c r="S6" i="6"/>
  <c r="S7" i="6"/>
  <c r="S8" i="6"/>
  <c r="S9" i="6"/>
  <c r="S10" i="6"/>
  <c r="S11" i="6"/>
  <c r="S12" i="6"/>
  <c r="S13" i="6"/>
  <c r="S14" i="6"/>
  <c r="S15" i="6"/>
  <c r="S16" i="6"/>
  <c r="S17" i="6"/>
  <c r="S18" i="6"/>
  <c r="S19" i="6"/>
  <c r="S20" i="6"/>
  <c r="S21" i="6"/>
  <c r="S22" i="6"/>
  <c r="S23" i="6"/>
  <c r="I57" i="3"/>
  <c r="I58" i="3"/>
  <c r="I89" i="3"/>
  <c r="G23" i="6"/>
  <c r="I41" i="6"/>
  <c r="K41" i="6"/>
  <c r="H41" i="6"/>
  <c r="L41" i="6"/>
  <c r="H2098" i="3"/>
  <c r="H2097" i="3"/>
  <c r="H2096" i="3"/>
  <c r="H2095" i="3"/>
  <c r="H2094" i="3"/>
  <c r="H2093" i="3"/>
  <c r="H2091" i="3"/>
  <c r="H2090" i="3"/>
  <c r="H2089" i="3"/>
  <c r="H2088" i="3"/>
  <c r="H2087" i="3"/>
  <c r="H2086" i="3"/>
  <c r="H2080" i="3"/>
  <c r="H2079" i="3"/>
  <c r="H2040" i="3"/>
  <c r="H2039" i="3"/>
  <c r="H2035" i="3"/>
  <c r="H2034" i="3"/>
  <c r="H2033" i="3"/>
  <c r="H2027" i="3"/>
  <c r="H2026" i="3"/>
  <c r="H1986" i="3"/>
  <c r="H1985" i="3"/>
  <c r="H1984" i="3"/>
  <c r="H1983" i="3"/>
  <c r="H1982" i="3"/>
  <c r="H1981" i="3"/>
  <c r="H1976" i="3"/>
  <c r="H1975" i="3"/>
  <c r="H1974" i="3"/>
  <c r="H1973" i="3"/>
  <c r="H1972" i="3"/>
  <c r="H1971" i="3"/>
  <c r="H1967" i="3"/>
  <c r="H1966" i="3"/>
  <c r="H1965" i="3"/>
  <c r="H1917" i="3"/>
  <c r="H1916" i="3"/>
  <c r="H1915" i="3"/>
  <c r="H1914" i="3"/>
  <c r="H1897" i="3"/>
  <c r="H1912" i="3"/>
  <c r="H1913" i="3"/>
  <c r="H1939" i="3"/>
  <c r="H1870" i="3"/>
  <c r="H1869" i="3"/>
  <c r="H1868" i="3"/>
  <c r="H1867" i="3"/>
  <c r="H1866" i="3"/>
  <c r="H1865" i="3"/>
  <c r="H1850" i="3"/>
  <c r="H1817" i="3"/>
  <c r="H1816" i="3"/>
  <c r="H1815" i="3"/>
  <c r="H1814" i="3"/>
  <c r="H1813" i="3"/>
  <c r="H1812" i="3"/>
  <c r="H1803" i="3"/>
  <c r="H1802" i="3"/>
  <c r="H1801" i="3"/>
  <c r="H1800" i="3"/>
  <c r="H1799" i="3"/>
  <c r="H1798" i="3"/>
  <c r="H1797" i="3"/>
  <c r="H1796" i="3"/>
  <c r="H1795" i="3"/>
  <c r="H1790" i="3"/>
  <c r="H1788" i="3"/>
  <c r="H1745" i="3"/>
  <c r="H1744" i="3"/>
  <c r="H1743" i="3"/>
  <c r="H1742" i="3"/>
  <c r="H1741" i="3"/>
  <c r="H1740" i="3"/>
  <c r="H1739" i="3"/>
  <c r="H1738" i="3"/>
  <c r="H1737" i="3"/>
  <c r="H1736" i="3"/>
  <c r="H1735" i="3"/>
  <c r="H1734" i="3"/>
  <c r="H1733" i="3"/>
  <c r="H1728" i="3"/>
  <c r="H1727" i="3"/>
  <c r="H1726" i="3"/>
  <c r="H1725" i="3"/>
  <c r="H1724" i="3"/>
  <c r="H1723" i="3"/>
  <c r="H1719" i="3"/>
  <c r="H1718" i="3"/>
  <c r="H1717" i="3"/>
  <c r="H1674" i="3"/>
  <c r="H1673" i="3"/>
  <c r="H1672" i="3"/>
  <c r="H1671" i="3"/>
  <c r="H1670" i="3"/>
  <c r="H1669" i="3"/>
  <c r="H1667" i="3"/>
  <c r="H1666" i="3"/>
  <c r="H1665" i="3"/>
  <c r="H1664" i="3"/>
  <c r="H1663" i="3"/>
  <c r="H1662" i="3"/>
  <c r="H1661" i="3"/>
  <c r="H1660" i="3"/>
  <c r="H1659" i="3"/>
  <c r="H1658" i="3"/>
  <c r="H1657" i="3"/>
  <c r="H1656" i="3"/>
  <c r="H1655" i="3"/>
  <c r="H1654" i="3"/>
  <c r="H1653" i="3"/>
  <c r="H1652" i="3"/>
  <c r="H1648" i="3"/>
  <c r="H1647" i="3"/>
  <c r="H1646" i="3"/>
  <c r="H1614" i="3"/>
  <c r="H1613" i="3"/>
  <c r="H1612" i="3"/>
  <c r="H1611" i="3"/>
  <c r="H1610" i="3"/>
  <c r="H1609" i="3"/>
  <c r="H1604" i="3"/>
  <c r="H1603" i="3"/>
  <c r="H1602" i="3"/>
  <c r="H1601" i="3"/>
  <c r="H1600" i="3"/>
  <c r="H1599" i="3"/>
  <c r="H1594" i="3"/>
  <c r="H1593" i="3"/>
  <c r="H1552" i="3"/>
  <c r="H1551" i="3"/>
  <c r="H1550" i="3"/>
  <c r="H1549" i="3"/>
  <c r="H1548" i="3"/>
  <c r="H1547" i="3"/>
  <c r="H1545" i="3"/>
  <c r="H1544" i="3"/>
  <c r="H1543" i="3"/>
  <c r="H1542" i="3"/>
  <c r="H1541" i="3"/>
  <c r="H1540" i="3"/>
  <c r="H1539" i="3"/>
  <c r="H1538" i="3"/>
  <c r="H1537" i="3"/>
  <c r="H1532" i="3"/>
  <c r="H1531" i="3"/>
  <c r="H1503" i="3"/>
  <c r="H1502" i="3"/>
  <c r="H1501" i="3"/>
  <c r="H1500" i="3"/>
  <c r="H1499" i="3"/>
  <c r="H1498" i="3"/>
  <c r="H1496" i="3"/>
  <c r="H1495" i="3"/>
  <c r="H1494" i="3"/>
  <c r="H1493" i="3"/>
  <c r="H1492" i="3"/>
  <c r="H1491" i="3"/>
  <c r="H1486" i="3"/>
  <c r="H1485" i="3"/>
  <c r="H1484" i="3"/>
  <c r="H1483" i="3"/>
  <c r="H1482" i="3"/>
  <c r="H1481" i="3"/>
  <c r="H1477" i="3"/>
  <c r="H1476" i="3"/>
  <c r="H1475" i="3"/>
  <c r="H1437" i="3"/>
  <c r="H1436" i="3"/>
  <c r="H1435" i="3"/>
  <c r="H1434" i="3"/>
  <c r="H1433" i="3"/>
  <c r="H1432" i="3"/>
  <c r="H1427" i="3"/>
  <c r="H1426" i="3"/>
  <c r="H1425" i="3"/>
  <c r="H1424" i="3"/>
  <c r="H1423" i="3"/>
  <c r="H1422" i="3"/>
  <c r="H1417" i="3"/>
  <c r="H1416" i="3"/>
  <c r="H1373" i="3"/>
  <c r="H1372" i="3"/>
  <c r="H1371" i="3"/>
  <c r="H1370" i="3"/>
  <c r="H1362" i="3"/>
  <c r="H1368" i="3"/>
  <c r="H1369" i="3"/>
  <c r="H1405" i="3"/>
  <c r="H1321" i="3"/>
  <c r="H1319" i="3"/>
  <c r="H1318" i="3"/>
  <c r="H1317" i="3"/>
  <c r="H1316" i="3"/>
  <c r="H1314" i="3"/>
  <c r="H1312" i="3"/>
  <c r="H1311" i="3"/>
  <c r="H1310" i="3"/>
  <c r="H1309" i="3"/>
  <c r="H1295" i="3"/>
  <c r="H1294" i="3"/>
  <c r="H1271" i="3"/>
  <c r="H1270" i="3"/>
  <c r="H1267" i="3"/>
  <c r="H1266" i="3"/>
  <c r="H1261" i="3"/>
  <c r="H1260" i="3"/>
  <c r="H1254" i="3"/>
  <c r="H1253" i="3"/>
  <c r="H1252" i="3"/>
  <c r="H1227" i="3"/>
  <c r="H1226" i="3"/>
  <c r="H1225" i="3"/>
  <c r="H1224" i="3"/>
  <c r="H1223" i="3"/>
  <c r="H1222" i="3"/>
  <c r="H1221" i="3"/>
  <c r="H1220" i="3"/>
  <c r="H1219" i="3"/>
  <c r="H1218" i="3"/>
  <c r="H1217" i="3"/>
  <c r="H1216" i="3"/>
  <c r="H1200" i="3"/>
  <c r="H1201" i="3"/>
  <c r="H1215" i="3"/>
  <c r="H1161" i="3"/>
  <c r="H1160" i="3"/>
  <c r="H1159" i="3"/>
  <c r="H1158" i="3"/>
  <c r="H1157" i="3"/>
  <c r="H1156" i="3"/>
  <c r="H1155" i="3"/>
  <c r="H1154" i="3"/>
  <c r="H1153" i="3"/>
  <c r="H1152" i="3"/>
  <c r="H1151" i="3"/>
  <c r="H1150" i="3"/>
  <c r="H1149" i="3"/>
  <c r="H1148" i="3"/>
  <c r="H1147" i="3"/>
  <c r="H1146" i="3"/>
  <c r="H1141" i="3"/>
  <c r="H1140" i="3"/>
  <c r="H1088" i="3"/>
  <c r="H1087" i="3"/>
  <c r="H1086" i="3"/>
  <c r="H1085" i="3"/>
  <c r="H1084" i="3"/>
  <c r="H1083" i="3"/>
  <c r="H1082" i="3"/>
  <c r="H1081" i="3"/>
  <c r="H1080" i="3"/>
  <c r="H1079" i="3"/>
  <c r="H1078" i="3"/>
  <c r="H1077" i="3"/>
  <c r="H1076" i="3"/>
  <c r="H1075" i="3"/>
  <c r="H1074" i="3"/>
  <c r="H1069" i="3"/>
  <c r="H1068" i="3"/>
  <c r="H1114" i="3"/>
  <c r="H1056" i="3"/>
  <c r="H1008" i="3"/>
  <c r="H1007" i="3"/>
  <c r="H1006" i="3"/>
  <c r="H1005" i="3"/>
  <c r="H1004" i="3"/>
  <c r="H1003" i="3"/>
  <c r="H996" i="3"/>
  <c r="H954" i="3"/>
  <c r="H953" i="3"/>
  <c r="H952" i="3"/>
  <c r="H951" i="3"/>
  <c r="H950" i="3"/>
  <c r="H943" i="3"/>
  <c r="H949" i="3"/>
  <c r="H984" i="3"/>
  <c r="H985" i="3"/>
  <c r="H986" i="3"/>
  <c r="H591" i="3"/>
  <c r="H913" i="3"/>
  <c r="H912" i="3"/>
  <c r="H911" i="3"/>
  <c r="H910" i="3"/>
  <c r="H909" i="3"/>
  <c r="H908" i="3"/>
  <c r="H903" i="3"/>
  <c r="H901" i="3"/>
  <c r="H900" i="3"/>
  <c r="H899" i="3"/>
  <c r="H898" i="3"/>
  <c r="H893" i="3"/>
  <c r="H892" i="3"/>
  <c r="H819" i="3"/>
  <c r="H818" i="3"/>
  <c r="H817" i="3"/>
  <c r="H816" i="3"/>
  <c r="H815" i="3"/>
  <c r="H814" i="3"/>
  <c r="H812" i="3"/>
  <c r="H811" i="3"/>
  <c r="H810" i="3"/>
  <c r="H809" i="3"/>
  <c r="H808" i="3"/>
  <c r="H807" i="3"/>
  <c r="H802" i="3"/>
  <c r="H801" i="3"/>
  <c r="H800" i="3"/>
  <c r="H799" i="3"/>
  <c r="H798" i="3"/>
  <c r="H797" i="3"/>
  <c r="H792" i="3"/>
  <c r="H791" i="3"/>
  <c r="H790" i="3"/>
  <c r="H753" i="3"/>
  <c r="H752" i="3"/>
  <c r="H751" i="3"/>
  <c r="H750" i="3"/>
  <c r="H749" i="3"/>
  <c r="H748" i="3"/>
  <c r="H747" i="3"/>
  <c r="H746" i="3"/>
  <c r="H745" i="3"/>
  <c r="H744" i="3"/>
  <c r="H743" i="3"/>
  <c r="H742" i="3"/>
  <c r="H741" i="3"/>
  <c r="H740" i="3"/>
  <c r="H739" i="3"/>
  <c r="H738" i="3"/>
  <c r="H737" i="3"/>
  <c r="H736" i="3"/>
  <c r="H735" i="3"/>
  <c r="H734" i="3"/>
  <c r="H733" i="3"/>
  <c r="H732" i="3"/>
  <c r="H731" i="3"/>
  <c r="H726" i="3"/>
  <c r="H724" i="3"/>
  <c r="H725" i="3"/>
  <c r="H695" i="3"/>
  <c r="H694" i="3"/>
  <c r="H693" i="3"/>
  <c r="H692" i="3"/>
  <c r="H691" i="3"/>
  <c r="H690" i="3"/>
  <c r="H689" i="3"/>
  <c r="H688" i="3"/>
  <c r="H687" i="3"/>
  <c r="H686" i="3"/>
  <c r="H685" i="3"/>
  <c r="H684" i="3"/>
  <c r="H683" i="3"/>
  <c r="H682" i="3"/>
  <c r="H681" i="3"/>
  <c r="H680" i="3"/>
  <c r="H679" i="3"/>
  <c r="H678" i="3"/>
  <c r="H677" i="3"/>
  <c r="H676" i="3"/>
  <c r="H675" i="3"/>
  <c r="H674" i="3"/>
  <c r="H673" i="3"/>
  <c r="H672" i="3"/>
  <c r="H671" i="3"/>
  <c r="H670" i="3"/>
  <c r="H669" i="3"/>
  <c r="H668" i="3"/>
  <c r="H667" i="3"/>
  <c r="H666" i="3"/>
  <c r="H558" i="3"/>
  <c r="H557" i="3"/>
  <c r="H556" i="3"/>
  <c r="H555" i="3"/>
  <c r="H554" i="3"/>
  <c r="H553" i="3"/>
  <c r="H548" i="3"/>
  <c r="H547" i="3"/>
  <c r="H546" i="3"/>
  <c r="H545" i="3"/>
  <c r="H544" i="3"/>
  <c r="H543" i="3"/>
  <c r="H538" i="3"/>
  <c r="H537" i="3"/>
  <c r="H507" i="3"/>
  <c r="H506" i="3"/>
  <c r="H505" i="3"/>
  <c r="H504" i="3"/>
  <c r="H503" i="3"/>
  <c r="H502" i="3"/>
  <c r="H500" i="3"/>
  <c r="H499" i="3"/>
  <c r="H498" i="3"/>
  <c r="H497" i="3"/>
  <c r="H496" i="3"/>
  <c r="H495" i="3"/>
  <c r="H493" i="3"/>
  <c r="H492" i="3"/>
  <c r="H491" i="3"/>
  <c r="H490" i="3"/>
  <c r="H489" i="3"/>
  <c r="H488" i="3"/>
  <c r="H487" i="3"/>
  <c r="H486" i="3"/>
  <c r="H485" i="3"/>
  <c r="H480" i="3"/>
  <c r="H479" i="3"/>
  <c r="H478" i="3"/>
  <c r="H452" i="3"/>
  <c r="H451" i="3"/>
  <c r="H450" i="3"/>
  <c r="H449" i="3"/>
  <c r="H448" i="3"/>
  <c r="H447" i="3"/>
  <c r="H446" i="3"/>
  <c r="H445" i="3"/>
  <c r="H444" i="3"/>
  <c r="H443" i="3"/>
  <c r="H442" i="3"/>
  <c r="H441" i="3"/>
  <c r="H440" i="3"/>
  <c r="H439" i="3"/>
  <c r="H438" i="3"/>
  <c r="H437" i="3"/>
  <c r="H436" i="3"/>
  <c r="H435" i="3"/>
  <c r="H434" i="3"/>
  <c r="H433" i="3"/>
  <c r="H429" i="3"/>
  <c r="H428" i="3"/>
  <c r="H427" i="3"/>
  <c r="H370" i="3"/>
  <c r="H368" i="3"/>
  <c r="H367" i="3"/>
  <c r="H366" i="3"/>
  <c r="H365" i="3"/>
  <c r="H363" i="3"/>
  <c r="H361" i="3"/>
  <c r="H360" i="3"/>
  <c r="H359" i="3"/>
  <c r="H358" i="3"/>
  <c r="H356" i="3"/>
  <c r="H351" i="3"/>
  <c r="H350" i="3"/>
  <c r="H349" i="3"/>
  <c r="H348" i="3"/>
  <c r="H344" i="3"/>
  <c r="H343" i="3"/>
  <c r="H342" i="3"/>
  <c r="H298" i="3"/>
  <c r="H297" i="3"/>
  <c r="H296" i="3"/>
  <c r="H294" i="3"/>
  <c r="H293" i="3"/>
  <c r="H292" i="3"/>
  <c r="H291" i="3"/>
  <c r="H290" i="3"/>
  <c r="H287" i="3"/>
  <c r="H251" i="3"/>
  <c r="H249" i="3"/>
  <c r="H248" i="3"/>
  <c r="H247" i="3"/>
  <c r="H246" i="3"/>
  <c r="H241" i="3"/>
  <c r="H211" i="3"/>
  <c r="H210" i="3"/>
  <c r="H209" i="3"/>
  <c r="H207" i="3"/>
  <c r="H206" i="3"/>
  <c r="H202" i="3"/>
  <c r="H205" i="3"/>
  <c r="H123" i="3"/>
  <c r="H124" i="3"/>
  <c r="F2098" i="3"/>
  <c r="F2096" i="3"/>
  <c r="F2095" i="3"/>
  <c r="F2094" i="3"/>
  <c r="F2093" i="3"/>
  <c r="F2091" i="3"/>
  <c r="F2089" i="3"/>
  <c r="F2088" i="3"/>
  <c r="F2087" i="3"/>
  <c r="F2086" i="3"/>
  <c r="F2080" i="3"/>
  <c r="F2079" i="3"/>
  <c r="F2040" i="3"/>
  <c r="F2039" i="3"/>
  <c r="F2035" i="3"/>
  <c r="F2034" i="3"/>
  <c r="F2033" i="3"/>
  <c r="F2026" i="3"/>
  <c r="F2027" i="3"/>
  <c r="F2068" i="3"/>
  <c r="F1986" i="3"/>
  <c r="F1984" i="3"/>
  <c r="F1983" i="3"/>
  <c r="F1982" i="3"/>
  <c r="F1981" i="3"/>
  <c r="F1976" i="3"/>
  <c r="F1974" i="3"/>
  <c r="F1973" i="3"/>
  <c r="F1972" i="3"/>
  <c r="F1971" i="3"/>
  <c r="F1966" i="3"/>
  <c r="F1965" i="3"/>
  <c r="F1917" i="3"/>
  <c r="F1915" i="3"/>
  <c r="F1914" i="3"/>
  <c r="F1913" i="3"/>
  <c r="F1912" i="3"/>
  <c r="F1897" i="3"/>
  <c r="F1870" i="3"/>
  <c r="F1868" i="3"/>
  <c r="F1867" i="3"/>
  <c r="F1866" i="3"/>
  <c r="F1865" i="3"/>
  <c r="F1850" i="3"/>
  <c r="F1817" i="3"/>
  <c r="F1815" i="3"/>
  <c r="F1814" i="3"/>
  <c r="F1813" i="3"/>
  <c r="F1812" i="3"/>
  <c r="F1803" i="3"/>
  <c r="F1802" i="3"/>
  <c r="F1800" i="3"/>
  <c r="F1799" i="3"/>
  <c r="F1798" i="3"/>
  <c r="F1797" i="3"/>
  <c r="F1796" i="3"/>
  <c r="F1795" i="3"/>
  <c r="F1790" i="3"/>
  <c r="F1788" i="3"/>
  <c r="F1745" i="3"/>
  <c r="F1742" i="3"/>
  <c r="F1741" i="3"/>
  <c r="F1740" i="3"/>
  <c r="F1738" i="3"/>
  <c r="F1736" i="3"/>
  <c r="F1735" i="3"/>
  <c r="F1734" i="3"/>
  <c r="F1733" i="3"/>
  <c r="F1728" i="3"/>
  <c r="F1726" i="3"/>
  <c r="F1725" i="3"/>
  <c r="F1724" i="3"/>
  <c r="F1723" i="3"/>
  <c r="F1719" i="3"/>
  <c r="F1718" i="3"/>
  <c r="F1717" i="3"/>
  <c r="F1674" i="3"/>
  <c r="F1672" i="3"/>
  <c r="F1671" i="3"/>
  <c r="F1670" i="3"/>
  <c r="F1669" i="3"/>
  <c r="F1667" i="3"/>
  <c r="F1665" i="3"/>
  <c r="F1664" i="3"/>
  <c r="F1663" i="3"/>
  <c r="F1662" i="3"/>
  <c r="F1657" i="3"/>
  <c r="F1655" i="3"/>
  <c r="F1654" i="3"/>
  <c r="F1653" i="3"/>
  <c r="F1652" i="3"/>
  <c r="F1648" i="3"/>
  <c r="F1647" i="3"/>
  <c r="F1646" i="3"/>
  <c r="F1614" i="3"/>
  <c r="F1612" i="3"/>
  <c r="F1611" i="3"/>
  <c r="F1610" i="3"/>
  <c r="F1609" i="3"/>
  <c r="F1604" i="3"/>
  <c r="F1602" i="3"/>
  <c r="F1601" i="3"/>
  <c r="F1600" i="3"/>
  <c r="F1599" i="3"/>
  <c r="F1594" i="3"/>
  <c r="F1593" i="3"/>
  <c r="F1552" i="3"/>
  <c r="F1550" i="3"/>
  <c r="F1549" i="3"/>
  <c r="F1548" i="3"/>
  <c r="F1547" i="3"/>
  <c r="F1545" i="3"/>
  <c r="F1544" i="3"/>
  <c r="F1543" i="3"/>
  <c r="F1542" i="3"/>
  <c r="F1540" i="3"/>
  <c r="F1539" i="3"/>
  <c r="F1538" i="3"/>
  <c r="F1537" i="3"/>
  <c r="F1532" i="3"/>
  <c r="F1531" i="3"/>
  <c r="F1503" i="3"/>
  <c r="F1501" i="3"/>
  <c r="F1500" i="3"/>
  <c r="F1499" i="3"/>
  <c r="F1498" i="3"/>
  <c r="F1496" i="3"/>
  <c r="F1494" i="3"/>
  <c r="F1493" i="3"/>
  <c r="F1492" i="3"/>
  <c r="F1491" i="3"/>
  <c r="F1486" i="3"/>
  <c r="F1484" i="3"/>
  <c r="F1483" i="3"/>
  <c r="F1482" i="3"/>
  <c r="F1481" i="3"/>
  <c r="F1479" i="3"/>
  <c r="F1477" i="3"/>
  <c r="F1476" i="3"/>
  <c r="F1475" i="3"/>
  <c r="F1437" i="3"/>
  <c r="F1435" i="3"/>
  <c r="F1434" i="3"/>
  <c r="F1433" i="3"/>
  <c r="F1432" i="3"/>
  <c r="F1427" i="3"/>
  <c r="F1425" i="3"/>
  <c r="F1424" i="3"/>
  <c r="F1423" i="3"/>
  <c r="F1422" i="3"/>
  <c r="F1417" i="3"/>
  <c r="F1416" i="3"/>
  <c r="F1373" i="3"/>
  <c r="F1371" i="3"/>
  <c r="F1370" i="3"/>
  <c r="F1369" i="3"/>
  <c r="F1368" i="3"/>
  <c r="F1362" i="3"/>
  <c r="F1321" i="3"/>
  <c r="F1319" i="3"/>
  <c r="F1318" i="3"/>
  <c r="F1317" i="3"/>
  <c r="F1316" i="3"/>
  <c r="F1314" i="3"/>
  <c r="F1312" i="3"/>
  <c r="F1311" i="3"/>
  <c r="F1310" i="3"/>
  <c r="F1309" i="3"/>
  <c r="F1295" i="3"/>
  <c r="F1294" i="3"/>
  <c r="F1271" i="3"/>
  <c r="F1270" i="3"/>
  <c r="F1267" i="3"/>
  <c r="F1266" i="3"/>
  <c r="F1261" i="3"/>
  <c r="F1260" i="3"/>
  <c r="F1254" i="3"/>
  <c r="F1253" i="3"/>
  <c r="F1252" i="3"/>
  <c r="F1282" i="3"/>
  <c r="F1227" i="3"/>
  <c r="F1225" i="3"/>
  <c r="F1224" i="3"/>
  <c r="F1223" i="3"/>
  <c r="F1222" i="3"/>
  <c r="F1220" i="3"/>
  <c r="F1218" i="3"/>
  <c r="F1217" i="3"/>
  <c r="F1216" i="3"/>
  <c r="F1215" i="3"/>
  <c r="F1201" i="3"/>
  <c r="F1200" i="3"/>
  <c r="F1161" i="3"/>
  <c r="F1160" i="3"/>
  <c r="F1159" i="3"/>
  <c r="F1158" i="3"/>
  <c r="F1157" i="3"/>
  <c r="F1156" i="3"/>
  <c r="F1154" i="3"/>
  <c r="F1153" i="3"/>
  <c r="F1152" i="3"/>
  <c r="F1151" i="3"/>
  <c r="F1150" i="3"/>
  <c r="F1149" i="3"/>
  <c r="F1148" i="3"/>
  <c r="F1147" i="3"/>
  <c r="F1146" i="3"/>
  <c r="F1141" i="3"/>
  <c r="F1140" i="3"/>
  <c r="F1088" i="3"/>
  <c r="F1087" i="3"/>
  <c r="F1083" i="3"/>
  <c r="F1082" i="3"/>
  <c r="F1081" i="3"/>
  <c r="F1078" i="3"/>
  <c r="F1075" i="3"/>
  <c r="F1074" i="3"/>
  <c r="F1069" i="3"/>
  <c r="F1068" i="3"/>
  <c r="F1067" i="3"/>
  <c r="F1114" i="3"/>
  <c r="F1056" i="3"/>
  <c r="F1008" i="3"/>
  <c r="F1007" i="3"/>
  <c r="F1006" i="3"/>
  <c r="F1005" i="3"/>
  <c r="F1004" i="3"/>
  <c r="F1003" i="3"/>
  <c r="F996" i="3"/>
  <c r="F954" i="3"/>
  <c r="F953" i="3"/>
  <c r="F952" i="3"/>
  <c r="F951" i="3"/>
  <c r="F943" i="3"/>
  <c r="F949" i="3"/>
  <c r="F950" i="3"/>
  <c r="F985" i="3"/>
  <c r="F913" i="3"/>
  <c r="F912" i="3"/>
  <c r="F911" i="3"/>
  <c r="F910" i="3"/>
  <c r="F909" i="3"/>
  <c r="F908" i="3"/>
  <c r="F903" i="3"/>
  <c r="F901" i="3"/>
  <c r="F900" i="3"/>
  <c r="F899" i="3"/>
  <c r="F898" i="3"/>
  <c r="F893" i="3"/>
  <c r="F892" i="3"/>
  <c r="F812" i="3"/>
  <c r="F810" i="3"/>
  <c r="F809" i="3"/>
  <c r="F808" i="3"/>
  <c r="F807" i="3"/>
  <c r="F802" i="3"/>
  <c r="F800" i="3"/>
  <c r="F799" i="3"/>
  <c r="F798" i="3"/>
  <c r="F797" i="3"/>
  <c r="F794" i="3"/>
  <c r="F792" i="3"/>
  <c r="F791" i="3"/>
  <c r="F790" i="3"/>
  <c r="F753" i="3"/>
  <c r="F751" i="3"/>
  <c r="F750" i="3"/>
  <c r="F749" i="3"/>
  <c r="F748" i="3"/>
  <c r="F746" i="3"/>
  <c r="F744" i="3"/>
  <c r="F743" i="3"/>
  <c r="F742" i="3"/>
  <c r="F741" i="3"/>
  <c r="F736" i="3"/>
  <c r="F734" i="3"/>
  <c r="F733" i="3"/>
  <c r="F732" i="3"/>
  <c r="F731" i="3"/>
  <c r="F728" i="3"/>
  <c r="F726" i="3"/>
  <c r="F725" i="3"/>
  <c r="F724" i="3"/>
  <c r="F695" i="3"/>
  <c r="F693" i="3"/>
  <c r="F692" i="3"/>
  <c r="F691" i="3"/>
  <c r="F690" i="3"/>
  <c r="F688" i="3"/>
  <c r="F686" i="3"/>
  <c r="F685" i="3"/>
  <c r="F684" i="3"/>
  <c r="F683" i="3"/>
  <c r="F681" i="3"/>
  <c r="F680" i="3"/>
  <c r="F679" i="3"/>
  <c r="F678" i="3"/>
  <c r="F676" i="3"/>
  <c r="F675" i="3"/>
  <c r="F674" i="3"/>
  <c r="F673" i="3"/>
  <c r="F668" i="3"/>
  <c r="F667" i="3"/>
  <c r="F666" i="3"/>
  <c r="F655" i="3"/>
  <c r="F558" i="3"/>
  <c r="F556" i="3"/>
  <c r="F555" i="3"/>
  <c r="F554" i="3"/>
  <c r="F553" i="3"/>
  <c r="F548" i="3"/>
  <c r="F546" i="3"/>
  <c r="F545" i="3"/>
  <c r="F544" i="3"/>
  <c r="F543" i="3"/>
  <c r="F538" i="3"/>
  <c r="F537" i="3"/>
  <c r="F507" i="3"/>
  <c r="F505" i="3"/>
  <c r="F504" i="3"/>
  <c r="F503" i="3"/>
  <c r="F502" i="3"/>
  <c r="F500" i="3"/>
  <c r="F498" i="3"/>
  <c r="F497" i="3"/>
  <c r="F496" i="3"/>
  <c r="F495" i="3"/>
  <c r="F493" i="3"/>
  <c r="F492" i="3"/>
  <c r="F491" i="3"/>
  <c r="F490" i="3"/>
  <c r="F488" i="3"/>
  <c r="F487" i="3"/>
  <c r="F486" i="3"/>
  <c r="F485" i="3"/>
  <c r="F480" i="3"/>
  <c r="F479" i="3"/>
  <c r="F478" i="3"/>
  <c r="F452" i="3"/>
  <c r="F450" i="3"/>
  <c r="F449" i="3"/>
  <c r="F448" i="3"/>
  <c r="F447" i="3"/>
  <c r="F445" i="3"/>
  <c r="F443" i="3"/>
  <c r="F442" i="3"/>
  <c r="F441" i="3"/>
  <c r="F440" i="3"/>
  <c r="F438" i="3"/>
  <c r="F436" i="3"/>
  <c r="F435" i="3"/>
  <c r="F434" i="3"/>
  <c r="F433" i="3"/>
  <c r="F429" i="3"/>
  <c r="F428" i="3"/>
  <c r="F427" i="3"/>
  <c r="F370" i="3"/>
  <c r="F368" i="3"/>
  <c r="F367" i="3"/>
  <c r="F366" i="3"/>
  <c r="F365" i="3"/>
  <c r="F363" i="3"/>
  <c r="F361" i="3"/>
  <c r="F360" i="3"/>
  <c r="F359" i="3"/>
  <c r="F358" i="3"/>
  <c r="F356" i="3"/>
  <c r="F351" i="3"/>
  <c r="F350" i="3"/>
  <c r="F349" i="3"/>
  <c r="F348" i="3"/>
  <c r="F344" i="3"/>
  <c r="F343" i="3"/>
  <c r="F342" i="3"/>
  <c r="F298" i="3"/>
  <c r="F297" i="3"/>
  <c r="F296" i="3"/>
  <c r="F294" i="3"/>
  <c r="F293" i="3"/>
  <c r="F292" i="3"/>
  <c r="F291" i="3"/>
  <c r="F290" i="3"/>
  <c r="F287" i="3"/>
  <c r="F251" i="3"/>
  <c r="F249" i="3"/>
  <c r="F248" i="3"/>
  <c r="F247" i="3"/>
  <c r="F246" i="3"/>
  <c r="F241" i="3"/>
  <c r="F213" i="3"/>
  <c r="F211" i="3"/>
  <c r="F210" i="3"/>
  <c r="F209" i="3"/>
  <c r="F207" i="3"/>
  <c r="F206" i="3"/>
  <c r="F205" i="3"/>
  <c r="F202" i="3"/>
  <c r="G400" i="3"/>
  <c r="G330" i="3"/>
  <c r="F219" i="2"/>
  <c r="F39" i="1"/>
  <c r="F195" i="2"/>
  <c r="F38" i="1"/>
  <c r="F186" i="2"/>
  <c r="F37" i="1"/>
  <c r="F30" i="2"/>
  <c r="F35" i="1"/>
  <c r="G30" i="2"/>
  <c r="G35" i="1"/>
  <c r="H30" i="2"/>
  <c r="H35" i="1"/>
  <c r="F268" i="2"/>
  <c r="F41" i="1"/>
  <c r="H268" i="2"/>
  <c r="H41" i="1"/>
  <c r="F276" i="2"/>
  <c r="F42" i="1"/>
  <c r="H276" i="2"/>
  <c r="H42" i="1"/>
  <c r="F294" i="2"/>
  <c r="F44" i="1"/>
  <c r="G294" i="2"/>
  <c r="G44" i="1"/>
  <c r="H294" i="2"/>
  <c r="H44" i="1"/>
  <c r="F300" i="2"/>
  <c r="F45" i="1"/>
  <c r="G300" i="2"/>
  <c r="G45" i="1"/>
  <c r="F314" i="2"/>
  <c r="F48" i="1"/>
  <c r="G314" i="2"/>
  <c r="G48" i="1"/>
  <c r="E314" i="2"/>
  <c r="E48" i="1"/>
  <c r="E300" i="2"/>
  <c r="E45" i="1"/>
  <c r="E294" i="2"/>
  <c r="E44" i="1"/>
  <c r="E268" i="2"/>
  <c r="E41" i="1"/>
  <c r="E30" i="2"/>
  <c r="E35" i="1"/>
  <c r="I176" i="4"/>
  <c r="I12" i="4"/>
  <c r="H176" i="4"/>
  <c r="H12" i="4"/>
  <c r="G176" i="4"/>
  <c r="G12" i="4"/>
  <c r="I152" i="4"/>
  <c r="I11" i="4"/>
  <c r="H152" i="4"/>
  <c r="H11" i="4"/>
  <c r="G152" i="4"/>
  <c r="G11" i="4"/>
  <c r="I144" i="4"/>
  <c r="I10" i="4"/>
  <c r="H144" i="4"/>
  <c r="H10" i="4"/>
  <c r="G144" i="4"/>
  <c r="G10" i="4"/>
  <c r="J9" i="4"/>
  <c r="I134" i="4"/>
  <c r="I9" i="4"/>
  <c r="H134" i="4"/>
  <c r="H9" i="4"/>
  <c r="G134" i="4"/>
  <c r="G9" i="4"/>
  <c r="I103" i="4"/>
  <c r="I8" i="4"/>
  <c r="H103" i="4"/>
  <c r="H8" i="4"/>
  <c r="G8" i="4"/>
  <c r="I56" i="4"/>
  <c r="H56" i="4"/>
  <c r="H7" i="4"/>
  <c r="G56" i="4"/>
  <c r="G7" i="4"/>
  <c r="J12" i="4"/>
  <c r="I2127" i="3"/>
  <c r="H2127" i="3"/>
  <c r="G2127" i="3"/>
  <c r="F2127" i="3"/>
  <c r="F2014" i="3"/>
  <c r="I2126" i="3"/>
  <c r="G2126" i="3"/>
  <c r="G2128" i="3"/>
  <c r="G1949" i="3"/>
  <c r="I2068" i="3"/>
  <c r="H2068" i="3"/>
  <c r="G2068" i="3"/>
  <c r="I2067" i="3"/>
  <c r="G2067" i="3"/>
  <c r="I2014" i="3"/>
  <c r="H2014" i="3"/>
  <c r="G2014" i="3"/>
  <c r="I2013" i="3"/>
  <c r="G2013" i="3"/>
  <c r="I1939" i="3"/>
  <c r="H1838" i="3"/>
  <c r="H1885" i="3"/>
  <c r="H1777" i="3"/>
  <c r="G1939" i="3"/>
  <c r="F1939" i="3"/>
  <c r="I1938" i="3"/>
  <c r="G1938" i="3"/>
  <c r="G1837" i="3"/>
  <c r="G1776" i="3"/>
  <c r="I1885" i="3"/>
  <c r="G1885" i="3"/>
  <c r="G1886" i="3"/>
  <c r="G1769" i="3"/>
  <c r="F1885" i="3"/>
  <c r="I1884" i="3"/>
  <c r="I1838" i="3"/>
  <c r="G1838" i="3"/>
  <c r="F1838" i="3"/>
  <c r="I1837" i="3"/>
  <c r="I1760" i="3"/>
  <c r="I1706" i="3"/>
  <c r="H1760" i="3"/>
  <c r="H1706" i="3"/>
  <c r="G1760" i="3"/>
  <c r="G1706" i="3"/>
  <c r="F1760" i="3"/>
  <c r="F1706" i="3"/>
  <c r="I1759" i="3"/>
  <c r="I1705" i="3"/>
  <c r="I1707" i="3"/>
  <c r="G1759" i="3"/>
  <c r="I1693" i="3"/>
  <c r="H1693" i="3"/>
  <c r="G1693" i="3"/>
  <c r="F1693" i="3"/>
  <c r="I1692" i="3"/>
  <c r="I1694" i="3"/>
  <c r="I1345" i="3"/>
  <c r="G1692" i="3"/>
  <c r="I1635" i="3"/>
  <c r="H1635" i="3"/>
  <c r="G1635" i="3"/>
  <c r="F1635" i="3"/>
  <c r="I1634" i="3"/>
  <c r="I1636" i="3"/>
  <c r="I1344" i="3"/>
  <c r="G1634" i="3"/>
  <c r="I1582" i="3"/>
  <c r="H1582" i="3"/>
  <c r="G1582" i="3"/>
  <c r="F1582" i="3"/>
  <c r="I1581" i="3"/>
  <c r="G1581" i="3"/>
  <c r="I1520" i="3"/>
  <c r="H1520" i="3"/>
  <c r="G1520" i="3"/>
  <c r="F1520" i="3"/>
  <c r="I1519" i="3"/>
  <c r="I1521" i="3"/>
  <c r="I1342" i="3"/>
  <c r="G1519" i="3"/>
  <c r="I1464" i="3"/>
  <c r="H1464" i="3"/>
  <c r="G1464" i="3"/>
  <c r="F1464" i="3"/>
  <c r="I1463" i="3"/>
  <c r="I1465" i="3"/>
  <c r="I1341" i="3"/>
  <c r="G1463" i="3"/>
  <c r="I1405" i="3"/>
  <c r="G1405" i="3"/>
  <c r="F1405" i="3"/>
  <c r="I1404" i="3"/>
  <c r="G1404" i="3"/>
  <c r="I1332" i="3"/>
  <c r="H1332" i="3"/>
  <c r="G1332" i="3"/>
  <c r="F1332" i="3"/>
  <c r="I1331" i="3"/>
  <c r="G1331" i="3"/>
  <c r="G1333" i="3"/>
  <c r="G1125" i="3"/>
  <c r="I1282" i="3"/>
  <c r="H1282" i="3"/>
  <c r="G1282" i="3"/>
  <c r="I1281" i="3"/>
  <c r="I1283" i="3"/>
  <c r="I1124" i="3"/>
  <c r="G1281" i="3"/>
  <c r="I1240" i="3"/>
  <c r="H1240" i="3"/>
  <c r="G1240" i="3"/>
  <c r="F1240" i="3"/>
  <c r="I1239" i="3"/>
  <c r="G1239" i="3"/>
  <c r="I1188" i="3"/>
  <c r="H1188" i="3"/>
  <c r="G1188" i="3"/>
  <c r="F1188" i="3"/>
  <c r="I1187" i="3"/>
  <c r="G1187" i="3"/>
  <c r="I1114" i="3"/>
  <c r="I1056" i="3"/>
  <c r="G1114" i="3"/>
  <c r="G1056" i="3"/>
  <c r="I1113" i="3"/>
  <c r="I1055" i="3"/>
  <c r="G1113" i="3"/>
  <c r="I1043" i="3"/>
  <c r="H1043" i="3"/>
  <c r="G1043" i="3"/>
  <c r="F1043" i="3"/>
  <c r="I1042" i="3"/>
  <c r="I1044" i="3"/>
  <c r="I592" i="3"/>
  <c r="G1042" i="3"/>
  <c r="I985" i="3"/>
  <c r="G985" i="3"/>
  <c r="I984" i="3"/>
  <c r="G984" i="3"/>
  <c r="I932" i="3"/>
  <c r="H932" i="3"/>
  <c r="G932" i="3"/>
  <c r="F932" i="3"/>
  <c r="I931" i="3"/>
  <c r="I933" i="3"/>
  <c r="I590" i="3"/>
  <c r="G931" i="3"/>
  <c r="I881" i="3"/>
  <c r="H881" i="3"/>
  <c r="G881" i="3"/>
  <c r="F881" i="3"/>
  <c r="I880" i="3"/>
  <c r="I882" i="3"/>
  <c r="I589" i="3"/>
  <c r="H880" i="3"/>
  <c r="H882" i="3"/>
  <c r="H589" i="3"/>
  <c r="G880" i="3"/>
  <c r="G882" i="3"/>
  <c r="G589" i="3"/>
  <c r="F880" i="3"/>
  <c r="I840" i="3"/>
  <c r="H840" i="3"/>
  <c r="G840" i="3"/>
  <c r="F840" i="3"/>
  <c r="I839" i="3"/>
  <c r="I841" i="3"/>
  <c r="I588" i="3"/>
  <c r="G839" i="3"/>
  <c r="I778" i="3"/>
  <c r="I779" i="3"/>
  <c r="G778" i="3"/>
  <c r="I714" i="3"/>
  <c r="H714" i="3"/>
  <c r="G714" i="3"/>
  <c r="F714" i="3"/>
  <c r="I713" i="3"/>
  <c r="G713" i="3"/>
  <c r="I655" i="3"/>
  <c r="H655" i="3"/>
  <c r="G655" i="3"/>
  <c r="I654" i="3"/>
  <c r="H654" i="3"/>
  <c r="G654" i="3"/>
  <c r="I577" i="3"/>
  <c r="H577" i="3"/>
  <c r="G577" i="3"/>
  <c r="F577" i="3"/>
  <c r="I576" i="3"/>
  <c r="G576" i="3"/>
  <c r="I526" i="3"/>
  <c r="H526" i="3"/>
  <c r="G526" i="3"/>
  <c r="F526" i="3"/>
  <c r="I525" i="3"/>
  <c r="I527" i="3"/>
  <c r="I410" i="3"/>
  <c r="G525" i="3"/>
  <c r="I467" i="3"/>
  <c r="H467" i="3"/>
  <c r="G467" i="3"/>
  <c r="G466" i="3"/>
  <c r="G468" i="3"/>
  <c r="G409" i="3"/>
  <c r="F467" i="3"/>
  <c r="I466" i="3"/>
  <c r="I401" i="3"/>
  <c r="I331" i="3"/>
  <c r="H401" i="3"/>
  <c r="H331" i="3"/>
  <c r="G401" i="3"/>
  <c r="G331" i="3"/>
  <c r="F401" i="3"/>
  <c r="F331" i="3"/>
  <c r="I400" i="3"/>
  <c r="I330" i="3"/>
  <c r="I318" i="3"/>
  <c r="I276" i="3"/>
  <c r="H318" i="3"/>
  <c r="H276" i="3"/>
  <c r="G318" i="3"/>
  <c r="G276" i="3"/>
  <c r="F318" i="3"/>
  <c r="F276" i="3"/>
  <c r="I317" i="3"/>
  <c r="I275" i="3"/>
  <c r="G317" i="3"/>
  <c r="G275" i="3"/>
  <c r="I263" i="3"/>
  <c r="H263" i="3"/>
  <c r="G263" i="3"/>
  <c r="F263" i="3"/>
  <c r="I262" i="3"/>
  <c r="I264" i="3"/>
  <c r="I186" i="3"/>
  <c r="G262" i="3"/>
  <c r="I230" i="3"/>
  <c r="H230" i="3"/>
  <c r="G230" i="3"/>
  <c r="F230" i="3"/>
  <c r="I229" i="3"/>
  <c r="G229" i="3"/>
  <c r="H177" i="3"/>
  <c r="G177" i="3"/>
  <c r="F177" i="3"/>
  <c r="G176" i="3"/>
  <c r="I124" i="3"/>
  <c r="G124" i="3"/>
  <c r="F124" i="3"/>
  <c r="G123" i="3"/>
  <c r="G38" i="3"/>
  <c r="I90" i="3"/>
  <c r="H90" i="3"/>
  <c r="G90" i="3"/>
  <c r="G91" i="3"/>
  <c r="G30" i="3"/>
  <c r="F90" i="3"/>
  <c r="H89" i="3"/>
  <c r="H314" i="2"/>
  <c r="H48" i="1"/>
  <c r="H309" i="2"/>
  <c r="H47" i="1"/>
  <c r="G309" i="2"/>
  <c r="G47" i="1"/>
  <c r="F309" i="2"/>
  <c r="F47" i="1"/>
  <c r="E309" i="2"/>
  <c r="E47" i="1"/>
  <c r="H304" i="2"/>
  <c r="G304" i="2"/>
  <c r="F304" i="2"/>
  <c r="E304" i="2"/>
  <c r="H300" i="2"/>
  <c r="H45" i="1"/>
  <c r="H286" i="2"/>
  <c r="H43" i="1"/>
  <c r="F286" i="2"/>
  <c r="F43" i="1"/>
  <c r="E286" i="2"/>
  <c r="E43" i="1"/>
  <c r="H262" i="2"/>
  <c r="H40" i="1"/>
  <c r="G262" i="2"/>
  <c r="G40" i="1"/>
  <c r="F262" i="2"/>
  <c r="F40" i="1"/>
  <c r="E262" i="2"/>
  <c r="E40" i="1"/>
  <c r="H219" i="2"/>
  <c r="H39" i="1"/>
  <c r="G219" i="2"/>
  <c r="G39" i="1"/>
  <c r="E39" i="1"/>
  <c r="H195" i="2"/>
  <c r="H38" i="1"/>
  <c r="E195" i="2"/>
  <c r="E38" i="1"/>
  <c r="H186" i="2"/>
  <c r="H37" i="1"/>
  <c r="G186" i="2"/>
  <c r="G37" i="1"/>
  <c r="E186" i="2"/>
  <c r="E37" i="1"/>
  <c r="H118" i="2"/>
  <c r="H36" i="1"/>
  <c r="G118" i="2"/>
  <c r="G36" i="1"/>
  <c r="F118" i="2"/>
  <c r="F36" i="1"/>
  <c r="H24" i="2"/>
  <c r="H34" i="1"/>
  <c r="G24" i="2"/>
  <c r="G34" i="1"/>
  <c r="F24" i="2"/>
  <c r="F34" i="1"/>
  <c r="E24" i="2"/>
  <c r="E34" i="1"/>
  <c r="H18" i="2"/>
  <c r="G18" i="2"/>
  <c r="F18" i="2"/>
  <c r="H176" i="3"/>
  <c r="F176" i="3"/>
  <c r="F123" i="3"/>
  <c r="F89" i="3"/>
  <c r="F91" i="3"/>
  <c r="F30" i="3"/>
  <c r="I1583" i="3"/>
  <c r="I1343" i="3"/>
  <c r="G779" i="3"/>
  <c r="G780" i="3"/>
  <c r="G587" i="3"/>
  <c r="G578" i="3"/>
  <c r="G411" i="3"/>
  <c r="I656" i="3"/>
  <c r="I585" i="3"/>
  <c r="G715" i="3"/>
  <c r="G586" i="3"/>
  <c r="G841" i="3"/>
  <c r="G588" i="3"/>
  <c r="G1044" i="3"/>
  <c r="G592" i="3"/>
  <c r="G1241" i="3"/>
  <c r="G1123" i="3"/>
  <c r="H1351" i="3"/>
  <c r="I1333" i="3"/>
  <c r="I1125" i="3"/>
  <c r="F191" i="3"/>
  <c r="G527" i="3"/>
  <c r="G410" i="3"/>
  <c r="G933" i="3"/>
  <c r="G590" i="3"/>
  <c r="G1189" i="3"/>
  <c r="G1122" i="3"/>
  <c r="G1583" i="3"/>
  <c r="G1343" i="3"/>
  <c r="I190" i="3"/>
  <c r="G231" i="3"/>
  <c r="G185" i="3"/>
  <c r="H91" i="3"/>
  <c r="H30" i="3"/>
  <c r="G178" i="3"/>
  <c r="G32" i="3"/>
  <c r="I1241" i="3"/>
  <c r="I1123" i="3"/>
  <c r="G1129" i="3"/>
  <c r="H38" i="3"/>
  <c r="H656" i="3"/>
  <c r="H585" i="3"/>
  <c r="I191" i="3"/>
  <c r="I192" i="3"/>
  <c r="I595" i="3"/>
  <c r="I1940" i="3"/>
  <c r="I1770" i="3"/>
  <c r="F317" i="3"/>
  <c r="F319" i="3"/>
  <c r="F271" i="3"/>
  <c r="F273" i="3"/>
  <c r="F9" i="3"/>
  <c r="F525" i="3"/>
  <c r="F527" i="3"/>
  <c r="F410" i="3"/>
  <c r="F713" i="3"/>
  <c r="F715" i="3"/>
  <c r="F586" i="3"/>
  <c r="F778" i="3"/>
  <c r="F779" i="3"/>
  <c r="F780" i="3"/>
  <c r="F587" i="3"/>
  <c r="F839" i="3"/>
  <c r="F931" i="3"/>
  <c r="F933" i="3"/>
  <c r="F590" i="3"/>
  <c r="F1404" i="3"/>
  <c r="F1406" i="3"/>
  <c r="F1340" i="3"/>
  <c r="F2067" i="3"/>
  <c r="G1761" i="3"/>
  <c r="G1701" i="3"/>
  <c r="G1703" i="3"/>
  <c r="G16" i="3"/>
  <c r="G1694" i="3"/>
  <c r="G1345" i="3"/>
  <c r="G1839" i="3"/>
  <c r="G1768" i="3"/>
  <c r="G2015" i="3"/>
  <c r="G1947" i="3"/>
  <c r="G416" i="3"/>
  <c r="F416" i="3"/>
  <c r="G1406" i="3"/>
  <c r="G1340" i="3"/>
  <c r="I1351" i="3"/>
  <c r="I1839" i="3"/>
  <c r="I1768" i="3"/>
  <c r="I1886" i="3"/>
  <c r="I1769" i="3"/>
  <c r="H778" i="3"/>
  <c r="H779" i="3"/>
  <c r="H1042" i="3"/>
  <c r="H1044" i="3"/>
  <c r="H592" i="3"/>
  <c r="H1187" i="3"/>
  <c r="H1189" i="3"/>
  <c r="H1122" i="3"/>
  <c r="H1404" i="3"/>
  <c r="H1406" i="3"/>
  <c r="H1340" i="3"/>
  <c r="H1463" i="3"/>
  <c r="H1465" i="3"/>
  <c r="H1341" i="3"/>
  <c r="H1519" i="3"/>
  <c r="H1521" i="3"/>
  <c r="H1342" i="3"/>
  <c r="H1581" i="3"/>
  <c r="H1583" i="3"/>
  <c r="H1343" i="3"/>
  <c r="H1634" i="3"/>
  <c r="H1636" i="3"/>
  <c r="H1344" i="3"/>
  <c r="H1692" i="3"/>
  <c r="H1694" i="3"/>
  <c r="H1345" i="3"/>
  <c r="H1759" i="3"/>
  <c r="H1705" i="3"/>
  <c r="H1707" i="3"/>
  <c r="H1837" i="3"/>
  <c r="H1839" i="3"/>
  <c r="H1768" i="3"/>
  <c r="H1884" i="3"/>
  <c r="H1886" i="3"/>
  <c r="H1769" i="3"/>
  <c r="G39" i="3"/>
  <c r="G40" i="3"/>
  <c r="I715" i="3"/>
  <c r="I586" i="3"/>
  <c r="I986" i="3"/>
  <c r="I591" i="3"/>
  <c r="G1283" i="3"/>
  <c r="G1124" i="3"/>
  <c r="I1761" i="3"/>
  <c r="I1701" i="3"/>
  <c r="I1703" i="3"/>
  <c r="I16" i="3"/>
  <c r="G2069" i="3"/>
  <c r="G1948" i="3"/>
  <c r="G1951" i="3"/>
  <c r="G18" i="3"/>
  <c r="F1113" i="3"/>
  <c r="F1115" i="3"/>
  <c r="F1051" i="3"/>
  <c r="F1053" i="3"/>
  <c r="F13" i="3"/>
  <c r="H229" i="3"/>
  <c r="H231" i="3"/>
  <c r="H185" i="3"/>
  <c r="I1777" i="3"/>
  <c r="I1350" i="3"/>
  <c r="G986" i="3"/>
  <c r="G591" i="3"/>
  <c r="I1128" i="3"/>
  <c r="F1239" i="3"/>
  <c r="F1281" i="3"/>
  <c r="F1283" i="3"/>
  <c r="F1124" i="3"/>
  <c r="F1331" i="3"/>
  <c r="F1333" i="3"/>
  <c r="F1125" i="3"/>
  <c r="F1463" i="3"/>
  <c r="F1465" i="3"/>
  <c r="F1341" i="3"/>
  <c r="F1519" i="3"/>
  <c r="F1521" i="3"/>
  <c r="F1342" i="3"/>
  <c r="F1581" i="3"/>
  <c r="F1583" i="3"/>
  <c r="F1343" i="3"/>
  <c r="F1634" i="3"/>
  <c r="F1636" i="3"/>
  <c r="F1344" i="3"/>
  <c r="F1692" i="3"/>
  <c r="F1694" i="3"/>
  <c r="F1345" i="3"/>
  <c r="F1759" i="3"/>
  <c r="F1761" i="3"/>
  <c r="F1701" i="3"/>
  <c r="F1703" i="3"/>
  <c r="F16" i="3"/>
  <c r="F1837" i="3"/>
  <c r="F1839" i="3"/>
  <c r="F1768" i="3"/>
  <c r="F1884" i="3"/>
  <c r="F1886" i="3"/>
  <c r="F1769" i="3"/>
  <c r="F1938" i="3"/>
  <c r="F1940" i="3"/>
  <c r="F1770" i="3"/>
  <c r="F2013" i="3"/>
  <c r="F2126" i="3"/>
  <c r="F2128" i="3"/>
  <c r="F1949" i="3"/>
  <c r="G413" i="3"/>
  <c r="G11" i="3"/>
  <c r="G1636" i="3"/>
  <c r="G1344" i="3"/>
  <c r="G1350" i="3"/>
  <c r="G596" i="3"/>
  <c r="F125" i="3"/>
  <c r="F31" i="3"/>
  <c r="I277" i="3"/>
  <c r="F229" i="3"/>
  <c r="F231" i="3"/>
  <c r="F185" i="3"/>
  <c r="F262" i="3"/>
  <c r="F264" i="3"/>
  <c r="F186" i="3"/>
  <c r="F400" i="3"/>
  <c r="F466" i="3"/>
  <c r="F468" i="3"/>
  <c r="F409" i="3"/>
  <c r="F576" i="3"/>
  <c r="F578" i="3"/>
  <c r="F411" i="3"/>
  <c r="H125" i="3"/>
  <c r="H31" i="3"/>
  <c r="G1128" i="3"/>
  <c r="G1130" i="3"/>
  <c r="G319" i="3"/>
  <c r="G271" i="3"/>
  <c r="G273" i="3"/>
  <c r="G9" i="3"/>
  <c r="G191" i="3"/>
  <c r="G1465" i="3"/>
  <c r="G1341" i="3"/>
  <c r="F1351" i="3"/>
  <c r="G1777" i="3"/>
  <c r="G1778" i="3"/>
  <c r="G1954" i="3"/>
  <c r="F1187" i="3"/>
  <c r="H262" i="3"/>
  <c r="H264" i="3"/>
  <c r="H186" i="3"/>
  <c r="H317" i="3"/>
  <c r="H319" i="3"/>
  <c r="H271" i="3"/>
  <c r="H273" i="3"/>
  <c r="H9" i="3"/>
  <c r="H400" i="3"/>
  <c r="H402" i="3"/>
  <c r="H326" i="3"/>
  <c r="H328" i="3"/>
  <c r="H10" i="3"/>
  <c r="H466" i="3"/>
  <c r="H468" i="3"/>
  <c r="H409" i="3"/>
  <c r="H525" i="3"/>
  <c r="H527" i="3"/>
  <c r="H410" i="3"/>
  <c r="H576" i="3"/>
  <c r="H578" i="3"/>
  <c r="H411" i="3"/>
  <c r="H713" i="3"/>
  <c r="H715" i="3"/>
  <c r="H586" i="3"/>
  <c r="H839" i="3"/>
  <c r="H841" i="3"/>
  <c r="H588" i="3"/>
  <c r="H931" i="3"/>
  <c r="H933" i="3"/>
  <c r="H590" i="3"/>
  <c r="H1938" i="3"/>
  <c r="H1940" i="3"/>
  <c r="H1770" i="3"/>
  <c r="H2013" i="3"/>
  <c r="H2067" i="3"/>
  <c r="H2069" i="3"/>
  <c r="H1948" i="3"/>
  <c r="H2126" i="3"/>
  <c r="H2128" i="3"/>
  <c r="H1949" i="3"/>
  <c r="I123" i="3"/>
  <c r="I125" i="3"/>
  <c r="I31" i="3"/>
  <c r="I231" i="3"/>
  <c r="I185" i="3"/>
  <c r="I188" i="3"/>
  <c r="I8" i="3"/>
  <c r="I1406" i="3"/>
  <c r="I1340" i="3"/>
  <c r="I1348" i="3"/>
  <c r="I15" i="3"/>
  <c r="I596" i="3"/>
  <c r="I597" i="3"/>
  <c r="F1705" i="3"/>
  <c r="F1707" i="3"/>
  <c r="I1776" i="3"/>
  <c r="G125" i="3"/>
  <c r="G31" i="3"/>
  <c r="H39" i="3"/>
  <c r="H191" i="3"/>
  <c r="G1940" i="3"/>
  <c r="G1770" i="3"/>
  <c r="G1774" i="3"/>
  <c r="G17" i="3"/>
  <c r="F984" i="3"/>
  <c r="F986" i="3"/>
  <c r="F591" i="3"/>
  <c r="F1042" i="3"/>
  <c r="F1044" i="3"/>
  <c r="F592" i="3"/>
  <c r="H1239" i="3"/>
  <c r="H1241" i="3"/>
  <c r="H1123" i="3"/>
  <c r="H1281" i="3"/>
  <c r="H1283" i="3"/>
  <c r="H1124" i="3"/>
  <c r="H1331" i="3"/>
  <c r="H1333" i="3"/>
  <c r="H1125" i="3"/>
  <c r="I780" i="3"/>
  <c r="I587" i="3"/>
  <c r="I332" i="3"/>
  <c r="I319" i="3"/>
  <c r="I271" i="3"/>
  <c r="I273" i="3"/>
  <c r="I9" i="3"/>
  <c r="F178" i="3"/>
  <c r="F32" i="3"/>
  <c r="H178" i="3"/>
  <c r="H32" i="3"/>
  <c r="I32" i="3"/>
  <c r="G1705" i="3"/>
  <c r="G1707" i="3"/>
  <c r="I1774" i="3"/>
  <c r="I17" i="3"/>
  <c r="G277" i="3"/>
  <c r="I402" i="3"/>
  <c r="I326" i="3"/>
  <c r="I328" i="3"/>
  <c r="I10" i="3"/>
  <c r="G332" i="3"/>
  <c r="F841" i="3"/>
  <c r="F588" i="3"/>
  <c r="H1113" i="3"/>
  <c r="H1115" i="3"/>
  <c r="H1051" i="3"/>
  <c r="H1053" i="3"/>
  <c r="H13" i="3"/>
  <c r="G1115" i="3"/>
  <c r="G1051" i="3"/>
  <c r="G1053" i="3"/>
  <c r="G13" i="3"/>
  <c r="G1055" i="3"/>
  <c r="G1057" i="3"/>
  <c r="G264" i="3"/>
  <c r="G186" i="3"/>
  <c r="G188" i="3"/>
  <c r="G8" i="3"/>
  <c r="G190" i="3"/>
  <c r="F39" i="3"/>
  <c r="F38" i="3"/>
  <c r="G402" i="3"/>
  <c r="G326" i="3"/>
  <c r="G328" i="3"/>
  <c r="G10" i="3"/>
  <c r="G1953" i="3"/>
  <c r="G415" i="3"/>
  <c r="G656" i="3"/>
  <c r="G585" i="3"/>
  <c r="G595" i="3"/>
  <c r="H1129" i="3"/>
  <c r="G1351" i="3"/>
  <c r="G1521" i="3"/>
  <c r="G1342" i="3"/>
  <c r="F882" i="3"/>
  <c r="F589" i="3"/>
  <c r="I91" i="3"/>
  <c r="I30" i="3"/>
  <c r="I1189" i="3"/>
  <c r="I1122" i="3"/>
  <c r="I1126" i="3"/>
  <c r="I14" i="3"/>
  <c r="F2069" i="3"/>
  <c r="F1948" i="3"/>
  <c r="I39" i="3"/>
  <c r="I1129" i="3"/>
  <c r="F1954" i="3"/>
  <c r="F2015" i="3"/>
  <c r="F1947" i="3"/>
  <c r="F1777" i="3"/>
  <c r="F1129" i="3"/>
  <c r="F1241" i="3"/>
  <c r="F1123" i="3"/>
  <c r="F596" i="3"/>
  <c r="F656" i="3"/>
  <c r="F585" i="3"/>
  <c r="G315" i="2"/>
  <c r="E49" i="1"/>
  <c r="E8" i="1"/>
  <c r="E15" i="1"/>
  <c r="H49" i="1"/>
  <c r="H54" i="1"/>
  <c r="F49" i="1"/>
  <c r="F8" i="1"/>
  <c r="F15" i="1"/>
  <c r="H315" i="2"/>
  <c r="F315" i="2"/>
  <c r="E315" i="2"/>
  <c r="G49" i="1"/>
  <c r="G54" i="1"/>
  <c r="G177" i="4"/>
  <c r="G13" i="4"/>
  <c r="E19" i="1"/>
  <c r="J177" i="4"/>
  <c r="H13" i="4"/>
  <c r="F19" i="1"/>
  <c r="F27" i="1"/>
  <c r="J13" i="4"/>
  <c r="H19" i="1"/>
  <c r="D27" i="1"/>
  <c r="H177" i="4"/>
  <c r="I177" i="4"/>
  <c r="I7" i="4"/>
  <c r="I13" i="4"/>
  <c r="G19" i="1"/>
  <c r="I1115" i="3"/>
  <c r="I1051" i="3"/>
  <c r="I1053" i="3"/>
  <c r="I13" i="3"/>
  <c r="I1057" i="3"/>
  <c r="I2128" i="3"/>
  <c r="I1949" i="3"/>
  <c r="H1954" i="3"/>
  <c r="I2069" i="3"/>
  <c r="I1948" i="3"/>
  <c r="I1954" i="3"/>
  <c r="I1953" i="3"/>
  <c r="I2015" i="3"/>
  <c r="I1947" i="3"/>
  <c r="H416" i="3"/>
  <c r="I578" i="3"/>
  <c r="I411" i="3"/>
  <c r="I416" i="3"/>
  <c r="I468" i="3"/>
  <c r="I409" i="3"/>
  <c r="I415" i="3"/>
  <c r="G1126" i="3"/>
  <c r="G14" i="3"/>
  <c r="F36" i="3"/>
  <c r="F7" i="3"/>
  <c r="G36" i="3"/>
  <c r="G7" i="3"/>
  <c r="H1776" i="3"/>
  <c r="H1778" i="3"/>
  <c r="G597" i="3"/>
  <c r="F275" i="3"/>
  <c r="F277" i="3"/>
  <c r="F1055" i="3"/>
  <c r="F1057" i="3"/>
  <c r="G593" i="3"/>
  <c r="G12" i="3"/>
  <c r="G1348" i="3"/>
  <c r="G15" i="3"/>
  <c r="G19" i="3"/>
  <c r="H1761" i="3"/>
  <c r="H1701" i="3"/>
  <c r="H1703" i="3"/>
  <c r="H16" i="3"/>
  <c r="H36" i="3"/>
  <c r="H7" i="3"/>
  <c r="I593" i="3"/>
  <c r="I12" i="3"/>
  <c r="H40" i="3"/>
  <c r="H1774" i="3"/>
  <c r="H17" i="3"/>
  <c r="F1350" i="3"/>
  <c r="F1352" i="3"/>
  <c r="F595" i="3"/>
  <c r="F597" i="3"/>
  <c r="H1953" i="3"/>
  <c r="H1955" i="3"/>
  <c r="I1130" i="3"/>
  <c r="G417" i="3"/>
  <c r="F1953" i="3"/>
  <c r="F1955" i="3"/>
  <c r="H780" i="3"/>
  <c r="H587" i="3"/>
  <c r="H593" i="3"/>
  <c r="H12" i="3"/>
  <c r="H596" i="3"/>
  <c r="F1348" i="3"/>
  <c r="F15" i="3"/>
  <c r="H1348" i="3"/>
  <c r="H15" i="3"/>
  <c r="H1055" i="3"/>
  <c r="H1057" i="3"/>
  <c r="G22" i="3"/>
  <c r="F18" i="1"/>
  <c r="F413" i="3"/>
  <c r="F11" i="3"/>
  <c r="I413" i="3"/>
  <c r="I11" i="3"/>
  <c r="F190" i="3"/>
  <c r="F192" i="3"/>
  <c r="G1955" i="3"/>
  <c r="H330" i="3"/>
  <c r="H332" i="3"/>
  <c r="H413" i="3"/>
  <c r="H11" i="3"/>
  <c r="H595" i="3"/>
  <c r="H597" i="3"/>
  <c r="H275" i="3"/>
  <c r="H277" i="3"/>
  <c r="F1776" i="3"/>
  <c r="F1778" i="3"/>
  <c r="H1350" i="3"/>
  <c r="H1352" i="3"/>
  <c r="H2015" i="3"/>
  <c r="H1947" i="3"/>
  <c r="H1951" i="3"/>
  <c r="H18" i="3"/>
  <c r="F1774" i="3"/>
  <c r="F17" i="3"/>
  <c r="I36" i="3"/>
  <c r="I7" i="3"/>
  <c r="F415" i="3"/>
  <c r="F417" i="3"/>
  <c r="I38" i="3"/>
  <c r="I21" i="3"/>
  <c r="H17" i="1"/>
  <c r="D25" i="1"/>
  <c r="H1126" i="3"/>
  <c r="H14" i="3"/>
  <c r="I1778" i="3"/>
  <c r="I1352" i="3"/>
  <c r="H1128" i="3"/>
  <c r="H1130" i="3"/>
  <c r="H190" i="3"/>
  <c r="H192" i="3"/>
  <c r="F188" i="3"/>
  <c r="F8" i="3"/>
  <c r="H415" i="3"/>
  <c r="H417" i="3"/>
  <c r="F1189" i="3"/>
  <c r="F1122" i="3"/>
  <c r="F1126" i="3"/>
  <c r="F14" i="3"/>
  <c r="F1128" i="3"/>
  <c r="F1130" i="3"/>
  <c r="F402" i="3"/>
  <c r="F326" i="3"/>
  <c r="F328" i="3"/>
  <c r="F10" i="3"/>
  <c r="F330" i="3"/>
  <c r="F332" i="3"/>
  <c r="H188" i="3"/>
  <c r="H8" i="3"/>
  <c r="H22" i="3"/>
  <c r="G18" i="1"/>
  <c r="F593" i="3"/>
  <c r="F12" i="3"/>
  <c r="F40" i="3"/>
  <c r="G192" i="3"/>
  <c r="G21" i="3"/>
  <c r="G1352" i="3"/>
  <c r="F1951" i="3"/>
  <c r="F18" i="3"/>
  <c r="F22" i="3"/>
  <c r="E18" i="1"/>
  <c r="H8" i="1"/>
  <c r="H15" i="1"/>
  <c r="G8" i="1"/>
  <c r="G15" i="1"/>
  <c r="E54" i="1"/>
  <c r="F54" i="1"/>
  <c r="G27" i="1"/>
  <c r="I1951" i="3"/>
  <c r="I18" i="3"/>
  <c r="I22" i="3"/>
  <c r="H18" i="1"/>
  <c r="I1955" i="3"/>
  <c r="I417" i="3"/>
  <c r="H19" i="3"/>
  <c r="F21" i="3"/>
  <c r="E17" i="1"/>
  <c r="E20" i="1"/>
  <c r="I19" i="3"/>
  <c r="F19" i="3"/>
  <c r="H21" i="3"/>
  <c r="G17" i="1"/>
  <c r="G20" i="1"/>
  <c r="I40" i="3"/>
  <c r="F17" i="1"/>
  <c r="F20" i="1"/>
  <c r="G23" i="3"/>
  <c r="B26" i="1"/>
  <c r="D26" i="1"/>
  <c r="D28" i="1"/>
  <c r="H20" i="1"/>
  <c r="G21" i="1"/>
  <c r="F23" i="3"/>
  <c r="B25" i="1"/>
  <c r="B27" i="1"/>
  <c r="H27" i="1"/>
  <c r="I23" i="3"/>
  <c r="H23" i="3"/>
  <c r="B28" i="1"/>
  <c r="G28" i="1" l="1"/>
  <c r="H28" i="1" s="1"/>
</calcChain>
</file>

<file path=xl/sharedStrings.xml><?xml version="1.0" encoding="utf-8"?>
<sst xmlns="http://schemas.openxmlformats.org/spreadsheetml/2006/main" count="6039" uniqueCount="988">
  <si>
    <t>NASSARAWA LOCAL GOVERNMENT</t>
  </si>
  <si>
    <t>KANO STATE GOVERNMENT</t>
  </si>
  <si>
    <t>ECONOMIC 
CODE</t>
  </si>
  <si>
    <t>FUND CODE</t>
  </si>
  <si>
    <t>GEO
CODE</t>
  </si>
  <si>
    <t xml:space="preserve">DESCRIPTION </t>
  </si>
  <si>
    <t>2022 ACTUAL   
(JAN - DEC)</t>
  </si>
  <si>
    <t>2023 APPROVED BUDGET</t>
  </si>
  <si>
    <t>14070102</t>
  </si>
  <si>
    <t>31913100</t>
  </si>
  <si>
    <t>INVESTMENT</t>
  </si>
  <si>
    <t>12021102</t>
  </si>
  <si>
    <t>CASH AT HAND AND BANK</t>
  </si>
  <si>
    <t>SUMMARY OF REVENUE:</t>
  </si>
  <si>
    <t>12000000</t>
  </si>
  <si>
    <t>10101</t>
  </si>
  <si>
    <t>Intenal Revenue</t>
  </si>
  <si>
    <t>STATUTORY REVENUE:</t>
  </si>
  <si>
    <t>11010101</t>
  </si>
  <si>
    <t>01101</t>
  </si>
  <si>
    <t>Federal Allocation</t>
  </si>
  <si>
    <t>11010201</t>
  </si>
  <si>
    <t>01102</t>
  </si>
  <si>
    <t>VAT</t>
  </si>
  <si>
    <t>11010401</t>
  </si>
  <si>
    <t>06106</t>
  </si>
  <si>
    <t>Other Federally Allocated Revenue</t>
  </si>
  <si>
    <t>31030102</t>
  </si>
  <si>
    <t>01108</t>
  </si>
  <si>
    <t>10% State Allocation</t>
  </si>
  <si>
    <t>11010300</t>
  </si>
  <si>
    <t>Other Receipts (Domestic Loan)</t>
  </si>
  <si>
    <t>TOTAL REVENUE</t>
  </si>
  <si>
    <t>SUMMARY OF EXPENDITURE:</t>
  </si>
  <si>
    <t>21000000</t>
  </si>
  <si>
    <t>Personnel Cost</t>
  </si>
  <si>
    <t>22020000</t>
  </si>
  <si>
    <t>Overhead Cost</t>
  </si>
  <si>
    <t>23000000</t>
  </si>
  <si>
    <t>Capital Expenditure</t>
  </si>
  <si>
    <t>TOTAL EXPENDITURE</t>
  </si>
  <si>
    <t>BUDGET SURPLUS,DEFICIT OR BALANCED</t>
  </si>
  <si>
    <t>BUDGET ANALYSIS TABLE</t>
  </si>
  <si>
    <t>EXPENDITURE</t>
  </si>
  <si>
    <t>TOTAL PERCENTAGE OF THE BUDGET</t>
  </si>
  <si>
    <t>PERCENTAGE (%)</t>
  </si>
  <si>
    <t>PERSONNEL COST</t>
  </si>
  <si>
    <t>%</t>
  </si>
  <si>
    <t>OVER HEAD COST</t>
  </si>
  <si>
    <t>CAPITAL</t>
  </si>
  <si>
    <t xml:space="preserve"> </t>
  </si>
  <si>
    <t>TOTAL</t>
  </si>
  <si>
    <t>SUMMARY OF THE REVENUE</t>
  </si>
  <si>
    <t>CLASSIFICATION</t>
  </si>
  <si>
    <t>TAX REVENUE</t>
  </si>
  <si>
    <t>CAPITAL GAIN TAX</t>
  </si>
  <si>
    <t>LICENSE</t>
  </si>
  <si>
    <t>12020400</t>
  </si>
  <si>
    <t>FEES MAIN</t>
  </si>
  <si>
    <t>FINE MAIN</t>
  </si>
  <si>
    <t>SALES MAIN</t>
  </si>
  <si>
    <t>EARNING MAIN</t>
  </si>
  <si>
    <t>12020900</t>
  </si>
  <si>
    <t>RENT ON LAND AND OTHER</t>
  </si>
  <si>
    <t>PREPAYMENT</t>
  </si>
  <si>
    <t>INTEREST EARNING NAIN</t>
  </si>
  <si>
    <t>DOMESTIC AID</t>
  </si>
  <si>
    <t>DOMESTIC LOANS/ BORROWINGS RECEIPT</t>
  </si>
  <si>
    <t>14070100</t>
  </si>
  <si>
    <t>EXTRA ORDINARY ITEMS</t>
  </si>
  <si>
    <t>310800</t>
  </si>
  <si>
    <t>PREPAYMENT/ARREARS</t>
  </si>
  <si>
    <t>TOTAL INTERNAL REVENUE</t>
  </si>
  <si>
    <t>STATUTORY ALLOCATION</t>
  </si>
  <si>
    <t>10% STATE ALLOCATION</t>
  </si>
  <si>
    <t>GRAND -TOTAL</t>
  </si>
  <si>
    <t>DETAILS OF THE REVENUE</t>
  </si>
  <si>
    <t>ECONOMIC CODE</t>
  </si>
  <si>
    <t>FUND 
CODE</t>
  </si>
  <si>
    <t>DESCRIPTION</t>
  </si>
  <si>
    <t>10000000</t>
  </si>
  <si>
    <t>REVENUE</t>
  </si>
  <si>
    <t>FEDERATION ACCOUNTS REVENUE (FAAC)-GENERAL</t>
  </si>
  <si>
    <t>Statutory Allocation</t>
  </si>
  <si>
    <t>SHARE OF VAT</t>
  </si>
  <si>
    <t>share  of VAT</t>
  </si>
  <si>
    <t>CASH TRANSFER - STATUTORY TRANSFERS</t>
  </si>
  <si>
    <t>10%  State Alloacation</t>
  </si>
  <si>
    <t>OTHER CAPITAL RECEIPTS</t>
  </si>
  <si>
    <t>Other Reciepts: (Borrowing/Loan)</t>
  </si>
  <si>
    <t>sale of fixed assets</t>
  </si>
  <si>
    <t>SUB- TOTAL</t>
  </si>
  <si>
    <t>INTERNALLY GENERATED REVENUE(IGR)-GENERAL</t>
  </si>
  <si>
    <t>Tax Revenue</t>
  </si>
  <si>
    <t>Tenament Rates</t>
  </si>
  <si>
    <t>Penality on Tenament Rates</t>
  </si>
  <si>
    <t>Arrears on Tenament Rates</t>
  </si>
  <si>
    <t>Capital Gains Tax (Individual)-Main</t>
  </si>
  <si>
    <t xml:space="preserve"> Sale of Physical Assets ( Plant, Machinery &amp; Equipment)</t>
  </si>
  <si>
    <t>Other Taxes</t>
  </si>
  <si>
    <t>Stamp Duties</t>
  </si>
  <si>
    <t>Development Levy</t>
  </si>
  <si>
    <t>Non-Tax Revenue</t>
  </si>
  <si>
    <t>Licenses</t>
  </si>
  <si>
    <t>Gold smith and Gold licenses</t>
  </si>
  <si>
    <t xml:space="preserve">Radio /Television permit </t>
  </si>
  <si>
    <t xml:space="preserve">Canoe licenses </t>
  </si>
  <si>
    <t>Registration of Voluntary Organization</t>
  </si>
  <si>
    <t xml:space="preserve">Barkery House license </t>
  </si>
  <si>
    <t xml:space="preserve">Bicycle licenses </t>
  </si>
  <si>
    <t>Brick Making</t>
  </si>
  <si>
    <t xml:space="preserve">Cart/truck licenses </t>
  </si>
  <si>
    <t>Dane Gun Licence</t>
  </si>
  <si>
    <t>Cattle Dealers Licence</t>
  </si>
  <si>
    <t>Dried Fish/Meat Licence</t>
  </si>
  <si>
    <t xml:space="preserve">Dog licenses </t>
  </si>
  <si>
    <t>Fishing Permit</t>
  </si>
  <si>
    <t>Squatters /Hawkers permit fees</t>
  </si>
  <si>
    <t>Hunting Licence</t>
  </si>
  <si>
    <t>Produce Buying Licence</t>
  </si>
  <si>
    <t>Animal Health Care Licence</t>
  </si>
  <si>
    <t>Abbatoir/Slaughter Licence</t>
  </si>
  <si>
    <t>Renewal of Fisher Licence</t>
  </si>
  <si>
    <t>Hiring Services</t>
  </si>
  <si>
    <t>Borehole Drilling Licence</t>
  </si>
  <si>
    <t>Cinematography</t>
  </si>
  <si>
    <t>Native liquor licenses fees</t>
  </si>
  <si>
    <t>Trade Permit</t>
  </si>
  <si>
    <t>Advertisement Licence</t>
  </si>
  <si>
    <t xml:space="preserve">Approval of  Building plan </t>
  </si>
  <si>
    <t>Auctioneers Licence</t>
  </si>
  <si>
    <t xml:space="preserve">Baggers /Television  licenses  </t>
  </si>
  <si>
    <t xml:space="preserve">Battery charger licenses </t>
  </si>
  <si>
    <t xml:space="preserve">Birth and Death Registration </t>
  </si>
  <si>
    <t xml:space="preserve">Blacksmith workshop licenses  </t>
  </si>
  <si>
    <t>Block making machine  fees</t>
  </si>
  <si>
    <t xml:space="preserve">Brown  sugar machine licenses  </t>
  </si>
  <si>
    <t>Bulky Ciggarettes Licence</t>
  </si>
  <si>
    <t>Burial Licence</t>
  </si>
  <si>
    <t>Butchers Licence</t>
  </si>
  <si>
    <t xml:space="preserve">Clock/watch Repairs licenses </t>
  </si>
  <si>
    <t xml:space="preserve">Cloth Dyners licenses  </t>
  </si>
  <si>
    <t xml:space="preserve">Cold room licenses </t>
  </si>
  <si>
    <t>Control of Noise Permit Licence</t>
  </si>
  <si>
    <t>Corn Grinding mill licenses</t>
  </si>
  <si>
    <t>Dislodging  of septic Tank charges</t>
  </si>
  <si>
    <t>Dispensary and maternity fees</t>
  </si>
  <si>
    <t>Dog licenses fees</t>
  </si>
  <si>
    <t>Earning from Environment sanitation Service</t>
  </si>
  <si>
    <t>Electric/Radio/TV Workshop Licence</t>
  </si>
  <si>
    <t>Entertainment Druming &amp; Temporary both permit</t>
  </si>
  <si>
    <t>Felling of Trees Licence</t>
  </si>
  <si>
    <t>Forestry and Fuel Exploration Licence</t>
  </si>
  <si>
    <t>Hair Dressing/Barbing Saloon Licence</t>
  </si>
  <si>
    <t>Impounding of Animal Licence</t>
  </si>
  <si>
    <t>Ingredients Grinding Licence</t>
  </si>
  <si>
    <t xml:space="preserve">kiosk licenses </t>
  </si>
  <si>
    <t xml:space="preserve">Local Hair Barbing/ plaiting  licenses </t>
  </si>
  <si>
    <t>Marriage Registration Licence</t>
  </si>
  <si>
    <t>Mortgage Sub-lease Approval Licence</t>
  </si>
  <si>
    <t xml:space="preserve">Motor mach/cash wash licenses </t>
  </si>
  <si>
    <t>Motor Vehicle Licence</t>
  </si>
  <si>
    <t>Naming of Street Registration Licence</t>
  </si>
  <si>
    <t>Night soil Disposal/Deposit fees</t>
  </si>
  <si>
    <t>Open Air Preaching Permit Licence</t>
  </si>
  <si>
    <t>Painting, Spraying and Sign Writing Workshop</t>
  </si>
  <si>
    <t xml:space="preserve">Panel Beater licenses </t>
  </si>
  <si>
    <t>Pest control  and  Disinfection</t>
  </si>
  <si>
    <t>Pety  Trader</t>
  </si>
  <si>
    <t>Photo Studio Licence</t>
  </si>
  <si>
    <t>Photostat/Typing Institute Licence</t>
  </si>
  <si>
    <t>Pit Sawing Licence</t>
  </si>
  <si>
    <t>Registration of Septic tank and Dislodging Licence</t>
  </si>
  <si>
    <t>Registration of Meat Van Licance</t>
  </si>
  <si>
    <t>Registration of Night Soil Contract Licence</t>
  </si>
  <si>
    <t>Rice Mill/Cassava grinding Licence</t>
  </si>
  <si>
    <t xml:space="preserve">Sand dredging licenses  </t>
  </si>
  <si>
    <t>Sand/Granite/Iron Rod Seller Licence</t>
  </si>
  <si>
    <t>Saw Milling Licence</t>
  </si>
  <si>
    <t>sewing Institute Licence</t>
  </si>
  <si>
    <t>Tent at sea beach permit fees</t>
  </si>
  <si>
    <t>Vaults Licence</t>
  </si>
  <si>
    <t>Vehicle Spare Parts Licence</t>
  </si>
  <si>
    <t>Vulcanizer Licence</t>
  </si>
  <si>
    <t>Welding Machine Licence</t>
  </si>
  <si>
    <t xml:space="preserve">wood making /carpentry worhshop </t>
  </si>
  <si>
    <t>Workshop Receipt</t>
  </si>
  <si>
    <t xml:space="preserve">Bathing House License </t>
  </si>
  <si>
    <t xml:space="preserve">Minor Industry License </t>
  </si>
  <si>
    <t>Fees-Main</t>
  </si>
  <si>
    <t xml:space="preserve">Registration Fees                                  </t>
  </si>
  <si>
    <t>Renewal Fees</t>
  </si>
  <si>
    <t xml:space="preserve">Vehicle Registration and Weighting Fees                               </t>
  </si>
  <si>
    <t xml:space="preserve">Vehicle Plate Number                                                  </t>
  </si>
  <si>
    <t xml:space="preserve">Taxi Registration                                                     </t>
  </si>
  <si>
    <t xml:space="preserve">Vehicle Hackney Permit                                                </t>
  </si>
  <si>
    <t>Building Plan Fees</t>
  </si>
  <si>
    <t xml:space="preserve">Driver's Badge                                                        </t>
  </si>
  <si>
    <t xml:space="preserve">Conductors Badge                                                      </t>
  </si>
  <si>
    <t xml:space="preserve">Slaughter Slab Fees                                                  </t>
  </si>
  <si>
    <t xml:space="preserve">Irrigation Land Fees                                                  </t>
  </si>
  <si>
    <t xml:space="preserve">Tender Fees                                                           </t>
  </si>
  <si>
    <t xml:space="preserve">Vaccine Fees                                                          </t>
  </si>
  <si>
    <t xml:space="preserve">School Fees                                                           </t>
  </si>
  <si>
    <t xml:space="preserve">Private Schools Registration                                          </t>
  </si>
  <si>
    <t xml:space="preserve">Examination Fees                                                      </t>
  </si>
  <si>
    <t xml:space="preserve">Student Boarding Fees                                                 </t>
  </si>
  <si>
    <t xml:space="preserve">Pharm. Inspection of Ind.                                             </t>
  </si>
  <si>
    <t>students Registration Fees</t>
  </si>
  <si>
    <t>Private Hospital &amp; Clinic Inspection Fees</t>
  </si>
  <si>
    <t xml:space="preserve">Lease Fees                                                            </t>
  </si>
  <si>
    <t xml:space="preserve">Restaurant and Swimming Pool Fee                                      </t>
  </si>
  <si>
    <t xml:space="preserve">Registration of Youth Clubs                                           </t>
  </si>
  <si>
    <t xml:space="preserve">Land Development &amp; Infrastructure Fees                                                 </t>
  </si>
  <si>
    <t xml:space="preserve">Survey Fees                                                           </t>
  </si>
  <si>
    <t xml:space="preserve">Deeds preparation &amp; execution Fees                                    </t>
  </si>
  <si>
    <t xml:space="preserve">Document Registration &amp; Search Fees                                   </t>
  </si>
  <si>
    <t xml:space="preserve">Valuation Fees for Private Properties                                 </t>
  </si>
  <si>
    <t xml:space="preserve">Non-Refundable Application for Land                                   </t>
  </si>
  <si>
    <t xml:space="preserve">Application for Re-grant of Land                                       </t>
  </si>
  <si>
    <t xml:space="preserve">Change of Purpose                                                     </t>
  </si>
  <si>
    <t xml:space="preserve">Social Homes Corner - Shops                                           </t>
  </si>
  <si>
    <t xml:space="preserve">Day-Care Centre                                                       </t>
  </si>
  <si>
    <t xml:space="preserve">Registration of Private Clinics                                       </t>
  </si>
  <si>
    <t xml:space="preserve">Refuse Collection Fees (House to House)                               </t>
  </si>
  <si>
    <t xml:space="preserve">Registration of Environmental Dumping Sites                           </t>
  </si>
  <si>
    <t xml:space="preserve">Hire of Conference Hall                                               </t>
  </si>
  <si>
    <t xml:space="preserve">Registration of Self-Help Group                                       </t>
  </si>
  <si>
    <t xml:space="preserve">Consultancy Services Fees                                             </t>
  </si>
  <si>
    <t xml:space="preserve">Patients Admission Deposits                                           </t>
  </si>
  <si>
    <t xml:space="preserve">Loss of Gate Pass Fee                                                 </t>
  </si>
  <si>
    <t xml:space="preserve">Laundry Services &amp; Dietry Consultation                                </t>
  </si>
  <si>
    <t xml:space="preserve">Private Hospital Registration                                         </t>
  </si>
  <si>
    <t>Road Worthiness  Tests Fees</t>
  </si>
  <si>
    <t xml:space="preserve">Safety (petrol station)  </t>
  </si>
  <si>
    <t>Schools Hostel (Boarding) Fees</t>
  </si>
  <si>
    <t>Small Scale Industrial Estate Fees</t>
  </si>
  <si>
    <t xml:space="preserve">Soil concrete testing charge </t>
  </si>
  <si>
    <t>Soil development  fees</t>
  </si>
  <si>
    <t>State ground Rent</t>
  </si>
  <si>
    <t>Laboratory Services Fees</t>
  </si>
  <si>
    <t xml:space="preserve">State indigene certificate </t>
  </si>
  <si>
    <t>printing fee</t>
  </si>
  <si>
    <t xml:space="preserve">Survey fees </t>
  </si>
  <si>
    <t>Tenders Processing Fees</t>
  </si>
  <si>
    <t>Trade cattle licence</t>
  </si>
  <si>
    <t>Trade Fair &amp; Exhibition Fee</t>
  </si>
  <si>
    <t>Trade test &amp; workshop receipts</t>
  </si>
  <si>
    <t>Tuition Fees</t>
  </si>
  <si>
    <t>veterinary treatment fees</t>
  </si>
  <si>
    <t>Veterinary Clinic Treatment  Fee</t>
  </si>
  <si>
    <t>Work Receipt Adjustments</t>
  </si>
  <si>
    <t>local indigene certificate</t>
  </si>
  <si>
    <t>Bus Commercial Vehicle/Truck Fees</t>
  </si>
  <si>
    <t>General Contractor Registration fees</t>
  </si>
  <si>
    <t>Surface  Tank</t>
  </si>
  <si>
    <t>Fines -(Main)</t>
  </si>
  <si>
    <t xml:space="preserve">Road Traffic Offenses    (Illigal parking)                </t>
  </si>
  <si>
    <t xml:space="preserve">Stamp Duties Penalties                                              </t>
  </si>
  <si>
    <t xml:space="preserve">Court Fine                                                   </t>
  </si>
  <si>
    <t>Penalties</t>
  </si>
  <si>
    <t>Other Fines</t>
  </si>
  <si>
    <t>Towing vechicles fine and fees</t>
  </si>
  <si>
    <t>Fine overdue /lost of library books</t>
  </si>
  <si>
    <t>Sales-Main</t>
  </si>
  <si>
    <t xml:space="preserve">Sales of Obsolete Stores/Vehicles                                     </t>
  </si>
  <si>
    <t xml:space="preserve">Proceed from sales of Fertilizer                                      </t>
  </si>
  <si>
    <t xml:space="preserve">Sales of Motorcycle/Bicycle App. Form                                 </t>
  </si>
  <si>
    <t xml:space="preserve">Sales of Publications                                                 </t>
  </si>
  <si>
    <t xml:space="preserve">Sales of Fisheries Products                                           </t>
  </si>
  <si>
    <t xml:space="preserve">Sales of Agricultural Products                                        </t>
  </si>
  <si>
    <t xml:space="preserve">Sales of Grains                                                       </t>
  </si>
  <si>
    <t xml:space="preserve">Sales of Farm Produce                                                 </t>
  </si>
  <si>
    <t xml:space="preserve">Drug Cost Recovery                                                    </t>
  </si>
  <si>
    <t xml:space="preserve">Sales from Drug Man. Unit                                             </t>
  </si>
  <si>
    <t xml:space="preserve">Sales of High Court Civil procedure Rules annual publication          </t>
  </si>
  <si>
    <t xml:space="preserve">Sales of Poles                                                        </t>
  </si>
  <si>
    <t>Sale of Telephone Directory</t>
  </si>
  <si>
    <t>Sale of Photograph</t>
  </si>
  <si>
    <t>Sale of Home Economics Products</t>
  </si>
  <si>
    <t>Sale of Workshop Products</t>
  </si>
  <si>
    <t>5% Sales Charges</t>
  </si>
  <si>
    <t>Sale of DRF Items</t>
  </si>
  <si>
    <t xml:space="preserve">Sale of Forms </t>
  </si>
  <si>
    <t>Sales of Fertilizer</t>
  </si>
  <si>
    <t>Other Sales</t>
  </si>
  <si>
    <t>Mobile sales</t>
  </si>
  <si>
    <t>Earnings -Main</t>
  </si>
  <si>
    <t>Plant Hire Services(Tractor)</t>
  </si>
  <si>
    <t>Combine Harvester Services</t>
  </si>
  <si>
    <t>Garage Hire Charges</t>
  </si>
  <si>
    <t>Agricultural Shievers Charges</t>
  </si>
  <si>
    <t>Farm Plot Charges</t>
  </si>
  <si>
    <t>Animal Tractor Charges</t>
  </si>
  <si>
    <t>Domestic Pest Control</t>
  </si>
  <si>
    <t>Hatchery Charges</t>
  </si>
  <si>
    <t>Gully Emptier Charges</t>
  </si>
  <si>
    <t>Public Health Lab Services</t>
  </si>
  <si>
    <t>Change of Ownership Charges</t>
  </si>
  <si>
    <t>Plant Hire Charges</t>
  </si>
  <si>
    <t>Printing Charges</t>
  </si>
  <si>
    <t>Consultancy Services</t>
  </si>
  <si>
    <t>Car Hire Charges</t>
  </si>
  <si>
    <t>Health Inspection</t>
  </si>
  <si>
    <t>Environmental Laboratory</t>
  </si>
  <si>
    <t xml:space="preserve">Sewerage Collection &amp; Treatment Charges                               </t>
  </si>
  <si>
    <t xml:space="preserve">Registration of Private Refuse Collectors                             </t>
  </si>
  <si>
    <t xml:space="preserve">Building Material &amp; Site Registration                                 </t>
  </si>
  <si>
    <t xml:space="preserve">Parks &amp; Gardens                                                       </t>
  </si>
  <si>
    <t xml:space="preserve">Fire Wood Trafficking Charges                                         </t>
  </si>
  <si>
    <t xml:space="preserve">Sales of Plantations                                                  </t>
  </si>
  <si>
    <t xml:space="preserve">Accommodation Charges                                                 </t>
  </si>
  <si>
    <t xml:space="preserve">Catering Services                                                     </t>
  </si>
  <si>
    <t xml:space="preserve">Telephone Services                                                    </t>
  </si>
  <si>
    <t xml:space="preserve">Sales of Trade Fair Exhibition                                        </t>
  </si>
  <si>
    <t xml:space="preserve">Registration of Business Groups &amp; Associations                        </t>
  </si>
  <si>
    <t xml:space="preserve">Registration of Business Premises                                     </t>
  </si>
  <si>
    <t xml:space="preserve">Hire of Video Equipment                                               </t>
  </si>
  <si>
    <t xml:space="preserve">Public Address System                                                 </t>
  </si>
  <si>
    <t xml:space="preserve">Graphic Design Charges                                                </t>
  </si>
  <si>
    <t xml:space="preserve">Hire of Information Equipment                                         </t>
  </si>
  <si>
    <t xml:space="preserve">Bill Balance Cert. of Temporary Occupancy Permit                                   </t>
  </si>
  <si>
    <t>Ground Rate Charges</t>
  </si>
  <si>
    <t xml:space="preserve">(Customery) Right of Occupancy                                                    </t>
  </si>
  <si>
    <t xml:space="preserve">Sub-Leases Charges                                              </t>
  </si>
  <si>
    <t xml:space="preserve">Earnings from Mortuary Services                                       </t>
  </si>
  <si>
    <t xml:space="preserve">Other Earnings                                                         </t>
  </si>
  <si>
    <t>Commission on transfer of plot</t>
  </si>
  <si>
    <t>Hide &amp; Skin Buyer Licenses</t>
  </si>
  <si>
    <t>RENT ON LAND AND OTHERS - GENERAL</t>
  </si>
  <si>
    <t>Rent of Plot and Site services Programme</t>
  </si>
  <si>
    <t>Lease rental</t>
  </si>
  <si>
    <t>Rent on Government Properties</t>
  </si>
  <si>
    <t>Rent from Other Local Govt. Offices</t>
  </si>
  <si>
    <t>Pre-payment</t>
  </si>
  <si>
    <t>Motor Vehicle Advances</t>
  </si>
  <si>
    <t>Bicycle Advances (Principal)</t>
  </si>
  <si>
    <t>Motor Vehicle Refurbishing Loan</t>
  </si>
  <si>
    <t>House Refurbishing Loan</t>
  </si>
  <si>
    <t>Refunds General</t>
  </si>
  <si>
    <t>Other Prepayments</t>
  </si>
  <si>
    <t>Investment Income-Main</t>
  </si>
  <si>
    <t xml:space="preserve">Dividend Income from  Quoted Stocks </t>
  </si>
  <si>
    <t xml:space="preserve">Dividend Income from  Unquoted Stocks </t>
  </si>
  <si>
    <t>Sales of Shares</t>
  </si>
  <si>
    <t>Market</t>
  </si>
  <si>
    <t>Motor Park</t>
  </si>
  <si>
    <t>Shop and Shopping Centres</t>
  </si>
  <si>
    <t>Proceeds from Sales and Consumable Goods</t>
  </si>
  <si>
    <t>Cattle Market</t>
  </si>
  <si>
    <t>Interest Earned-Main</t>
  </si>
  <si>
    <t>Bicycle Advances (Interest)</t>
  </si>
  <si>
    <t>Refurbishing Loan</t>
  </si>
  <si>
    <t>Furniture Loan</t>
  </si>
  <si>
    <t>Interest On Housing Loan</t>
  </si>
  <si>
    <t>Bank Interest</t>
  </si>
  <si>
    <t xml:space="preserve">AID AND GRANTS </t>
  </si>
  <si>
    <t>Current Domestic Aids</t>
  </si>
  <si>
    <t>Capital Domestic Aids</t>
  </si>
  <si>
    <t>Domestic Loans/ Borrowings From Financial Institutions</t>
  </si>
  <si>
    <t>Domestic Loans/ Borrowings From Other Government Entities</t>
  </si>
  <si>
    <t>EXTRAORDINARY ITEMS</t>
  </si>
  <si>
    <t>Extraordinary Items</t>
  </si>
  <si>
    <t>Unspecified Revenue (comunication mass)</t>
  </si>
  <si>
    <t>PRE-PAYMENT/ARREARS OF REVENUE</t>
  </si>
  <si>
    <t>PRE-PAYMENT-GENERAL</t>
  </si>
  <si>
    <t>Payment in lieu of Resignation</t>
  </si>
  <si>
    <t>GRAND TOTAL</t>
  </si>
  <si>
    <t>RECURRENT EXPENDITURE</t>
  </si>
  <si>
    <t>GENERAL SUMMARY OF THE RECURRENT EXPENDITURE 2024</t>
  </si>
  <si>
    <t>ECONOMIC
 CODE</t>
  </si>
  <si>
    <t>FUNCTIONAL
CODE</t>
  </si>
  <si>
    <t xml:space="preserve"> 2023 ACTUAL       JAN - SEPT</t>
  </si>
  <si>
    <t>OFFICCE OF THE CHAIRMAN</t>
  </si>
  <si>
    <t>OFFICCE OF THE SECRETARY</t>
  </si>
  <si>
    <t>COUNCIL</t>
  </si>
  <si>
    <t>PERSONNEL MANAGEMENT</t>
  </si>
  <si>
    <t>TREASURY</t>
  </si>
  <si>
    <t>COMMUNITY</t>
  </si>
  <si>
    <t>PHC</t>
  </si>
  <si>
    <t>AGRIC</t>
  </si>
  <si>
    <t>WORKS &amp; HOUSING</t>
  </si>
  <si>
    <t>DISTRICT ADMIN</t>
  </si>
  <si>
    <t>P.R.S.</t>
  </si>
  <si>
    <t>WESH</t>
  </si>
  <si>
    <t>SUMMARY</t>
  </si>
  <si>
    <t>DEPARTMENT:-  OFFICE OF THE CHAIRMAN    CODE:-011100100100</t>
  </si>
  <si>
    <t>CHAIRMAN OFFICE</t>
  </si>
  <si>
    <t>INTERNAL AUDIT OFFICE</t>
  </si>
  <si>
    <t>SPECIAL SERVICE UNIT OFFICE</t>
  </si>
  <si>
    <t>GRAND-TOTAL</t>
  </si>
  <si>
    <t xml:space="preserve">                                                                   DEPARTMENT: OFFICE OF THE CHAIRMAN</t>
  </si>
  <si>
    <t>BASIC SALARY</t>
  </si>
  <si>
    <t>Salaries Of Statutory Office Holders</t>
  </si>
  <si>
    <t>Salary Of Political Appointees (CHM, VCHM, SUP.C &amp; ADVS)</t>
  </si>
  <si>
    <t>ALLOWANCES</t>
  </si>
  <si>
    <t>ALLOWANCES FOR POLITICAL OFFICE HOLDERS</t>
  </si>
  <si>
    <t>Housing / Rent Allowances</t>
  </si>
  <si>
    <t xml:space="preserve">Utility Allowance                                                     </t>
  </si>
  <si>
    <t xml:space="preserve">Entertainment Allowance                                                </t>
  </si>
  <si>
    <t>Leave Grant</t>
  </si>
  <si>
    <t>Furniture Allowance</t>
  </si>
  <si>
    <t xml:space="preserve">Ramadan  / Sallah Gesture                                               </t>
  </si>
  <si>
    <t xml:space="preserve">Domestic Servant Allowance                                            </t>
  </si>
  <si>
    <t xml:space="preserve">Journal Allowance                                                     </t>
  </si>
  <si>
    <t>Other Allowances(per.Asst)</t>
  </si>
  <si>
    <t>SOCIAL BENEFIT</t>
  </si>
  <si>
    <t>Sevarance Gratuity</t>
  </si>
  <si>
    <t>PERSONNEL COST FOR NON-STAFF</t>
  </si>
  <si>
    <t>Security Personnel Allowance and Special Assistants</t>
  </si>
  <si>
    <t>OVERHEAD COST</t>
  </si>
  <si>
    <t>TRAVEL&amp; TRANSPORT-GENERAL</t>
  </si>
  <si>
    <t>Local Travel &amp; Transport: Others</t>
  </si>
  <si>
    <t>International Travel &amp; Transport: Others</t>
  </si>
  <si>
    <t>MATERIALS AND SUPPLIES - GENERAL</t>
  </si>
  <si>
    <t>News Papers</t>
  </si>
  <si>
    <t>MAINTENANCE SERVICE -GENERAL</t>
  </si>
  <si>
    <t>TRAINING - GENERAL</t>
  </si>
  <si>
    <t xml:space="preserve">Local Training </t>
  </si>
  <si>
    <t>OTHER SERVICES - GENERAL</t>
  </si>
  <si>
    <t xml:space="preserve">Security services </t>
  </si>
  <si>
    <t>Security Vote (Including Operations)</t>
  </si>
  <si>
    <t>CONSULTING &amp; PROFESSIONAL SERVICE</t>
  </si>
  <si>
    <t>Other professional services</t>
  </si>
  <si>
    <t>MISCELLANEOUS EXPENSES GENERAL</t>
  </si>
  <si>
    <t>Refreshment and Meals</t>
  </si>
  <si>
    <t>Event Packages &amp; Consumables</t>
  </si>
  <si>
    <t>Honorarium and Sitting Allowance Payments</t>
  </si>
  <si>
    <t>LOCAL GRANTS AND CONTRIBUTIONS</t>
  </si>
  <si>
    <t>Grants to Communities/NGOs/FBOs/CBOs</t>
  </si>
  <si>
    <t xml:space="preserve">                                                                   DEPARTMENT:01 11 183 001 00 Internal Audit unit</t>
  </si>
  <si>
    <t>Salary Of Management Staff</t>
  </si>
  <si>
    <t>Salary Of Senior Staff</t>
  </si>
  <si>
    <t>Salary Of Junior Staff</t>
  </si>
  <si>
    <t>Salary of Contract Staff</t>
  </si>
  <si>
    <t>ALLOWANCES FOR MANAGEMENT STAFF</t>
  </si>
  <si>
    <t xml:space="preserve">Housing / Rent Allowances                                             </t>
  </si>
  <si>
    <t xml:space="preserve">Transport Allowances                                                  </t>
  </si>
  <si>
    <t xml:space="preserve">Meal Subsidy                                                          </t>
  </si>
  <si>
    <t xml:space="preserve">Ramadan/ Sallah Gesture                                               </t>
  </si>
  <si>
    <t xml:space="preserve">Medical Allowance                                                     </t>
  </si>
  <si>
    <t>Responsibility Allowance</t>
  </si>
  <si>
    <t>TRAVEL&amp;TRANSPORT-GENERAL</t>
  </si>
  <si>
    <t>Local travel &amp; Transport Others</t>
  </si>
  <si>
    <t>MATERIALS&amp;SUPPLIES-GENERAL</t>
  </si>
  <si>
    <t>Others</t>
  </si>
  <si>
    <t>Monitoring and evaluation</t>
  </si>
  <si>
    <t>PERS0RNAL COST</t>
  </si>
  <si>
    <t xml:space="preserve">                                        DEPARTMENT;    (specail service unit)  011101800100</t>
  </si>
  <si>
    <t>Salary Of Contract Staff</t>
  </si>
  <si>
    <t>ALLOWANCES FOR SENIOR STAFF</t>
  </si>
  <si>
    <t>ALLOWANCES FOR JUNIOR STAFF</t>
  </si>
  <si>
    <t>Security Personal Allowance</t>
  </si>
  <si>
    <t>Local Travel &amp;Transport;Other</t>
  </si>
  <si>
    <t>MATERIALS &amp; SUPPLIES - GENERAL</t>
  </si>
  <si>
    <t>Printing Of Security Documents</t>
  </si>
  <si>
    <t xml:space="preserve">Security personnel Allowance (Neghbour hood watch men vigilant security Allowance) </t>
  </si>
  <si>
    <t xml:space="preserve">DEPARTMENT:- OFFICE  OF THE SECRETARY                                        </t>
  </si>
  <si>
    <t>SECRETARY OFFICE</t>
  </si>
  <si>
    <t>LEGAL SERVICE</t>
  </si>
  <si>
    <t>OVER HEAD</t>
  </si>
  <si>
    <t xml:space="preserve">                                            DEPARTMENT: 01 11 013 001 00 OFFICE OF THE SECRETARY</t>
  </si>
  <si>
    <t>Salary Of Political Appointees</t>
  </si>
  <si>
    <t>Rent / Housing Allowance</t>
  </si>
  <si>
    <t>Other Allowances(Per.Asst)</t>
  </si>
  <si>
    <t>TRAVEL&amp; TRANSPORT - GENERAL</t>
  </si>
  <si>
    <t>Local Travel &amp; Transport: Training</t>
  </si>
  <si>
    <t>International Travel &amp; Transport: Training</t>
  </si>
  <si>
    <t>MATERIALS &amp; SUPPLIES- GENERAL</t>
  </si>
  <si>
    <t>TRAINING -GENERAL</t>
  </si>
  <si>
    <t>Local training</t>
  </si>
  <si>
    <t>Miscellaneous Expenses - General</t>
  </si>
  <si>
    <t xml:space="preserve">              DEPARTMENT: 01 11 013 001 00 OFFICE OF THE SECRETARY ( Legal service unit) 01 11 013 001 01</t>
  </si>
  <si>
    <t>Salary of Junior Staff</t>
  </si>
  <si>
    <t xml:space="preserve">Non Regular Allowance                                                 </t>
  </si>
  <si>
    <t>CONSULTING &amp; PROFESSIONAL SERVICES - GENERAL</t>
  </si>
  <si>
    <t>Legal Services</t>
  </si>
  <si>
    <t>RECURRENT EXPENDITURE SUMMARY</t>
  </si>
  <si>
    <t xml:space="preserve">DEPARTMENT:- COUNCIL                                      </t>
  </si>
  <si>
    <t xml:space="preserve"> DEPARTMENT; 01 12 001 001 00 COUNCIL</t>
  </si>
  <si>
    <t>Salaries Of Political Office Holders (H/Leader, D/H/Leader,M/Leader,Minority,Whip &amp; Other Councillors)</t>
  </si>
  <si>
    <t>ALLOWANCES FOR POLITICAL  OFFICE HOLDERS</t>
  </si>
  <si>
    <t>Recess Allowance</t>
  </si>
  <si>
    <t>Furnitures Allowances</t>
  </si>
  <si>
    <t>Ramadan Gesture</t>
  </si>
  <si>
    <t>Journal Allowance</t>
  </si>
  <si>
    <t>Ward robe  Allowance</t>
  </si>
  <si>
    <t>MATERIALS &amp; SUPPLIES-GENERAL</t>
  </si>
  <si>
    <t>News papers</t>
  </si>
  <si>
    <t>International Training</t>
  </si>
  <si>
    <t>Refreshment  and Meals</t>
  </si>
  <si>
    <t>Welfare Packages</t>
  </si>
  <si>
    <t xml:space="preserve">DEPARTMENT:-    PERSONNEL MANAGEMENT    </t>
  </si>
  <si>
    <t>OFFICE OF THE DIRECTOR PERSONNEL MANAGEMENT</t>
  </si>
  <si>
    <t xml:space="preserve">                                DEPARTMENT; 01 25 001 001 00  DIRECTOR PERSONAL MANAGEMENT</t>
  </si>
  <si>
    <t xml:space="preserve">Responsibility Allowance                                              </t>
  </si>
  <si>
    <t>Security Personnel Allowance</t>
  </si>
  <si>
    <t>Casual Workers Allowance</t>
  </si>
  <si>
    <t>OTHER RECURRENT COSTS</t>
  </si>
  <si>
    <t>SOCIAL BENEFITS</t>
  </si>
  <si>
    <t>BRAVED FAMILY ALL.</t>
  </si>
  <si>
    <t>Newspapers</t>
  </si>
  <si>
    <t>Uniforms &amp; Other Clothing</t>
  </si>
  <si>
    <t>Others (1% Training Fund)</t>
  </si>
  <si>
    <t>other professional service</t>
  </si>
  <si>
    <t>Recruitment, Appointment, Promotion and Disciplinary Expenses</t>
  </si>
  <si>
    <t>Special Day Celebration</t>
  </si>
  <si>
    <t xml:space="preserve">DEPARTMENT:- TREASURY   CODE:- 02 20 001 001 00                                     </t>
  </si>
  <si>
    <t>ACCOUNT</t>
  </si>
  <si>
    <t>STORE</t>
  </si>
  <si>
    <t xml:space="preserve">                                         DEPARTMENT: Treasury (Revanue section) CODE:- 02 20 001 001 01</t>
  </si>
  <si>
    <t>Office stationery/ computer consumbles</t>
  </si>
  <si>
    <t>Publicity and Advertisements</t>
  </si>
  <si>
    <t>Other Miscellaneous Expenses</t>
  </si>
  <si>
    <t>PERSONNEL</t>
  </si>
  <si>
    <t xml:space="preserve">                                         DEPARTMENT: Treasury (Account section) CODE:- 02 20 001 001 02</t>
  </si>
  <si>
    <t>Domestic servant allowance</t>
  </si>
  <si>
    <t>Responsibility allowance</t>
  </si>
  <si>
    <t>Entertaiment allowance</t>
  </si>
  <si>
    <t>SOCIAL CONTRIBUTIONS</t>
  </si>
  <si>
    <t>17% Govt. Pension Contribution To Staff</t>
  </si>
  <si>
    <t>Office stationaries/computer consumable</t>
  </si>
  <si>
    <t>MAINTENANCE SERVICES - GENERAL</t>
  </si>
  <si>
    <t>Domestic interest on loan Borrowing</t>
  </si>
  <si>
    <t>Other Maintenance Services</t>
  </si>
  <si>
    <t>FINANCIAL CHARGES - GENERAL</t>
  </si>
  <si>
    <t>Bank Charges</t>
  </si>
  <si>
    <t>Interest on Overdraft</t>
  </si>
  <si>
    <t xml:space="preserve">                                              DEPARTMENT: Treasury (Store section) CODE:- 02 20 001 001 03</t>
  </si>
  <si>
    <t>Office Stationery / Computer Consumables</t>
  </si>
  <si>
    <t>Printing Of Non Security Documents</t>
  </si>
  <si>
    <t xml:space="preserve">Other </t>
  </si>
  <si>
    <t>DEPARTMENT:- COMMUNITY  DEV. &amp; CULTURE     CODE:- 05 051 003 001 00</t>
  </si>
  <si>
    <t>ADMIN CODE</t>
  </si>
  <si>
    <t>PRIMARY EDUCATION</t>
  </si>
  <si>
    <t>SOCIAL WELFARE</t>
  </si>
  <si>
    <t>INFORMATION YOUTH &amp; CULTURE</t>
  </si>
  <si>
    <t>ADULT EDUCATION</t>
  </si>
  <si>
    <t>WOMEN AFFAIRS</t>
  </si>
  <si>
    <t>COOPERATIVE</t>
  </si>
  <si>
    <t>COMMERCE &amp; INDUSTRY</t>
  </si>
  <si>
    <t xml:space="preserve">                    DEPARTMENT:05 17 001 001 00 EDUCATION (L.G.PRIMARY SCHOOL) 05 17 025 000 00</t>
  </si>
  <si>
    <t>Books</t>
  </si>
  <si>
    <t>Food Stuff / Catering Materials Supplies (Schools feeding)</t>
  </si>
  <si>
    <t xml:space="preserve">Teaching Aids / Instruction Materials </t>
  </si>
  <si>
    <t>TRAINING-GENERAL</t>
  </si>
  <si>
    <t>Others (scholarship)</t>
  </si>
  <si>
    <t>Contribution to foreign scholarship</t>
  </si>
  <si>
    <t>Intergrated Early Child Education</t>
  </si>
  <si>
    <t xml:space="preserve">Internal Examination Fees </t>
  </si>
  <si>
    <t xml:space="preserve">External Examination Fees </t>
  </si>
  <si>
    <t>Grants to communities/NGOs/FBOs/CBOs (Musabaqa)/EDUCATIONAL TRUST FUND (ETF)</t>
  </si>
  <si>
    <t xml:space="preserve">          DEPARTMENT: COMMUNITY DEV. AND CULTURE (Comm. section) 05 051 003 001 01</t>
  </si>
  <si>
    <t>ALLOWANCES FOR SENIOR  STAFF</t>
  </si>
  <si>
    <t>ALLOWANCES FOR JUNIOR  STAFF</t>
  </si>
  <si>
    <t>Food Stuff / Catering Materials Supplies</t>
  </si>
  <si>
    <t>OTHER SERVICES-GENERAL</t>
  </si>
  <si>
    <t>Security services (Vigilante &amp; Others)</t>
  </si>
  <si>
    <t>Special day celebration</t>
  </si>
  <si>
    <t>GRANTS AND CONTRIBUTIONS GENERAL</t>
  </si>
  <si>
    <t>Grants to Communities /NGOs/FBOs/CBOs (Hisbah &amp; Others)</t>
  </si>
  <si>
    <t xml:space="preserve">         DEPARTMENT: COMMUNITY DEV. AND CULTURE (Social welfare) 05 051 003 001 02</t>
  </si>
  <si>
    <t>Others Disable, etc</t>
  </si>
  <si>
    <t>Food Stuff / Catering Materials Supplies (Ramadan Feeding)</t>
  </si>
  <si>
    <t>MISCELLANEOUS EXPENSES-GENERAL</t>
  </si>
  <si>
    <t>Medical Expenses</t>
  </si>
  <si>
    <t>Medical Expenses International</t>
  </si>
  <si>
    <t>Other Services - General</t>
  </si>
  <si>
    <t>Payment on Hajj Operation</t>
  </si>
  <si>
    <t xml:space="preserve">Grants to Communities/NGOs/FBOs/CBOs </t>
  </si>
  <si>
    <t>L.G Contribution to Auren Gata</t>
  </si>
  <si>
    <t xml:space="preserve">    DEPARTMENT: COMMUNITY DEV. AND CULTURE (Inf. Youth &amp; sport) 05 051 003 001 03</t>
  </si>
  <si>
    <t>Provision of anticipated salary increment</t>
  </si>
  <si>
    <t>NYSC/ It Allowances</t>
  </si>
  <si>
    <t>Information Technology Consulting</t>
  </si>
  <si>
    <t>Sporting Activities</t>
  </si>
  <si>
    <t xml:space="preserve">       DEPARTMENT: COMMUNITY DEV. AND CULTURE (Adult Education) 05 051 003 001 04</t>
  </si>
  <si>
    <t>Teaching Aids / Instruction Materials</t>
  </si>
  <si>
    <t xml:space="preserve">                           DEPARTMENT: COMMUNITY DEV. AND CULTURE (Woman Affairs) 05 051 003 001 05</t>
  </si>
  <si>
    <t>CODE</t>
  </si>
  <si>
    <t xml:space="preserve">         DEPARTMENT: COMMUNITY DEV. AND CULTURE (Cooperative Section) 05 051 003 001 06</t>
  </si>
  <si>
    <t>Materials And Supplies - General</t>
  </si>
  <si>
    <t xml:space="preserve">                       DEPARTMENT: COMMUNITY DEV. AND CULTURE (TRADE,COMM &amp; INDUSTRY) 05 051 003 001 07</t>
  </si>
  <si>
    <t xml:space="preserve">Others </t>
  </si>
  <si>
    <t>LOANS AND ADVANCES</t>
  </si>
  <si>
    <t>DEPARTMENT:-     PRIMARY HEALTH CARE   CODE:- 05 21 001 001 00</t>
  </si>
  <si>
    <t>CURATIVE</t>
  </si>
  <si>
    <t xml:space="preserve">                DEPARTMENT: HEALTH 05 21 001 001 00 (Currative section) 05 21 001 001 02</t>
  </si>
  <si>
    <t>CONSOLIDATED SALARY</t>
  </si>
  <si>
    <t>Cons. Salary Of Management Staff</t>
  </si>
  <si>
    <t>Cons. Salary Of Senior Staff</t>
  </si>
  <si>
    <t>Cons. Salary Of Junior Staff</t>
  </si>
  <si>
    <t>Provision of  Employment</t>
  </si>
  <si>
    <t xml:space="preserve">Shifting Allowance                                                    </t>
  </si>
  <si>
    <t xml:space="preserve">Hazard Allowance                                                      </t>
  </si>
  <si>
    <t xml:space="preserve">Rural Posting Allowance                                               </t>
  </si>
  <si>
    <t xml:space="preserve">Call Duty Allowance                                                   </t>
  </si>
  <si>
    <t xml:space="preserve">Other Allowances/Non Clinical </t>
  </si>
  <si>
    <t>Other Allowances (Non Clinical)</t>
  </si>
  <si>
    <t>PERSONNEL COST OF NON STAFF</t>
  </si>
  <si>
    <t>Casual workers allowance</t>
  </si>
  <si>
    <t>Drugs/Laboratory/Medical Supplies</t>
  </si>
  <si>
    <t>Others Child food nutrition activities</t>
  </si>
  <si>
    <t>Local Training (woman for Health)</t>
  </si>
  <si>
    <t>Medical Consulting/Medical exper</t>
  </si>
  <si>
    <t>Other Professional Services</t>
  </si>
  <si>
    <t>FUEL &amp; LUBRICANT GENERAL</t>
  </si>
  <si>
    <t>Motor Vehicle Fuel Cost</t>
  </si>
  <si>
    <t>Plant / Generator Fuel Cost</t>
  </si>
  <si>
    <t>others:
 Foundation Year Programme (FYP)</t>
  </si>
  <si>
    <t>Grants to Communities/NGOs/FBOs/CBOs (1% Health Contribution)</t>
  </si>
  <si>
    <t>DEPARTMENT:- AGRIC ULTURE &amp; NATURAL RES.     CODE:-02 15 001 001 00</t>
  </si>
  <si>
    <t>ADMIN
 CODE</t>
  </si>
  <si>
    <t>21500100101</t>
  </si>
  <si>
    <t>AGRIC SERVICES</t>
  </si>
  <si>
    <t>FORESTRY</t>
  </si>
  <si>
    <t>VETINARY</t>
  </si>
  <si>
    <t>FISHERY</t>
  </si>
  <si>
    <t xml:space="preserve">                                    DEPARTMENT: 02 15 001 001 00 AGRICULTURE (Agric section) 02 15 001 001 01</t>
  </si>
  <si>
    <t>21020312</t>
  </si>
  <si>
    <t>22020313</t>
  </si>
  <si>
    <t>Maintenance Of Motor Vehicle / Transport Equipment</t>
  </si>
  <si>
    <t>FUEL &amp; LUBRICANTS - GENERAL</t>
  </si>
  <si>
    <t>22021017</t>
  </si>
  <si>
    <t>Other miscellaneous Expenses</t>
  </si>
  <si>
    <t xml:space="preserve">                          DEPARTMENT: 02 15 001 001 00 AGRICULTURE (Forestry section) 02 15 001 001 02</t>
  </si>
  <si>
    <t>21020512</t>
  </si>
  <si>
    <t xml:space="preserve">                     DEPARTMENT: 02 15 001 001 00 AGRICULTURE (Vetinary section) 02 15 001 001 03</t>
  </si>
  <si>
    <t xml:space="preserve"> Salary Of Management Staff</t>
  </si>
  <si>
    <t>Non-clinical</t>
  </si>
  <si>
    <t>22020307</t>
  </si>
  <si>
    <t>Others/Cattle Vaccination activities</t>
  </si>
  <si>
    <t xml:space="preserve">                            DEPARTMENT: 02 15 001 001 00 AGRICULTURE (Fishery section) 02 15 001 001 04</t>
  </si>
  <si>
    <t>21020300</t>
  </si>
  <si>
    <t>DEPARTMENT:- WORKS &amp; HOUSING  CODE:- 02 24 001 001 00</t>
  </si>
  <si>
    <t>ADMIN 
CODE</t>
  </si>
  <si>
    <t>ROAD</t>
  </si>
  <si>
    <t>MECHNICAL</t>
  </si>
  <si>
    <t>ELECTRICAL</t>
  </si>
  <si>
    <t>BUILDING</t>
  </si>
  <si>
    <t>LAND &amp; SURVEY</t>
  </si>
  <si>
    <t>ESTATE</t>
  </si>
  <si>
    <t xml:space="preserve">                    DEPARTMENT: WORKS 02 24 001 001 00 (Road section) 02 24 001 001 01 </t>
  </si>
  <si>
    <t>21010105</t>
  </si>
  <si>
    <t>21020314</t>
  </si>
  <si>
    <t>21020305</t>
  </si>
  <si>
    <t>21020306</t>
  </si>
  <si>
    <t>PESONNEL COST FOR NON-STAFF</t>
  </si>
  <si>
    <t>Minor Road Maintenance</t>
  </si>
  <si>
    <t>22020406</t>
  </si>
  <si>
    <t>others</t>
  </si>
  <si>
    <t xml:space="preserve">                                   DEPARTMENT: W0RKS 02 24 001 001 00 (Mechanical  section) 02 24 001 001 02 </t>
  </si>
  <si>
    <t>21020403</t>
  </si>
  <si>
    <t>Maintenance of Plant / Generators</t>
  </si>
  <si>
    <t>Plant/Generator Fuel Cost</t>
  </si>
  <si>
    <t>Other Fuel Cost</t>
  </si>
  <si>
    <t xml:space="preserve">                               DEPARTMENT: WORKS 02 24 001 001 00 (Electrical  section) 02 24 001 001 04</t>
  </si>
  <si>
    <t>UTILITIES - GENERAL</t>
  </si>
  <si>
    <t>Electricity Charges</t>
  </si>
  <si>
    <t>Maintenance Of Street Lightings</t>
  </si>
  <si>
    <t xml:space="preserve">                       DEPARTMENT: WORKS  02 24 001 001 00 (Building section) 02 24 001 001 05</t>
  </si>
  <si>
    <t>21010104</t>
  </si>
  <si>
    <t>Salary Of Jenior Staff</t>
  </si>
  <si>
    <t>Sewerage Charges</t>
  </si>
  <si>
    <t xml:space="preserve">Maintenance Of Office Furniture </t>
  </si>
  <si>
    <t>Maintenance Of Office Building / Residential Qtrs.</t>
  </si>
  <si>
    <t>Maintenance Of Markets/Public Places</t>
  </si>
  <si>
    <t>Office Rent</t>
  </si>
  <si>
    <t>Residential Rent</t>
  </si>
  <si>
    <t xml:space="preserve">                                  DEPARTMENT: WORKS 02 24 001 001 00 (Land&amp;Survey) 02 24 001 001 06</t>
  </si>
  <si>
    <t>CONSULTING &amp; PROFESSIONAL SERVICE-GENERAL</t>
  </si>
  <si>
    <t>Surveying Services</t>
  </si>
  <si>
    <t xml:space="preserve">                      DEPARTMENT: WORKS 02 24 001 001 00 (Estate section) 02 24 001 001 07</t>
  </si>
  <si>
    <t>22020400</t>
  </si>
  <si>
    <t>Maitenance Services - General</t>
  </si>
  <si>
    <t>22020402</t>
  </si>
  <si>
    <t>22020403</t>
  </si>
  <si>
    <t>Maintenance Of office/residential buildings</t>
  </si>
  <si>
    <t>DEPARTMENT:- DISTRICT ADMIN          CODE:- 05 51 002 001 00</t>
  </si>
  <si>
    <t xml:space="preserve">2022     ACTUAL </t>
  </si>
  <si>
    <t>TRADITIONAL RULERS</t>
  </si>
  <si>
    <t xml:space="preserve">                                                     DEPARTMENT: 05 051 002 001 00 Traditional Rulers</t>
  </si>
  <si>
    <t>Traditional Rulers Allowances (Limamai, Na'ibai and Ladanai)</t>
  </si>
  <si>
    <t>22021000</t>
  </si>
  <si>
    <t>MISCELLANEOUS EXPENSES - GENERAL</t>
  </si>
  <si>
    <t>GRANT AND CONTRIBUTION GENERAL</t>
  </si>
  <si>
    <t>LOCAL GRANT AND CONTRIBUTION</t>
  </si>
  <si>
    <t>Grants to Communities /NGOs/FBOs/CBOs (3% Emirate Council and others)</t>
  </si>
  <si>
    <t>DEPARTMENT:- PLANING, BUDGET, RESEARCH &amp; STATISTIC CODE:-02 20 003 001 00</t>
  </si>
  <si>
    <t>PLANNING</t>
  </si>
  <si>
    <t>BUDGET</t>
  </si>
  <si>
    <t>STATISTICS</t>
  </si>
  <si>
    <t xml:space="preserve">                       DEPARTMENT: 02 20 003 001 00 Planning ,Research&amp;Statactics (Planing Unit) 02 20 003 001 01</t>
  </si>
  <si>
    <t xml:space="preserve">                  </t>
  </si>
  <si>
    <t xml:space="preserve">Meal Subsidy                                                                                                                                            </t>
  </si>
  <si>
    <t>publicity $advertisement</t>
  </si>
  <si>
    <t>Monitoring and Evalluation</t>
  </si>
  <si>
    <t xml:space="preserve">                  DEPARTMENT: 02 20 003 001 02 Planning , Research &amp; Statactics (Budget  Unit) 02 20 003 001 02</t>
  </si>
  <si>
    <t>Annual Budget Preparation Expenses</t>
  </si>
  <si>
    <t xml:space="preserve">                  DEPARTMENT: 02 20 003 001 00 Planning , Research &amp; Statactics (Statistics Unit) 02 20 003 001 03</t>
  </si>
  <si>
    <t>22021001</t>
  </si>
  <si>
    <t>Consulting and Professional Services - General</t>
  </si>
  <si>
    <t>Research And Documentations</t>
  </si>
  <si>
    <t xml:space="preserve">  DEPARTMENT: 05 35 001 001 00 Water, Environment, Sanitation and Hygiene (WESH)</t>
  </si>
  <si>
    <t>WATER SUPPLY</t>
  </si>
  <si>
    <t>ENVIRONMENTAL, SANITATION AND HYGIENE</t>
  </si>
  <si>
    <t>MONITORING AND EVALUATION</t>
  </si>
  <si>
    <t xml:space="preserve">   DEPARTMENT: 05 35 001 001 00 Water, Environment, Sanitation and Hygiene (Water Supply) 05 35 001 001 01</t>
  </si>
  <si>
    <t xml:space="preserve">APPROVED 2023   </t>
  </si>
  <si>
    <t>UTILITIES-GENERAL</t>
  </si>
  <si>
    <t>Water  Rates</t>
  </si>
  <si>
    <t>MATERIAL AND SUPPLIES- GENERAL</t>
  </si>
  <si>
    <t>22020312</t>
  </si>
  <si>
    <t>water treatment chemicals</t>
  </si>
  <si>
    <t>FUEL AND LUBRICANT CONSULT</t>
  </si>
  <si>
    <t>Other Fuelling</t>
  </si>
  <si>
    <t xml:space="preserve">Grants to Communities /NGOs/FBOs/CBOs </t>
  </si>
  <si>
    <t xml:space="preserve">   DEPARTMENT: 05 35 001 001 00 Water, Environment, Sanitation and Hygiene (Enviromental, Sanitation and Hygiene Section) 05 35 001 001 02</t>
  </si>
  <si>
    <t>Other Allowances (Non-clinical)</t>
  </si>
  <si>
    <t>]</t>
  </si>
  <si>
    <t xml:space="preserve">Shifting Allowance  </t>
  </si>
  <si>
    <t>Other Allowances</t>
  </si>
  <si>
    <t>Drugs/Laboratories/Medical Supplies</t>
  </si>
  <si>
    <t>Local Training</t>
  </si>
  <si>
    <t>Cleaning &amp; Fumigation Services</t>
  </si>
  <si>
    <t>CONSULTNIG &amp; PROFESSIONAL SERVICE GENERAL</t>
  </si>
  <si>
    <t>Monitoring &amp; Evaluation</t>
  </si>
  <si>
    <t>Other Miscellaneous Expenses/Immunization(polio)/ Covid 19 / pandemic/ EPR</t>
  </si>
  <si>
    <t>EPR (Emergency Preparedness and Response)</t>
  </si>
  <si>
    <t>DEPARTMENT: 05 35 001 001 00 Water, Environment, Sanitation and Hygiene (Monitoring and Evaluation Section) 05 35 001 001 03</t>
  </si>
  <si>
    <t>CAPITAL EXPENDITURE</t>
  </si>
  <si>
    <t>GENERAL SUMMARY OF THE CAPITAL EXPENDITURE 2024</t>
  </si>
  <si>
    <t>FIXED ASSETS Procurement</t>
  </si>
  <si>
    <t>CONSTRUCTION / PROVISION</t>
  </si>
  <si>
    <t>REHABILITATION / REPAIRS</t>
  </si>
  <si>
    <t>PRESERVATION OF THE ENVIRONMENT</t>
  </si>
  <si>
    <t>OTHER CAPITAL PROJECTS</t>
  </si>
  <si>
    <t>LIABILITIES/EQUITY</t>
  </si>
  <si>
    <t>23</t>
  </si>
  <si>
    <t>2301</t>
  </si>
  <si>
    <t>FIXED ASSETS ProcurementD</t>
  </si>
  <si>
    <t>Procurement OF FIXED ASSETS - GENERAL</t>
  </si>
  <si>
    <t xml:space="preserve">
31913101 31913102 31913103 31913104 31913105 31913106 31913107 31913108 31913109 31913110 31913111  </t>
  </si>
  <si>
    <t>Procurement/Acquisition Of Land (LAND CONPENSATION) AT 11 WARDS AS FOLLOWS
DAKATA 
GAMA
GAWUNA
GWAGWARWA
GIGINYU
HOTORO NORTH
HOTORO SOUTH
KAWAJI
KAURA GOJE
TUDUN MURTALA
TUDUN WADA</t>
  </si>
  <si>
    <t>Procurement of Residential Buildings</t>
  </si>
  <si>
    <t>31913110
31913100</t>
  </si>
  <si>
    <t>Procurement of Motor Cycles: for T/Murtala w/heads &amp; Local Government Secteriat</t>
  </si>
  <si>
    <t>31913100
31913104</t>
  </si>
  <si>
    <t xml:space="preserve">Procurement Of Motor Vehicles:
Emirate Council </t>
  </si>
  <si>
    <t>31913104</t>
  </si>
  <si>
    <t>-</t>
  </si>
  <si>
    <t>Procurement Of Trucks</t>
  </si>
  <si>
    <t>31913102</t>
  </si>
  <si>
    <t>Procurement Of Sea Boats</t>
  </si>
  <si>
    <t xml:space="preserve">
31913101 31913102 31913103 31913104 31913105 31913106 31913107 31913108 31913109 31913110 31913111  
</t>
  </si>
  <si>
    <t>31913100
31913101</t>
  </si>
  <si>
    <t>Procurement Of Computers: 
At Dakata Primary Holbon 
D/Dakata Primary school
Ibrahim Zubairu GJSS 
GSASS Dakata in Dakata Ward &amp; 
LGSEC</t>
  </si>
  <si>
    <t>Procurement Of Computer Printers</t>
  </si>
  <si>
    <t>Procurement Of Typewriters</t>
  </si>
  <si>
    <t>Procurement Of Shredding Machines</t>
  </si>
  <si>
    <t>Procurement Of Scanners</t>
  </si>
  <si>
    <t xml:space="preserve">
31913111
31913100
31913106</t>
  </si>
  <si>
    <t>Procurement Of Power Generating Set At Malam Shuaibu Hospital 
T/Wada Ward &amp; 
L.G SEC
Procurement of Transformer at Hotoro North</t>
  </si>
  <si>
    <t>Procurement Of Canteen/Kitchen Equipment</t>
  </si>
  <si>
    <t>Procurement Of Residential Furniture</t>
  </si>
  <si>
    <t>23010122</t>
  </si>
  <si>
    <t>Procurement Of Health/Medical Equipment At Health Center of 11 Ward as follows:
DAKATA 
GAMA
GAWUNA
GWAGWARWA
GIGINYU
HOTORO NORTH
HOTORO SOUTH
KAWAJI
KAURA GOJE
TUDUN MURTALA
TUDUN WADA</t>
  </si>
  <si>
    <t>Procurement Of Fire Fighting Equipment</t>
  </si>
  <si>
    <t xml:space="preserve">
31913101 31913102 31913103 31913104 31913105 31913106 31913107 31913108 31913109 31913110 31913111  </t>
  </si>
  <si>
    <t>Procurement Of Teaching/Learning Aid Equipment At Primary Secondary &amp; Islamiyya School in 11 Wards as follows:
DAKATA 
GAMA
GAWUNA
GWAGWARWA
GIGINYU
HOTORO NORTH
HOTORO SOUTH
KAWAJI
KAURA GOJE
TUDUN MURTALA
TUDUN WADA</t>
  </si>
  <si>
    <t>Procurement Of Library Books &amp; Equipment</t>
  </si>
  <si>
    <t>Procurement Of Sporting / Gaming Equipments</t>
  </si>
  <si>
    <t>Procurement Of Security Equipment</t>
  </si>
  <si>
    <t xml:space="preserve">Procurement Of Industrial Equipment </t>
  </si>
  <si>
    <t>Procurement Of Recreational Facilities:
Purchase of Shops at Kanawa Market Dan Gwauro</t>
  </si>
  <si>
    <t>Procurement Of Surveying Equipment At L.G Secteriat</t>
  </si>
  <si>
    <t>Procurement Of Diving Equipment</t>
  </si>
  <si>
    <t>Procurement Of Tricycle</t>
  </si>
  <si>
    <t>Sub-Total</t>
  </si>
  <si>
    <t>2302</t>
  </si>
  <si>
    <t>23020100</t>
  </si>
  <si>
    <t>CONSTRUCTION / PROVISION OF FIXED ASSETS - GENERAL</t>
  </si>
  <si>
    <t>23020101</t>
  </si>
  <si>
    <t>Construction/Provision Of Office Buildings:</t>
  </si>
  <si>
    <t>(a) RE-CONSTRUCTION OF NEW IMAMU WALI TRAINING CENTRE.</t>
  </si>
  <si>
    <t>(b) ZAUREN SULHU</t>
  </si>
  <si>
    <t xml:space="preserve">
(c) Building of offices At L.G Secteriat</t>
  </si>
  <si>
    <t xml:space="preserve">
31913108
31913106</t>
  </si>
  <si>
    <t>Construction/Provision &amp; upgrading of existing Hospitals/Health Centres At 11 Wards as follows:
DAKATA 
GAMA
GAWUNA
GWAGWARWA
GIGINYU
HOTORO NORTH
HOTORO SOUTH
KAWAJI
KAURA GOJE
TUDUN MURTALA
TUDUN WADA</t>
  </si>
  <si>
    <t>Funding of free and compulsory Primary and Secondary Educational activities in Kano State</t>
  </si>
  <si>
    <t>Contribution of 1% to KHETFUND</t>
  </si>
  <si>
    <t>Construction / Provision Of Fire Fighting Stations</t>
  </si>
  <si>
    <t>Construction / Provision Of Libraries At Women Center Tokarawa in Kawaji Ward</t>
  </si>
  <si>
    <t>Construction / Provision Of Sporting Facilities</t>
  </si>
  <si>
    <t>Construction / Provision Of Agricultural Facilities</t>
  </si>
  <si>
    <t>Construction / Provision Of Roads:</t>
  </si>
  <si>
    <t>(a) LUNGU KAL-KAL</t>
  </si>
  <si>
    <t xml:space="preserve">(b) 5KM ROAD </t>
  </si>
  <si>
    <t>(d) RURAL ACCESS MOBILITY PROJECTS</t>
  </si>
  <si>
    <t>Construction / Provision Of Recreational Facilities</t>
  </si>
  <si>
    <t>Construction Of Boundary Pillars/ Right Of Ways Wall Fence of public schools At 11 Ward as follows:
DAKATA 
GAMA
GAWUNA
GWAGWARWA
GIGINYU
HOTORO NORTH
HOTORO SOUTH
KAWAJI
KAURA GOJE
TUDUN MURTALA
TUDUN WADA</t>
  </si>
  <si>
    <t>DIESEL SUPPLY FOR THE SUSTAINANCE WATER SUPPLY</t>
  </si>
  <si>
    <t>DIESEL FOR STREET LIGHT</t>
  </si>
  <si>
    <t>Construction Of Markets/Parks &amp; coner shop</t>
  </si>
  <si>
    <t>Construction Of Power Generating Plants:</t>
  </si>
  <si>
    <t>INDEPENDENT POWER PROJECT</t>
  </si>
  <si>
    <t>Construction/Provision Of Cemeteries/GRAVE YARD At 11 Wards as follows:
DAKATA 
GAMA
GAWUNA
GWAGWARWA
GIGINYU
HOTORO NORTH
HOTORO SOUTH
KAWAJI
KAURA GOJE
TUDUN MURTALA
TUDUN WADA</t>
  </si>
  <si>
    <t>31913108</t>
  </si>
  <si>
    <t>Construction Of Dams</t>
  </si>
  <si>
    <t>Construction Of Irrigation Canals: 
(WSSSRP EU/UNICEF ASSISTED PROJECT)</t>
  </si>
  <si>
    <t>1101</t>
  </si>
  <si>
    <t>Construction Of Bridges</t>
  </si>
  <si>
    <t xml:space="preserve">Contribution for the Construction of Dan Agundi fly over and Under pass Interchange
</t>
  </si>
  <si>
    <t xml:space="preserve">Contribution for the Construction of Tal'udu flyover and  Interchange ( Globes Live Flyover )
</t>
  </si>
  <si>
    <t>Rehabilitation/ Repairs of Fixed Assets - General</t>
  </si>
  <si>
    <t>Rehabilitation/Repairs Of Residential Buildings</t>
  </si>
  <si>
    <t xml:space="preserve">
31913100
31913101 31913102 31913103 31913104 31913105 31913106 31913107 31913108 31913109 31913110 31913111  </t>
  </si>
  <si>
    <t>Rehabilitation/Repairs - Electricity: 
At L.G Secteriat &amp; 11 Wards of The L.G as follows:
DAKATA 
GAMA
GAWUNA
GWAGWARWA
GIGINYU
HOTORO NORTH
HOTORO SOUTH
KAWAJI
KAURA GOJE
TUDUN MURTALA
TUDUN WADA</t>
  </si>
  <si>
    <t xml:space="preserve">Rehabilitation/Repairs - Housing:
</t>
  </si>
  <si>
    <t>Rehabilitation/Repairs - Water Facilities At 11 Wards as follows:
DAKATA 
GAMA
GAWUNA
GWAGWARWA
GIGINYU
HOTORO NORTH
HOTORO SOUTH
KAWAJI
KAURA GOJE
TUDUN MURTALA
TUDUN WADA</t>
  </si>
  <si>
    <t>Rehabilitation/Repairs-Hospitals/Health Centres At 11 Wards as follows:
DAKATA 
GAMA
GAWUNA
GWAGWARWA
GIGINYU
HOTORO NORTH
HOTORO SOUTH
KAWAJI
KAURA GOJE
TUDUN MURTALA
TUDUN WADA</t>
  </si>
  <si>
    <t>Rehabilitation/Repairs-Public school:</t>
  </si>
  <si>
    <t>(a) PRIMARY SCHOOLS (Contr. Renovations)</t>
  </si>
  <si>
    <t>(b) TECHNICAL SCHOOLS</t>
  </si>
  <si>
    <t xml:space="preserve">© School for Arabic Studies </t>
  </si>
  <si>
    <t>Rehabilitation / Repairs - Fire Fighting Stations</t>
  </si>
  <si>
    <t>Rehabilitation / Repairs - Libraries</t>
  </si>
  <si>
    <t>Rehabilitation / Repairs - Sporting Facilities</t>
  </si>
  <si>
    <t>Rehabilitation / Repairs - Agricicultural Facilities</t>
  </si>
  <si>
    <t>Rehabilitation / Repairs - Roads At 11 Wards as follows:
DAKATA 
GAMA
GAWUNA
GWAGWARWA
GIGINYU
HOTORO NORTH
HOTORO SOUTH
KAWAJI
KAURA GOJE
TUDUN MURTALA
TUDUN WADA</t>
  </si>
  <si>
    <t>Rehabilitation/Repairs Of Boundaries for primary &amp; Secondary school and other At 11 Wards as follows:
DAKATA 
GAMA
GAWUNA
GWAGWARWA
GIGINYU
HOTORO NORTH
HOTORO SOUTH
KAWAJI
KAURA GOJE
TUDUN MURTALA
TUDUN WADA</t>
  </si>
  <si>
    <t>Rehabilitation/Repairs- Traffic /Street Lights</t>
  </si>
  <si>
    <t>Rehabilitation/Repairs- Markets/Parks</t>
  </si>
  <si>
    <t>Rehabilitation/Repairs- Power Generating Plants</t>
  </si>
  <si>
    <t>Rehabilitation/Repairs Of Cemeteries At 11 Wards as follows:
DAKATA 
GAMA
GAWUNA
GWAGWARWA
GIGINYU
HOTORO NORTH
HOTORO SOUTH
KAWAJI
KAURA GOJE
TUDUN MURTALA
TUDUN WADA</t>
  </si>
  <si>
    <t xml:space="preserve">
31913104
31913105</t>
  </si>
  <si>
    <t>Rehabilitation/Repairs- ICT Infrastructures 
Gwagwarwa women centre and
Kawo women centre (Giginyu)</t>
  </si>
  <si>
    <t>Rehabilitation of Dams</t>
  </si>
  <si>
    <t>Rehabilitation of Irrigation Facilities</t>
  </si>
  <si>
    <t>31939400</t>
  </si>
  <si>
    <t xml:space="preserve"> Construction/ contribution to Dan Agundi fly over and Under pass Interchange
</t>
  </si>
  <si>
    <t xml:space="preserve"> Construction/ contribution to Tal'udu Interchange ( Globally Flyover )
</t>
  </si>
  <si>
    <t>Preservation of the Environment - General</t>
  </si>
  <si>
    <t>31913106
31913102</t>
  </si>
  <si>
    <t>Erosion &amp; Flood Control:</t>
  </si>
  <si>
    <t>(a) (Drainages/Culverts)</t>
  </si>
  <si>
    <t xml:space="preserve">Wildlife Conservation </t>
  </si>
  <si>
    <t>Industrial Pollution Prevention &amp; Control</t>
  </si>
  <si>
    <t>Water Pollution Prevention &amp; Control</t>
  </si>
  <si>
    <t>Acquisition of Non-Tangible Asset</t>
  </si>
  <si>
    <t>Research And Development</t>
  </si>
  <si>
    <t xml:space="preserve">Computer Software Acquisition At L.G Secteriat </t>
  </si>
  <si>
    <t>Monitoring And Evaluation</t>
  </si>
  <si>
    <t>Anniversaries/Celebrations</t>
  </si>
  <si>
    <t>Margin for increase in Costs</t>
  </si>
  <si>
    <t>Liabilities/ Equity</t>
  </si>
  <si>
    <t>Deposits - General</t>
  </si>
  <si>
    <t>Contract Retention Fees</t>
  </si>
  <si>
    <t>Unremitted Deductions</t>
  </si>
  <si>
    <t>Unremitted Taxes</t>
  </si>
  <si>
    <t>Unremitted Taxes: PAYE</t>
  </si>
  <si>
    <t>Unremitted Taxes: Withholding Tax</t>
  </si>
  <si>
    <t>Unremitted Taxes: Value Added Tax</t>
  </si>
  <si>
    <t>Unremitted Deductions From Salary</t>
  </si>
  <si>
    <t>Health Insurance Scheme Kano State</t>
  </si>
  <si>
    <t>Contributory Pension Scheme</t>
  </si>
  <si>
    <t>Union Dues</t>
  </si>
  <si>
    <t>Housing Revolving Funds Deductions</t>
  </si>
  <si>
    <t>Co-Operative Soceity</t>
  </si>
  <si>
    <t>Housing Fund</t>
  </si>
  <si>
    <t>INSURANCE PROGRAMMES (Superannuation)</t>
  </si>
  <si>
    <t>Welfare Loan Scheme</t>
  </si>
  <si>
    <t>Dependent Fund</t>
  </si>
  <si>
    <t>Poverty Alleviation Scheme
( EMPOWERMENT)</t>
  </si>
  <si>
    <t>(a) By State Government</t>
  </si>
  <si>
    <t>(b) By Local Government</t>
  </si>
  <si>
    <r>
      <rPr>
        <sz val="16"/>
        <rFont val="Tahoma"/>
        <family val="2"/>
      </rPr>
      <t>(e) Provision Of Roads At 11 Wards</t>
    </r>
    <r>
      <rPr>
        <b/>
        <sz val="16"/>
        <rFont val="Tahoma"/>
        <family val="2"/>
      </rPr>
      <t xml:space="preserve"> </t>
    </r>
    <r>
      <rPr>
        <sz val="16"/>
        <rFont val="Tahoma"/>
        <family val="2"/>
      </rPr>
      <t>as follows:
DAKATA 
GAMA
GAWUNA
GWAGWARWA
GIGINYU
HOTORO NORTH
HOTORO SOUTH
KAWAJI
KAURA GOJE
TUDUN MURTALA
TUDUN WADA</t>
    </r>
  </si>
  <si>
    <r>
      <t xml:space="preserve">
31913100
</t>
    </r>
    <r>
      <rPr>
        <sz val="16"/>
        <rFont val="Tahoma"/>
        <family val="2"/>
      </rPr>
      <t>31913108</t>
    </r>
  </si>
  <si>
    <r>
      <t>31913108</t>
    </r>
    <r>
      <rPr>
        <b/>
        <sz val="16"/>
        <rFont val="Tahoma"/>
        <family val="2"/>
      </rPr>
      <t xml:space="preserve">
</t>
    </r>
    <r>
      <rPr>
        <sz val="16"/>
        <rFont val="Tahoma"/>
        <family val="2"/>
      </rPr>
      <t xml:space="preserve">31913101 31913102 31913103 31913104 31913105 31913106 31913107 31913108 31913109 31913110 31913111  </t>
    </r>
  </si>
  <si>
    <r>
      <t xml:space="preserve">
</t>
    </r>
    <r>
      <rPr>
        <b/>
        <sz val="16"/>
        <rFont val="Tahoma"/>
        <family val="2"/>
      </rPr>
      <t xml:space="preserve">
</t>
    </r>
    <r>
      <rPr>
        <sz val="16"/>
        <rFont val="Tahoma"/>
        <family val="2"/>
      </rPr>
      <t xml:space="preserve">31913101 31913102 31913103 31913104 31913105 31913106 31913107 31913108 31913109 31913110 31913111  </t>
    </r>
  </si>
  <si>
    <t>2024 ACTUAL           JAN - SEPT</t>
  </si>
  <si>
    <t>2024 APPROVED BUDGET</t>
  </si>
  <si>
    <t>2023 ACTUAL   
(JAN - DEC)</t>
  </si>
  <si>
    <t>2024   APPROVED BUDGET</t>
  </si>
  <si>
    <t xml:space="preserve"> 2024 ACTUAL       JAN - SEPT</t>
  </si>
  <si>
    <t>2023 ACTUAL       (JAN - DEC)</t>
  </si>
  <si>
    <t>TAKAI LOCAL GOVERNMENT</t>
  </si>
  <si>
    <t>OFFICE OF THE HONORABLE CHAIRMAN</t>
  </si>
  <si>
    <t xml:space="preserve">NOMINAL ROLL FOR THE YEAR 2025 </t>
  </si>
  <si>
    <t>PERSONNEL MANAGEMENT DEPARTMENT</t>
  </si>
  <si>
    <t>ALLOWANCES FOR EPSS</t>
  </si>
  <si>
    <t>ALLOWANCES FOR CONHENS</t>
  </si>
  <si>
    <t>OTHERS</t>
  </si>
  <si>
    <t>S/N</t>
  </si>
  <si>
    <t>NAME</t>
  </si>
  <si>
    <t>GL</t>
  </si>
  <si>
    <t>ST</t>
  </si>
  <si>
    <t xml:space="preserve">BASIC SALARY </t>
  </si>
  <si>
    <t xml:space="preserve">ACCOMO ALLOW </t>
  </si>
  <si>
    <t xml:space="preserve">TRANS ALLOW </t>
  </si>
  <si>
    <t xml:space="preserve">UTILITY ALLOW </t>
  </si>
  <si>
    <t xml:space="preserve">MEAL SUBSIDY </t>
  </si>
  <si>
    <t>MEDICAL ALLOW</t>
  </si>
  <si>
    <t xml:space="preserve">ENTERT ALLOW </t>
  </si>
  <si>
    <t>RESP/P.A ALLOW</t>
  </si>
  <si>
    <t xml:space="preserve">DOMESTIC SERVANT </t>
  </si>
  <si>
    <t>NEWS PAPER</t>
  </si>
  <si>
    <t>MAINT ALLOW</t>
  </si>
  <si>
    <t>CONST ALLOW</t>
  </si>
  <si>
    <t>FURNIT ALLOW</t>
  </si>
  <si>
    <t xml:space="preserve">LEAVE ALLOW </t>
  </si>
  <si>
    <t xml:space="preserve">PROV OF SALARY INCREASE </t>
  </si>
  <si>
    <t>AD</t>
  </si>
  <si>
    <t>SUP</t>
  </si>
  <si>
    <t>VCM</t>
  </si>
  <si>
    <t>CM</t>
  </si>
  <si>
    <t xml:space="preserve">TOTAL </t>
  </si>
  <si>
    <t>INTENAL AUDIT UNIT</t>
  </si>
  <si>
    <t>OFFICE OF THE CHAIRMAN</t>
  </si>
  <si>
    <t xml:space="preserve">HOUSING ALLOW </t>
  </si>
  <si>
    <t>RESP ALLOW</t>
  </si>
  <si>
    <t>HAZARD ALLOWANCE</t>
  </si>
  <si>
    <t>RURAL POSTING</t>
  </si>
  <si>
    <t>SHIFTING ALLOWANCES</t>
  </si>
  <si>
    <t>NON CLINICAL</t>
  </si>
  <si>
    <t>PROMOTION POST (1)</t>
  </si>
  <si>
    <t>TOTAL MANAGEMENT</t>
  </si>
  <si>
    <t>SPECIAL SERVICES UNIT</t>
  </si>
  <si>
    <t>OFFICE OF THE SECRETARY</t>
  </si>
  <si>
    <t>SECT</t>
  </si>
  <si>
    <t>OFFICE OF THE SECRETARY (LEGAL SERVICE UNIT)</t>
  </si>
  <si>
    <t>COUNCIL MEMBERS</t>
  </si>
  <si>
    <t>W/DROP ALLOW</t>
  </si>
  <si>
    <t>COUNC</t>
  </si>
  <si>
    <t>DL</t>
  </si>
  <si>
    <t>LEAD</t>
  </si>
  <si>
    <t>Other Allowances(Maint Allow)</t>
  </si>
  <si>
    <t>Provision of Salary Increment</t>
  </si>
  <si>
    <t>Provision for Anticipated Salary Increase</t>
  </si>
  <si>
    <t>59382..70</t>
  </si>
  <si>
    <t>Provision For Anticipated Salary Increase</t>
  </si>
  <si>
    <t>Procurement of Office Buildings At Giginyu And Tudun Wada Wards</t>
  </si>
  <si>
    <t>Procurement Of Vans Vigilante Van At Gwagwarwa and H/Leader Official Vehicle</t>
  </si>
  <si>
    <t>Procurement Of Buses: 
School Bus At Santilma Secondary School &amp; GGSS Gama in Gama Ward and Dangana GGSS in T/Wada Ward</t>
  </si>
  <si>
    <t>Procurement Of Photocopying Machines At LG SECT</t>
  </si>
  <si>
    <t>Procurement Of Agricultural Equipment (FERTILIZER)</t>
  </si>
  <si>
    <t>Procurement Of Agricultural Equipment (GRAINS)</t>
  </si>
  <si>
    <t>Construction/Provision of water facilities:
(Construction of 3 Nos. of Mechanised Boreholes) Kaura Goje, T/Murtala, T/Wada, Gwagwarwa, Gama, Dakata, Hotoro North and Gawuna Ward</t>
  </si>
  <si>
    <t>Construction And Upgrading Of Primary Health Care Centers</t>
  </si>
  <si>
    <t xml:space="preserve">Construction Of ICT Infrastructures:
Women centre at Dawakin Dakata, Kawaji and Hotoro South </t>
  </si>
  <si>
    <t>Rehabilitation / Repairs - of LOCAL GOVERNMENT SECRETARIAT</t>
  </si>
  <si>
    <t>Tree Planting At H/Arewa &amp; Gama, Kaura Goje, Dakata, and Hotoro South</t>
  </si>
  <si>
    <t>2024 ACTUAL       JAN - SEPT</t>
  </si>
  <si>
    <t>BUDGET STATUS FOR THE YEAR 2025</t>
  </si>
  <si>
    <t>APPROVED 2024</t>
  </si>
  <si>
    <t>ACTUAL 2024</t>
  </si>
  <si>
    <t>BUDGET PERFORMANCE AND IMPLEMENTATION FOR THE YEAR 2024</t>
  </si>
  <si>
    <t>Construction/Provision Of (2) Class room Blocks At Primary Schools of 11 Wards  the wards are as follows:
DAKATA 
GAMA
GAWUNA
GWAGWARWA
GIGINYU
HOTORO NORTH
HOTORO SOUTH
KAWAJI
KAURA GOJE
TUDUN MURTALA
TUDUN WADA</t>
  </si>
  <si>
    <t>KANO STATE</t>
  </si>
  <si>
    <t>01103</t>
  </si>
  <si>
    <t>Security services</t>
  </si>
  <si>
    <t>Internationall training</t>
  </si>
  <si>
    <t>Financial  Professional Services/Commission</t>
  </si>
  <si>
    <t>food and catering material</t>
  </si>
  <si>
    <t>Provision  solar street light ministry for Local Govt.</t>
  </si>
  <si>
    <t>Provision  solar street light to Local Govt Sect.</t>
  </si>
  <si>
    <t xml:space="preserve">International Training </t>
  </si>
  <si>
    <t>Procurement Of Motor Vehicles:
Chairman, V Chairnan, DPM, House Leader, Secretary and Council Bus official Vehicles/ Ambulance</t>
  </si>
  <si>
    <t xml:space="preserve">Procurement Of Office Furniture/Fittings to primary school and other offices at 11 wards as follows
DAKATA 
GAMA
GAWUNA
GWAGWARWA
GIGINYU
HOTORO NORTH
HOTORO SOUTH
KAWAJI
KAURA GOJE
TUDUN MURTALA
TUDUN WADA </t>
  </si>
  <si>
    <t>Procurement Of Agricultural Equipment (TRACTOR/IMPLEMENT)</t>
  </si>
  <si>
    <t>Construction/Provision Of Electricity: Provision and  Instlation of Transformers at Various Places includig the following. Layin Hajiya Kulu Gama, Dawakin dakata and Other Places</t>
  </si>
  <si>
    <t>Construction/Provision Of Water Facilities Construction of Bore Holes At 11 Wards including Bayan Makarantar Gawuna Giginyu and Others.</t>
  </si>
  <si>
    <t>Construction/Provision Of Public Schools: Construction Of Islamiyya Scholls, Primary School and secondary school Blocks at Various places across the 11 Wards  including Zawiyya Islamiyya Shehu Mai Diwani at T/Wada, Tsakiyar Tudun Murtala Islamiyya School at Tudun Murtala and Othersthe wards are as follows:</t>
  </si>
  <si>
    <t>(F) Construction / Provision Of road: Construction Of 1Km Road at Each of the 11 wards</t>
  </si>
  <si>
    <t>Construction / Provision Of Imfrastructure: Construction Of Jumaat Mosque and Five Daily Prayer Mosque at Various Places Across the 11 wards</t>
  </si>
  <si>
    <t>(B) JOINT PROJECTS STATE AND LOCAL GOVERNMENT</t>
  </si>
  <si>
    <t>(C) Inter locking of Juma'at &amp; Edil Mosque at Tokarawa Kawaji ward and Dakata Jumaat Mosque</t>
  </si>
  <si>
    <t>(D) Temp Shade &amp; public cunviniece at 11 wards as follows:
DAKATA 
GAMA
GAWUNA
GWAGWARWA
GIGINYU
HOTORO NORTH
HOTORO SOUTH
KAWAJI
KAURA GOJE
TUDUN MURTALA
TUDUN WADA</t>
  </si>
  <si>
    <t>Construction Of Traffic /Street Lights: Provision Of Solar Street Light across the 11 wards Including the following. Filin alkama Kaura Goje, Jumaat Mosque filin Hotoro at hotoron Kudu, Bakin Layi and sabuwar Kasuwa at Gawuna Ward, Kasuwar Dakata, kasuwar Yankaba and Other places</t>
  </si>
  <si>
    <t>Rehabilitation / Repairs - InfrasturacturalFacilities rehabiltation of Jumaat and five daily prayer Mosque at various places across the 11 wards including the following. Layin mai fada, gama ward, Dawakin dakata Jumaat Mosque, Kawo 5 Daily prayer mosque Ladanai 5 daily prayer mosque at hotoron arewa, 5 daily prayer mosque mamaga hotoro gidan maiunguwa hotoron kudu and others</t>
  </si>
  <si>
    <t>(c) Rehabilitation/Repairs-Public
Schools Rehabilitation of both Islamiyya, Primary and secondary School Blocks at Various places across the 11 Wards Including the following: Layin Maifada Islamiyya at gama Ward, dangana primary school, malama lubana islamiyya at Hotoron Kudu and others</t>
  </si>
  <si>
    <r>
      <rPr>
        <sz val="16"/>
        <rFont val="Tahoma"/>
        <family val="2"/>
      </rPr>
      <t>(b) construction and Reconstruction of Drainage/culvert at Various places acros the 11 WARDS including the FOLLOWING: Tudun Katsinawa at gama, Kwanar Jaba to PRP Bus stop at kaura Goje, Tsamiya at Gawuna sauanr kawaji, Walalanbe and wuro banga at ahotoron arewa, Layin CTV by Maiduguri road, Layin Samaila mai Gwanjo Gwagwarwa and others.</t>
    </r>
    <r>
      <rPr>
        <b/>
        <sz val="16"/>
        <rFont val="Tahoma"/>
        <family val="2"/>
      </rPr>
      <t xml:space="preserve">
</t>
    </r>
  </si>
  <si>
    <t>SUMMARY OF THE Approved BUDGET FOR THE YEAR 2025</t>
  </si>
  <si>
    <t xml:space="preserve">2025 Approved   </t>
  </si>
  <si>
    <t>Approved BUDGET FOR THE YEAR 2025</t>
  </si>
  <si>
    <t>Approved BUDGET</t>
  </si>
  <si>
    <t>Approved BUDGET FOR THE YEAR 2024</t>
  </si>
  <si>
    <t xml:space="preserve">2024 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</si>
</sst>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9">
    <font>
      <sz val="11"/>
      <color theme="1"/>
      <name val="Calibri"/>
      <family val="2"/>
      <scheme val="minor"/>
    </font>
    <font>
      <sz val="11"/>
      <color theme="1"/>
      <name val="Calibri"/>
      <family val="2"/>
      <scheme val="minor"/>
    </font>
    <font>
      <b/>
      <sz val="48"/>
      <name val="Algerian"/>
      <family val="5"/>
    </font>
    <font>
      <sz val="14"/>
      <color theme="1"/>
      <name val="Calibri"/>
      <family val="2"/>
      <scheme val="minor"/>
    </font>
    <font>
      <b/>
      <sz val="18"/>
      <name val="Baskerville Old Face"/>
      <family val="1"/>
    </font>
    <font>
      <b/>
      <i/>
      <sz val="18"/>
      <color theme="1"/>
      <name val="Bodoni MT Black"/>
      <family val="1"/>
    </font>
    <font>
      <sz val="10"/>
      <name val="Arial"/>
      <family val="2"/>
    </font>
    <font>
      <b/>
      <sz val="16"/>
      <color theme="1"/>
      <name val="Tahoma"/>
      <family val="2"/>
    </font>
    <font>
      <sz val="16"/>
      <color theme="1"/>
      <name val="Tahoma"/>
      <family val="2"/>
    </font>
    <font>
      <sz val="16"/>
      <name val="Tahoma"/>
      <family val="2"/>
    </font>
    <font>
      <b/>
      <sz val="16"/>
      <color theme="1"/>
      <name val="Times New Roman"/>
      <family val="1"/>
    </font>
    <font>
      <b/>
      <sz val="18"/>
      <name val="Arial Rounded MT Bold"/>
      <family val="2"/>
    </font>
    <font>
      <sz val="14"/>
      <color theme="1"/>
      <name val="Tahoma"/>
      <family val="2"/>
    </font>
    <font>
      <sz val="16"/>
      <color rgb="FF000000"/>
      <name val="Tahoma"/>
      <family val="2"/>
    </font>
    <font>
      <b/>
      <sz val="22"/>
      <name val="Baskerville Old Face"/>
      <family val="1"/>
    </font>
    <font>
      <b/>
      <sz val="22"/>
      <name val="Arial Rounded MT Bold"/>
      <family val="2"/>
    </font>
    <font>
      <b/>
      <i/>
      <sz val="22"/>
      <color theme="1"/>
      <name val="Bodoni MT Black"/>
      <family val="1"/>
    </font>
    <font>
      <b/>
      <sz val="16"/>
      <color rgb="FF000000"/>
      <name val="Tahoma"/>
      <family val="2"/>
    </font>
    <font>
      <b/>
      <sz val="16"/>
      <name val="Tahoma"/>
      <family val="2"/>
    </font>
    <font>
      <b/>
      <sz val="36"/>
      <name val="Algerian"/>
      <family val="5"/>
    </font>
    <font>
      <b/>
      <sz val="18"/>
      <name val="Tahoma"/>
      <family val="2"/>
    </font>
    <font>
      <b/>
      <i/>
      <sz val="18"/>
      <color theme="1"/>
      <name val="Tahoma"/>
      <family val="2"/>
    </font>
    <font>
      <b/>
      <i/>
      <sz val="14"/>
      <color theme="1"/>
      <name val="Tahoma"/>
      <family val="2"/>
    </font>
    <font>
      <b/>
      <sz val="16"/>
      <color theme="1"/>
      <name val="Arial Narrow"/>
      <family val="2"/>
    </font>
    <font>
      <sz val="16"/>
      <color theme="1"/>
      <name val="Arial Narrow"/>
      <family val="2"/>
    </font>
    <font>
      <sz val="16"/>
      <name val="Arial Narrow"/>
      <family val="2"/>
    </font>
    <font>
      <b/>
      <sz val="16"/>
      <name val="Arial Narrow"/>
      <family val="2"/>
    </font>
    <font>
      <b/>
      <sz val="24"/>
      <name val="Algerian"/>
      <family val="5"/>
    </font>
    <font>
      <b/>
      <i/>
      <sz val="16"/>
      <color theme="1"/>
      <name val="Tahoma"/>
      <family val="2"/>
    </font>
    <font>
      <b/>
      <sz val="16"/>
      <color rgb="FF000000"/>
      <name val="Arial Narrow"/>
      <family val="2"/>
    </font>
    <font>
      <sz val="16"/>
      <color rgb="FF000000"/>
      <name val="Arial Narrow"/>
      <family val="2"/>
    </font>
    <font>
      <b/>
      <sz val="14"/>
      <color theme="1"/>
      <name val="Tahoma"/>
      <family val="2"/>
    </font>
    <font>
      <sz val="16"/>
      <name val="Arial"/>
      <family val="2"/>
    </font>
    <font>
      <sz val="13"/>
      <color theme="1"/>
      <name val="Tahoma"/>
      <family val="2"/>
    </font>
    <font>
      <sz val="13"/>
      <color theme="1"/>
      <name val="Arial Narrow"/>
      <family val="2"/>
    </font>
    <font>
      <sz val="14"/>
      <color theme="1"/>
      <name val="Arial"/>
      <family val="2"/>
    </font>
    <font>
      <b/>
      <sz val="26"/>
      <name val="Baskerville Old Face"/>
      <family val="1"/>
    </font>
    <font>
      <b/>
      <sz val="26"/>
      <name val="Arial Rounded MT Bold"/>
      <family val="2"/>
    </font>
    <font>
      <b/>
      <i/>
      <sz val="26"/>
      <color theme="1"/>
      <name val="Bodoni MT Black"/>
      <family val="1"/>
    </font>
    <font>
      <b/>
      <i/>
      <sz val="22"/>
      <color theme="1"/>
      <name val="Tahoma"/>
      <family val="2"/>
    </font>
    <font>
      <sz val="16"/>
      <color indexed="8"/>
      <name val="Tahoma"/>
      <family val="2"/>
    </font>
    <font>
      <b/>
      <sz val="16"/>
      <color rgb="FF000000"/>
      <name val="Arial"/>
      <family val="2"/>
    </font>
    <font>
      <sz val="16"/>
      <color theme="1"/>
      <name val="Arial"/>
      <family val="2"/>
    </font>
    <font>
      <b/>
      <sz val="16"/>
      <color theme="1"/>
      <name val="Arial"/>
      <family val="2"/>
    </font>
    <font>
      <sz val="16"/>
      <color theme="1"/>
      <name val="Calibri"/>
      <family val="2"/>
      <scheme val="minor"/>
    </font>
    <font>
      <b/>
      <sz val="16"/>
      <name val="Calibri"/>
      <family val="2"/>
      <scheme val="minor"/>
    </font>
    <font>
      <b/>
      <sz val="16"/>
      <color theme="1"/>
      <name val="Calibri"/>
      <family val="2"/>
      <scheme val="minor"/>
    </font>
    <font>
      <sz val="16"/>
      <name val="Calibri"/>
      <family val="2"/>
      <scheme val="minor"/>
    </font>
    <font>
      <b/>
      <sz val="18"/>
      <color theme="1"/>
      <name val="Calibri"/>
      <family val="2"/>
      <scheme val="minor"/>
    </font>
    <font>
      <b/>
      <sz val="18"/>
      <color theme="1"/>
      <name val="Tahoma"/>
      <family val="2"/>
    </font>
    <font>
      <b/>
      <sz val="20"/>
      <color theme="1"/>
      <name val="Algerian"/>
      <family val="5"/>
    </font>
    <font>
      <b/>
      <sz val="14"/>
      <color theme="1"/>
      <name val="Arial Narrow"/>
      <family val="2"/>
    </font>
    <font>
      <b/>
      <sz val="14"/>
      <color theme="1"/>
      <name val="Aptos Narrow"/>
      <family val="2"/>
    </font>
    <font>
      <sz val="14"/>
      <color theme="1"/>
      <name val="Arial Narrow"/>
      <family val="2"/>
    </font>
    <font>
      <sz val="16"/>
      <color rgb="FF000000"/>
      <name val="Arial"/>
      <family val="2"/>
    </font>
    <font>
      <b/>
      <sz val="36"/>
      <color rgb="FF00B050"/>
      <name val="Arial Black"/>
      <family val="2"/>
    </font>
    <font>
      <b/>
      <sz val="36"/>
      <color theme="1"/>
      <name val="Sitka Small"/>
    </font>
    <font>
      <b/>
      <sz val="28"/>
      <color theme="1"/>
      <name val="Sitka Subheading"/>
    </font>
    <font>
      <b/>
      <sz val="36"/>
      <color rgb="FFFF0000"/>
      <name val="Sitka Subheading"/>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rgb="FF505050"/>
      </left>
      <right style="thin">
        <color rgb="FF505050"/>
      </right>
      <top/>
      <bottom/>
      <diagonal/>
    </border>
    <border>
      <left style="thin">
        <color rgb="FF505050"/>
      </left>
      <right style="thin">
        <color rgb="FF505050"/>
      </right>
      <top/>
      <bottom/>
      <diagonal/>
    </border>
    <border>
      <left style="thin">
        <color rgb="FF505050"/>
      </left>
      <right style="medium">
        <color rgb="FF505050"/>
      </right>
      <top/>
      <bottom/>
      <diagonal/>
    </border>
    <border>
      <left/>
      <right style="thin">
        <color rgb="FF505050"/>
      </right>
      <top style="medium">
        <color indexed="64"/>
      </top>
      <bottom style="medium">
        <color indexed="64"/>
      </bottom>
      <diagonal/>
    </border>
    <border>
      <left style="thin">
        <color rgb="FF505050"/>
      </left>
      <right style="thin">
        <color rgb="FF505050"/>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505050"/>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cellStyleXfs>
  <cellXfs count="856">
    <xf numFmtId="0" fontId="0" fillId="0" borderId="0" xfId="0"/>
    <xf numFmtId="0" fontId="3" fillId="0" borderId="0" xfId="0" applyFont="1" applyProtection="1">
      <protection locked="0"/>
    </xf>
    <xf numFmtId="0" fontId="7" fillId="2" borderId="9" xfId="3" applyFont="1" applyFill="1" applyBorder="1" applyAlignment="1" applyProtection="1">
      <alignment horizontal="center" vertical="top" wrapText="1"/>
      <protection locked="0"/>
    </xf>
    <xf numFmtId="0" fontId="7" fillId="2" borderId="9" xfId="3" applyFont="1" applyFill="1" applyBorder="1" applyAlignment="1">
      <alignment horizontal="center" vertical="top" wrapText="1"/>
    </xf>
    <xf numFmtId="0" fontId="8" fillId="0" borderId="0" xfId="0" applyFont="1" applyProtection="1">
      <protection locked="0"/>
    </xf>
    <xf numFmtId="49" fontId="8" fillId="0" borderId="10" xfId="0" applyNumberFormat="1" applyFont="1" applyBorder="1" applyAlignment="1">
      <alignment horizontal="left"/>
    </xf>
    <xf numFmtId="49" fontId="8" fillId="0" borderId="11" xfId="0" applyNumberFormat="1" applyFont="1" applyBorder="1" applyAlignment="1">
      <alignment horizontal="center" vertical="center"/>
    </xf>
    <xf numFmtId="49" fontId="9" fillId="2" borderId="12" xfId="0" applyNumberFormat="1" applyFont="1" applyFill="1" applyBorder="1" applyAlignment="1" applyProtection="1">
      <alignment horizontal="center" vertical="center" wrapText="1"/>
      <protection locked="0"/>
    </xf>
    <xf numFmtId="0" fontId="8" fillId="0" borderId="11" xfId="0" applyFont="1" applyBorder="1" applyAlignment="1">
      <alignment wrapText="1"/>
    </xf>
    <xf numFmtId="164" fontId="8" fillId="0" borderId="13" xfId="1" applyFont="1" applyBorder="1" applyAlignment="1" applyProtection="1">
      <protection locked="0"/>
    </xf>
    <xf numFmtId="49" fontId="8" fillId="0" borderId="14" xfId="0" applyNumberFormat="1" applyFont="1" applyBorder="1" applyAlignment="1">
      <alignment horizontal="left"/>
    </xf>
    <xf numFmtId="49" fontId="8" fillId="0" borderId="12" xfId="0" applyNumberFormat="1" applyFont="1" applyBorder="1" applyAlignment="1">
      <alignment horizontal="center" vertical="center"/>
    </xf>
    <xf numFmtId="0" fontId="7" fillId="0" borderId="12" xfId="0" applyFont="1" applyBorder="1"/>
    <xf numFmtId="164" fontId="7" fillId="0" borderId="12" xfId="1" applyFont="1" applyBorder="1" applyAlignment="1" applyProtection="1">
      <protection locked="0"/>
    </xf>
    <xf numFmtId="164" fontId="8" fillId="0" borderId="12" xfId="1" applyFont="1" applyBorder="1" applyAlignment="1" applyProtection="1">
      <alignment vertical="top"/>
      <protection locked="0"/>
    </xf>
    <xf numFmtId="164" fontId="8" fillId="0" borderId="15" xfId="1" applyFont="1" applyBorder="1" applyAlignment="1" applyProtection="1">
      <alignment vertical="top"/>
      <protection locked="0"/>
    </xf>
    <xf numFmtId="0" fontId="8" fillId="0" borderId="12" xfId="0" applyFont="1" applyBorder="1"/>
    <xf numFmtId="164" fontId="8" fillId="0" borderId="12" xfId="1" applyFont="1" applyBorder="1" applyAlignment="1" applyProtection="1">
      <protection locked="0"/>
    </xf>
    <xf numFmtId="0" fontId="8" fillId="0" borderId="12" xfId="0" applyFont="1" applyBorder="1" applyAlignment="1">
      <alignment wrapText="1"/>
    </xf>
    <xf numFmtId="49" fontId="8" fillId="0" borderId="16" xfId="0" applyNumberFormat="1" applyFont="1" applyBorder="1" applyAlignment="1">
      <alignment horizontal="left"/>
    </xf>
    <xf numFmtId="49" fontId="8" fillId="0" borderId="17" xfId="0" applyNumberFormat="1" applyFont="1" applyBorder="1" applyAlignment="1">
      <alignment horizontal="center" vertical="center"/>
    </xf>
    <xf numFmtId="0" fontId="8" fillId="0" borderId="17" xfId="0" applyFont="1" applyBorder="1"/>
    <xf numFmtId="164" fontId="8" fillId="0" borderId="17" xfId="1" applyFont="1" applyBorder="1" applyAlignment="1" applyProtection="1">
      <protection locked="0"/>
    </xf>
    <xf numFmtId="49" fontId="7" fillId="0" borderId="9" xfId="0" applyNumberFormat="1" applyFont="1" applyBorder="1" applyAlignment="1">
      <alignment horizontal="left"/>
    </xf>
    <xf numFmtId="49" fontId="7" fillId="0" borderId="9" xfId="0" applyNumberFormat="1" applyFont="1" applyBorder="1" applyAlignment="1">
      <alignment horizontal="center" vertical="center"/>
    </xf>
    <xf numFmtId="0" fontId="7" fillId="0" borderId="9" xfId="0" applyFont="1" applyBorder="1"/>
    <xf numFmtId="164" fontId="7" fillId="0" borderId="9" xfId="1" applyFont="1" applyBorder="1" applyAlignment="1" applyProtection="1">
      <protection locked="0"/>
    </xf>
    <xf numFmtId="49" fontId="8" fillId="0" borderId="18" xfId="0" applyNumberFormat="1" applyFont="1" applyBorder="1" applyAlignment="1">
      <alignment horizontal="left"/>
    </xf>
    <xf numFmtId="49" fontId="8" fillId="0" borderId="19" xfId="0" applyNumberFormat="1" applyFont="1" applyBorder="1" applyAlignment="1">
      <alignment horizontal="center" vertical="center"/>
    </xf>
    <xf numFmtId="0" fontId="7" fillId="0" borderId="19" xfId="0" applyFont="1" applyBorder="1"/>
    <xf numFmtId="164" fontId="7" fillId="0" borderId="19" xfId="1" applyFont="1" applyBorder="1" applyAlignment="1" applyProtection="1">
      <protection locked="0"/>
    </xf>
    <xf numFmtId="164" fontId="8" fillId="0" borderId="19" xfId="1" applyFont="1" applyBorder="1" applyAlignment="1" applyProtection="1">
      <alignment vertical="top"/>
      <protection locked="0"/>
    </xf>
    <xf numFmtId="164" fontId="8" fillId="0" borderId="20" xfId="1" applyFont="1" applyBorder="1" applyAlignment="1" applyProtection="1">
      <alignment vertical="top"/>
      <protection locked="0"/>
    </xf>
    <xf numFmtId="49" fontId="8" fillId="0" borderId="21" xfId="0" applyNumberFormat="1" applyFont="1" applyBorder="1" applyAlignment="1">
      <alignment horizontal="left"/>
    </xf>
    <xf numFmtId="49" fontId="8" fillId="0" borderId="22" xfId="0" applyNumberFormat="1" applyFont="1" applyBorder="1" applyAlignment="1">
      <alignment horizontal="center" vertical="center"/>
    </xf>
    <xf numFmtId="0" fontId="8" fillId="0" borderId="22" xfId="0" applyFont="1" applyBorder="1"/>
    <xf numFmtId="164" fontId="8" fillId="0" borderId="22" xfId="1" applyFont="1" applyBorder="1" applyAlignment="1" applyProtection="1">
      <protection locked="0"/>
    </xf>
    <xf numFmtId="49" fontId="7" fillId="0" borderId="9" xfId="0" applyNumberFormat="1" applyFont="1" applyBorder="1" applyAlignment="1" applyProtection="1">
      <alignment horizontal="center" vertical="center"/>
      <protection locked="0"/>
    </xf>
    <xf numFmtId="0" fontId="7" fillId="0" borderId="9" xfId="0" applyFont="1" applyBorder="1" applyAlignment="1" applyProtection="1">
      <alignment horizontal="center"/>
      <protection locked="0"/>
    </xf>
    <xf numFmtId="49" fontId="7" fillId="0" borderId="9" xfId="0" applyNumberFormat="1" applyFont="1" applyBorder="1" applyAlignment="1" applyProtection="1">
      <alignment horizontal="left"/>
      <protection locked="0"/>
    </xf>
    <xf numFmtId="164" fontId="8" fillId="0" borderId="9" xfId="1" applyFont="1" applyBorder="1" applyAlignment="1" applyProtection="1">
      <protection locked="0"/>
    </xf>
    <xf numFmtId="9" fontId="7" fillId="0" borderId="9" xfId="2" applyFont="1" applyBorder="1" applyAlignment="1" applyProtection="1">
      <alignment horizontal="center"/>
      <protection locked="0"/>
    </xf>
    <xf numFmtId="49" fontId="7" fillId="0" borderId="9" xfId="0" applyNumberFormat="1" applyFont="1" applyBorder="1" applyAlignment="1" applyProtection="1">
      <alignment horizontal="center"/>
      <protection locked="0"/>
    </xf>
    <xf numFmtId="164" fontId="7" fillId="0" borderId="9" xfId="1" applyFont="1" applyBorder="1" applyAlignment="1" applyProtection="1">
      <alignment horizontal="center" vertical="center"/>
      <protection locked="0"/>
    </xf>
    <xf numFmtId="164" fontId="7" fillId="0" borderId="9" xfId="1" applyFont="1" applyBorder="1" applyAlignment="1" applyProtection="1">
      <alignment horizontal="left" vertical="center"/>
      <protection locked="0"/>
    </xf>
    <xf numFmtId="0" fontId="7" fillId="2" borderId="9" xfId="3"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top"/>
      <protection locked="0"/>
    </xf>
    <xf numFmtId="49" fontId="8" fillId="0" borderId="10" xfId="0" applyNumberFormat="1" applyFont="1" applyBorder="1" applyAlignment="1" applyProtection="1">
      <alignment horizontal="center"/>
      <protection locked="0"/>
    </xf>
    <xf numFmtId="0" fontId="8" fillId="0" borderId="11" xfId="0" applyFont="1" applyBorder="1"/>
    <xf numFmtId="164" fontId="8" fillId="0" borderId="11" xfId="1" applyFont="1" applyBorder="1" applyAlignment="1" applyProtection="1">
      <protection locked="0"/>
    </xf>
    <xf numFmtId="49" fontId="8" fillId="0" borderId="14" xfId="0" applyNumberFormat="1" applyFont="1" applyBorder="1" applyAlignment="1" applyProtection="1">
      <alignment horizontal="center"/>
      <protection locked="0"/>
    </xf>
    <xf numFmtId="49" fontId="9" fillId="2" borderId="18" xfId="0" applyNumberFormat="1" applyFont="1" applyFill="1" applyBorder="1" applyAlignment="1">
      <alignment horizontal="center" vertical="top" wrapText="1"/>
    </xf>
    <xf numFmtId="0" fontId="9" fillId="2" borderId="19" xfId="0" applyFont="1" applyFill="1" applyBorder="1" applyAlignment="1">
      <alignment horizontal="left" vertical="top" wrapText="1"/>
    </xf>
    <xf numFmtId="49" fontId="8" fillId="0" borderId="21" xfId="0" applyNumberFormat="1" applyFont="1" applyBorder="1" applyAlignment="1" applyProtection="1">
      <alignment horizontal="center"/>
      <protection locked="0"/>
    </xf>
    <xf numFmtId="0" fontId="7" fillId="0" borderId="9" xfId="0" applyFont="1" applyBorder="1" applyProtection="1">
      <protection locked="0"/>
    </xf>
    <xf numFmtId="49" fontId="8" fillId="0" borderId="18" xfId="0" applyNumberFormat="1" applyFont="1" applyBorder="1" applyAlignment="1" applyProtection="1">
      <alignment horizontal="center"/>
      <protection locked="0"/>
    </xf>
    <xf numFmtId="0" fontId="12" fillId="0" borderId="19" xfId="0" applyFont="1" applyBorder="1" applyAlignment="1">
      <alignment vertical="center"/>
    </xf>
    <xf numFmtId="164" fontId="8" fillId="0" borderId="19" xfId="1" applyFont="1" applyBorder="1" applyAlignment="1" applyProtection="1">
      <protection locked="0"/>
    </xf>
    <xf numFmtId="49" fontId="13" fillId="0" borderId="14" xfId="0" applyNumberFormat="1" applyFont="1" applyBorder="1" applyAlignment="1">
      <alignment horizontal="center" vertical="top" wrapText="1"/>
    </xf>
    <xf numFmtId="49" fontId="13" fillId="0" borderId="12" xfId="0" applyNumberFormat="1" applyFont="1" applyBorder="1" applyAlignment="1">
      <alignment horizontal="center" vertical="top" wrapText="1"/>
    </xf>
    <xf numFmtId="49" fontId="8" fillId="0" borderId="14" xfId="0" applyNumberFormat="1" applyFont="1" applyBorder="1" applyAlignment="1">
      <alignment horizontal="center"/>
    </xf>
    <xf numFmtId="0" fontId="12" fillId="0" borderId="12" xfId="0" applyFont="1" applyBorder="1" applyAlignment="1">
      <alignment vertical="center"/>
    </xf>
    <xf numFmtId="0" fontId="12" fillId="0" borderId="22" xfId="0" applyFont="1" applyBorder="1" applyAlignment="1">
      <alignment vertical="center" wrapText="1"/>
    </xf>
    <xf numFmtId="0" fontId="3"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164" fontId="3" fillId="0" borderId="0" xfId="0" applyNumberFormat="1" applyFont="1" applyProtection="1">
      <protection locked="0"/>
    </xf>
    <xf numFmtId="0" fontId="3" fillId="0" borderId="0" xfId="0" applyFont="1"/>
    <xf numFmtId="0" fontId="7" fillId="2" borderId="27" xfId="3" applyFont="1" applyFill="1" applyBorder="1" applyAlignment="1">
      <alignment horizontal="center" vertical="top" wrapText="1"/>
    </xf>
    <xf numFmtId="0" fontId="17" fillId="0" borderId="27" xfId="0" applyFont="1" applyBorder="1" applyAlignment="1">
      <alignment horizontal="left" vertical="top" wrapText="1"/>
    </xf>
    <xf numFmtId="0" fontId="8" fillId="0" borderId="0" xfId="0" applyFont="1"/>
    <xf numFmtId="49" fontId="17" fillId="0" borderId="10" xfId="0" applyNumberFormat="1" applyFont="1" applyBorder="1" applyAlignment="1">
      <alignment horizontal="center" vertical="top" wrapText="1"/>
    </xf>
    <xf numFmtId="49" fontId="17" fillId="0" borderId="11" xfId="0" applyNumberFormat="1" applyFont="1" applyBorder="1" applyAlignment="1">
      <alignment horizontal="center" vertical="top" wrapText="1"/>
    </xf>
    <xf numFmtId="0" fontId="17" fillId="0" borderId="11" xfId="0" applyFont="1" applyBorder="1" applyAlignment="1">
      <alignment horizontal="left" vertical="top" wrapText="1"/>
    </xf>
    <xf numFmtId="0" fontId="8" fillId="0" borderId="11" xfId="0" applyFont="1" applyBorder="1" applyAlignment="1">
      <alignment vertical="top" wrapText="1"/>
    </xf>
    <xf numFmtId="3" fontId="8" fillId="0" borderId="11" xfId="0" applyNumberFormat="1" applyFont="1" applyBorder="1" applyAlignment="1">
      <alignment vertical="top" wrapText="1"/>
    </xf>
    <xf numFmtId="0" fontId="8" fillId="0" borderId="13" xfId="0" applyFont="1" applyBorder="1" applyAlignment="1">
      <alignment vertical="top" wrapText="1"/>
    </xf>
    <xf numFmtId="49" fontId="17" fillId="0" borderId="14" xfId="0" applyNumberFormat="1" applyFont="1" applyBorder="1" applyAlignment="1">
      <alignment horizontal="center" vertical="top" wrapText="1"/>
    </xf>
    <xf numFmtId="49" fontId="17" fillId="0" borderId="12" xfId="0" applyNumberFormat="1" applyFont="1" applyBorder="1" applyAlignment="1">
      <alignment horizontal="center" vertical="top" wrapText="1"/>
    </xf>
    <xf numFmtId="0" fontId="17" fillId="0" borderId="12" xfId="0" applyFont="1" applyBorder="1" applyAlignment="1">
      <alignment horizontal="left" vertical="top" wrapText="1"/>
    </xf>
    <xf numFmtId="0" fontId="8" fillId="0" borderId="12" xfId="0" applyFont="1" applyBorder="1" applyAlignment="1">
      <alignment vertical="top" wrapText="1"/>
    </xf>
    <xf numFmtId="3" fontId="8" fillId="0" borderId="12" xfId="0" applyNumberFormat="1" applyFont="1" applyBorder="1" applyAlignment="1">
      <alignment vertical="top" wrapText="1"/>
    </xf>
    <xf numFmtId="0" fontId="8" fillId="0" borderId="15" xfId="0" applyFont="1" applyBorder="1" applyAlignment="1">
      <alignment vertical="top" wrapText="1"/>
    </xf>
    <xf numFmtId="49" fontId="9" fillId="2" borderId="12" xfId="0" applyNumberFormat="1" applyFont="1" applyFill="1" applyBorder="1" applyAlignment="1">
      <alignment horizontal="center" vertical="center" wrapText="1"/>
    </xf>
    <xf numFmtId="0" fontId="13" fillId="0" borderId="12" xfId="0" applyFont="1" applyBorder="1" applyAlignment="1">
      <alignment horizontal="left" vertical="top" wrapText="1"/>
    </xf>
    <xf numFmtId="164" fontId="8" fillId="0" borderId="12" xfId="0" applyNumberFormat="1" applyFont="1" applyBorder="1"/>
    <xf numFmtId="164" fontId="8" fillId="0" borderId="15" xfId="1" applyFont="1" applyBorder="1" applyAlignment="1">
      <alignment horizontal="right" wrapText="1"/>
    </xf>
    <xf numFmtId="49" fontId="9" fillId="0" borderId="14" xfId="0" applyNumberFormat="1" applyFont="1" applyBorder="1" applyAlignment="1">
      <alignment horizontal="center"/>
    </xf>
    <xf numFmtId="164" fontId="8" fillId="0" borderId="15" xfId="1" applyFont="1" applyBorder="1" applyAlignment="1"/>
    <xf numFmtId="49" fontId="18" fillId="0" borderId="14" xfId="0" applyNumberFormat="1" applyFont="1" applyBorder="1" applyAlignment="1">
      <alignment horizontal="center"/>
    </xf>
    <xf numFmtId="49" fontId="9" fillId="0" borderId="12" xfId="0" applyNumberFormat="1" applyFont="1" applyBorder="1" applyAlignment="1">
      <alignment horizontal="center"/>
    </xf>
    <xf numFmtId="49" fontId="18" fillId="0" borderId="12" xfId="0" applyNumberFormat="1" applyFont="1" applyBorder="1" applyAlignment="1">
      <alignment horizontal="center"/>
    </xf>
    <xf numFmtId="164" fontId="8" fillId="0" borderId="15" xfId="1" applyFont="1" applyBorder="1" applyAlignment="1">
      <alignment wrapText="1"/>
    </xf>
    <xf numFmtId="49" fontId="9" fillId="0" borderId="16" xfId="0" applyNumberFormat="1" applyFont="1" applyBorder="1" applyAlignment="1">
      <alignment horizontal="center"/>
    </xf>
    <xf numFmtId="49" fontId="9" fillId="0" borderId="17" xfId="0" applyNumberFormat="1" applyFont="1" applyBorder="1" applyAlignment="1">
      <alignment horizontal="center"/>
    </xf>
    <xf numFmtId="49" fontId="9" fillId="2" borderId="17" xfId="0" applyNumberFormat="1" applyFont="1" applyFill="1" applyBorder="1" applyAlignment="1">
      <alignment horizontal="center" vertical="center" wrapText="1"/>
    </xf>
    <xf numFmtId="0" fontId="13" fillId="0" borderId="17" xfId="0" applyFont="1" applyBorder="1" applyAlignment="1">
      <alignment horizontal="left" vertical="top" wrapText="1"/>
    </xf>
    <xf numFmtId="164" fontId="8" fillId="0" borderId="17" xfId="0" applyNumberFormat="1" applyFont="1" applyBorder="1"/>
    <xf numFmtId="164" fontId="8" fillId="0" borderId="28" xfId="1" applyFont="1" applyBorder="1" applyAlignment="1">
      <alignment horizontal="right" wrapText="1"/>
    </xf>
    <xf numFmtId="49" fontId="17" fillId="0" borderId="29" xfId="0" applyNumberFormat="1" applyFont="1" applyBorder="1" applyAlignment="1">
      <alignment horizontal="center" vertical="top" wrapText="1"/>
    </xf>
    <xf numFmtId="0" fontId="17" fillId="0" borderId="29" xfId="0" applyFont="1" applyBorder="1" applyAlignment="1">
      <alignment horizontal="left" vertical="top" wrapText="1"/>
    </xf>
    <xf numFmtId="164" fontId="7" fillId="0" borderId="29" xfId="1" applyFont="1" applyBorder="1" applyAlignment="1">
      <alignment horizontal="right" wrapText="1"/>
    </xf>
    <xf numFmtId="49" fontId="13" fillId="0" borderId="11" xfId="0" applyNumberFormat="1" applyFont="1" applyBorder="1" applyAlignment="1">
      <alignment horizontal="center" vertical="top" wrapText="1"/>
    </xf>
    <xf numFmtId="49" fontId="9" fillId="2" borderId="11" xfId="0" applyNumberFormat="1" applyFont="1" applyFill="1" applyBorder="1" applyAlignment="1">
      <alignment horizontal="center" vertical="center" wrapText="1"/>
    </xf>
    <xf numFmtId="164" fontId="8" fillId="0" borderId="13" xfId="1" applyFont="1" applyBorder="1" applyAlignment="1">
      <alignment wrapText="1"/>
    </xf>
    <xf numFmtId="49" fontId="13" fillId="0" borderId="16" xfId="0" applyNumberFormat="1" applyFont="1" applyBorder="1" applyAlignment="1">
      <alignment horizontal="center" vertical="top" wrapText="1"/>
    </xf>
    <xf numFmtId="49" fontId="13" fillId="0" borderId="17" xfId="0" applyNumberFormat="1" applyFont="1" applyBorder="1" applyAlignment="1">
      <alignment horizontal="center" vertical="top" wrapText="1"/>
    </xf>
    <xf numFmtId="49" fontId="17" fillId="0" borderId="27" xfId="0" applyNumberFormat="1" applyFont="1" applyBorder="1" applyAlignment="1">
      <alignment horizontal="center" vertical="top" wrapText="1"/>
    </xf>
    <xf numFmtId="164" fontId="7" fillId="0" borderId="27" xfId="1" applyFont="1" applyBorder="1" applyAlignment="1">
      <alignment horizontal="right" wrapText="1"/>
    </xf>
    <xf numFmtId="164" fontId="8" fillId="0" borderId="28" xfId="1" applyFont="1" applyBorder="1" applyAlignment="1">
      <alignment wrapText="1"/>
    </xf>
    <xf numFmtId="0" fontId="9" fillId="0" borderId="12" xfId="0" applyFont="1" applyBorder="1" applyAlignment="1">
      <alignment horizontal="left" vertical="top" wrapText="1"/>
    </xf>
    <xf numFmtId="49" fontId="9" fillId="0" borderId="14" xfId="0" applyNumberFormat="1" applyFont="1" applyBorder="1" applyAlignment="1">
      <alignment horizontal="center" vertical="top" wrapText="1"/>
    </xf>
    <xf numFmtId="49" fontId="9" fillId="0" borderId="12" xfId="0" applyNumberFormat="1" applyFont="1" applyBorder="1" applyAlignment="1">
      <alignment horizontal="center" vertical="top" wrapText="1"/>
    </xf>
    <xf numFmtId="49" fontId="13" fillId="0" borderId="14"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0" fontId="9" fillId="0" borderId="12" xfId="0" applyFont="1" applyBorder="1" applyAlignment="1">
      <alignment horizontal="left" vertical="center" wrapText="1"/>
    </xf>
    <xf numFmtId="164" fontId="8" fillId="0" borderId="15" xfId="1" applyFont="1" applyBorder="1" applyAlignment="1">
      <alignment vertical="center" wrapText="1"/>
    </xf>
    <xf numFmtId="164" fontId="8" fillId="0" borderId="15" xfId="1" applyFont="1" applyBorder="1" applyAlignment="1">
      <alignment vertical="center"/>
    </xf>
    <xf numFmtId="0" fontId="9" fillId="0" borderId="17" xfId="0" applyFont="1" applyBorder="1" applyAlignment="1">
      <alignment horizontal="left" vertical="top" wrapText="1"/>
    </xf>
    <xf numFmtId="49" fontId="7" fillId="0" borderId="10" xfId="0" applyNumberFormat="1" applyFont="1" applyBorder="1" applyAlignment="1">
      <alignment horizontal="center" vertical="top" wrapText="1"/>
    </xf>
    <xf numFmtId="49" fontId="7" fillId="0" borderId="11" xfId="0" applyNumberFormat="1" applyFont="1" applyBorder="1" applyAlignment="1">
      <alignment horizontal="center" vertical="top" wrapText="1"/>
    </xf>
    <xf numFmtId="164" fontId="8" fillId="0" borderId="12" xfId="1" applyFont="1" applyBorder="1" applyAlignment="1">
      <alignment horizontal="right" wrapText="1"/>
    </xf>
    <xf numFmtId="0" fontId="8" fillId="0" borderId="12" xfId="0" applyFont="1" applyBorder="1" applyAlignment="1">
      <alignment horizontal="left" vertical="top" wrapText="1"/>
    </xf>
    <xf numFmtId="49" fontId="9" fillId="2" borderId="12" xfId="0" applyNumberFormat="1" applyFont="1" applyFill="1" applyBorder="1" applyAlignment="1">
      <alignment horizontal="center" vertical="top" wrapText="1"/>
    </xf>
    <xf numFmtId="0" fontId="8" fillId="0" borderId="17" xfId="0" applyFont="1" applyBorder="1" applyAlignment="1">
      <alignment horizontal="left" vertical="top" wrapText="1"/>
    </xf>
    <xf numFmtId="49" fontId="13" fillId="0" borderId="27" xfId="0" applyNumberFormat="1" applyFont="1" applyBorder="1" applyAlignment="1">
      <alignment horizontal="center" vertical="top" wrapText="1"/>
    </xf>
    <xf numFmtId="49" fontId="8" fillId="0" borderId="11" xfId="0" applyNumberFormat="1" applyFont="1" applyBorder="1" applyAlignment="1">
      <alignment horizontal="center" vertical="top" wrapText="1"/>
    </xf>
    <xf numFmtId="0" fontId="7" fillId="0" borderId="11" xfId="0" applyFont="1" applyBorder="1" applyAlignment="1">
      <alignment horizontal="left" vertical="top" wrapText="1"/>
    </xf>
    <xf numFmtId="164" fontId="8" fillId="0" borderId="13" xfId="1" applyFont="1" applyBorder="1" applyAlignment="1">
      <alignment horizontal="right" wrapText="1"/>
    </xf>
    <xf numFmtId="0" fontId="8" fillId="0" borderId="2" xfId="0" applyFont="1" applyBorder="1"/>
    <xf numFmtId="49" fontId="7" fillId="0" borderId="12" xfId="0" applyNumberFormat="1" applyFont="1" applyBorder="1" applyAlignment="1">
      <alignment horizontal="center" vertical="top" wrapText="1"/>
    </xf>
    <xf numFmtId="49" fontId="8" fillId="0" borderId="12" xfId="0" applyNumberFormat="1" applyFont="1" applyBorder="1" applyAlignment="1">
      <alignment horizontal="center" vertical="top" wrapText="1"/>
    </xf>
    <xf numFmtId="164" fontId="8" fillId="0" borderId="12" xfId="1" applyFont="1" applyBorder="1" applyAlignment="1">
      <alignment wrapText="1"/>
    </xf>
    <xf numFmtId="49" fontId="13" fillId="0" borderId="22" xfId="0" applyNumberFormat="1" applyFont="1" applyBorder="1" applyAlignment="1">
      <alignment horizontal="center" vertical="top" wrapText="1"/>
    </xf>
    <xf numFmtId="0" fontId="9" fillId="0" borderId="22" xfId="0" applyFont="1" applyBorder="1" applyAlignment="1">
      <alignment horizontal="left" vertical="top" wrapText="1"/>
    </xf>
    <xf numFmtId="164" fontId="8" fillId="0" borderId="22" xfId="1" applyFont="1" applyBorder="1" applyAlignment="1">
      <alignment wrapText="1"/>
    </xf>
    <xf numFmtId="49" fontId="18" fillId="2" borderId="10" xfId="0" applyNumberFormat="1" applyFont="1" applyFill="1" applyBorder="1" applyAlignment="1">
      <alignment horizontal="center" vertical="top" wrapText="1"/>
    </xf>
    <xf numFmtId="49" fontId="18" fillId="2" borderId="11" xfId="0" applyNumberFormat="1" applyFont="1" applyFill="1" applyBorder="1" applyAlignment="1">
      <alignment horizontal="center" vertical="top" wrapText="1"/>
    </xf>
    <xf numFmtId="49" fontId="9" fillId="2" borderId="11" xfId="0" applyNumberFormat="1" applyFont="1" applyFill="1" applyBorder="1" applyAlignment="1">
      <alignment horizontal="center" vertical="top" wrapText="1"/>
    </xf>
    <xf numFmtId="0" fontId="18" fillId="2" borderId="11" xfId="0" applyFont="1" applyFill="1" applyBorder="1" applyAlignment="1">
      <alignment horizontal="left" vertical="top" wrapText="1"/>
    </xf>
    <xf numFmtId="49" fontId="18" fillId="2" borderId="14" xfId="0" applyNumberFormat="1" applyFont="1" applyFill="1" applyBorder="1" applyAlignment="1">
      <alignment horizontal="center" vertical="top" wrapText="1"/>
    </xf>
    <xf numFmtId="49" fontId="18" fillId="2" borderId="12" xfId="0" applyNumberFormat="1" applyFont="1" applyFill="1" applyBorder="1" applyAlignment="1">
      <alignment horizontal="center" vertical="top" wrapText="1"/>
    </xf>
    <xf numFmtId="0" fontId="18" fillId="2" borderId="12" xfId="0" applyFont="1" applyFill="1" applyBorder="1" applyAlignment="1">
      <alignment horizontal="left" vertical="top" wrapText="1"/>
    </xf>
    <xf numFmtId="49" fontId="9" fillId="2" borderId="14" xfId="0" applyNumberFormat="1" applyFont="1" applyFill="1" applyBorder="1" applyAlignment="1">
      <alignment horizontal="center" vertical="top" wrapText="1"/>
    </xf>
    <xf numFmtId="49" fontId="9" fillId="2" borderId="16" xfId="0" applyNumberFormat="1" applyFont="1" applyFill="1" applyBorder="1" applyAlignment="1">
      <alignment horizontal="center" vertical="top" wrapText="1"/>
    </xf>
    <xf numFmtId="164" fontId="8" fillId="0" borderId="17" xfId="1" applyFont="1" applyBorder="1" applyAlignment="1">
      <alignment horizontal="right" wrapText="1"/>
    </xf>
    <xf numFmtId="49" fontId="9" fillId="2" borderId="17" xfId="0" applyNumberFormat="1" applyFont="1" applyFill="1" applyBorder="1" applyAlignment="1">
      <alignment horizontal="center"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164" fontId="8" fillId="0" borderId="15" xfId="1" applyFont="1" applyBorder="1"/>
    <xf numFmtId="49" fontId="17" fillId="0" borderId="9" xfId="0" applyNumberFormat="1" applyFont="1" applyBorder="1" applyAlignment="1">
      <alignment horizontal="center" vertical="top" wrapText="1"/>
    </xf>
    <xf numFmtId="0" fontId="17" fillId="0" borderId="9" xfId="0" applyFont="1" applyBorder="1" applyAlignment="1">
      <alignment horizontal="left" vertical="top" wrapText="1"/>
    </xf>
    <xf numFmtId="164" fontId="7" fillId="0" borderId="9" xfId="1" applyFont="1" applyBorder="1" applyAlignment="1">
      <alignment horizontal="right" wrapText="1"/>
    </xf>
    <xf numFmtId="49" fontId="18" fillId="2" borderId="9" xfId="0" applyNumberFormat="1" applyFont="1" applyFill="1" applyBorder="1" applyAlignment="1">
      <alignment horizontal="center" vertical="top" wrapText="1"/>
    </xf>
    <xf numFmtId="0" fontId="7" fillId="0" borderId="9" xfId="0" applyFont="1" applyBorder="1" applyAlignment="1">
      <alignment horizontal="left"/>
    </xf>
    <xf numFmtId="0" fontId="7" fillId="0" borderId="0" xfId="0" applyFont="1"/>
    <xf numFmtId="0" fontId="3" fillId="0" borderId="0" xfId="0" applyFont="1" applyAlignment="1">
      <alignment horizontal="left"/>
    </xf>
    <xf numFmtId="0" fontId="12" fillId="0" borderId="0" xfId="0" applyFont="1"/>
    <xf numFmtId="0" fontId="23" fillId="2" borderId="9" xfId="3" applyFont="1" applyFill="1" applyBorder="1" applyAlignment="1">
      <alignment horizontal="center" vertical="top" wrapText="1"/>
    </xf>
    <xf numFmtId="0" fontId="17" fillId="0" borderId="9" xfId="0" applyFont="1" applyBorder="1" applyAlignment="1">
      <alignment horizontal="center" vertical="top" wrapText="1"/>
    </xf>
    <xf numFmtId="1" fontId="9" fillId="2" borderId="10" xfId="0" applyNumberFormat="1" applyFont="1" applyFill="1" applyBorder="1" applyAlignment="1">
      <alignment horizontal="center" vertical="top" wrapText="1"/>
    </xf>
    <xf numFmtId="49" fontId="24" fillId="0" borderId="11" xfId="0" applyNumberFormat="1" applyFont="1" applyBorder="1" applyAlignment="1">
      <alignment wrapText="1"/>
    </xf>
    <xf numFmtId="0" fontId="9" fillId="0" borderId="11" xfId="0" applyFont="1" applyBorder="1" applyAlignment="1">
      <alignment horizontal="left" vertical="top" wrapText="1"/>
    </xf>
    <xf numFmtId="164" fontId="9" fillId="0" borderId="11" xfId="1" applyFont="1" applyBorder="1" applyAlignment="1">
      <alignment vertical="top" wrapText="1"/>
    </xf>
    <xf numFmtId="1" fontId="9" fillId="2" borderId="14" xfId="0" applyNumberFormat="1" applyFont="1" applyFill="1" applyBorder="1" applyAlignment="1">
      <alignment horizontal="center" vertical="top" wrapText="1"/>
    </xf>
    <xf numFmtId="49" fontId="25" fillId="2" borderId="12" xfId="0" applyNumberFormat="1" applyFont="1" applyFill="1" applyBorder="1" applyAlignment="1">
      <alignment horizontal="center" vertical="top" wrapText="1"/>
    </xf>
    <xf numFmtId="164" fontId="9" fillId="0" borderId="12" xfId="1" applyFont="1" applyBorder="1" applyAlignment="1">
      <alignment vertical="top" wrapText="1"/>
    </xf>
    <xf numFmtId="0" fontId="8" fillId="0" borderId="14" xfId="0" applyFont="1" applyBorder="1" applyAlignment="1">
      <alignment horizontal="center"/>
    </xf>
    <xf numFmtId="49" fontId="24" fillId="0" borderId="12" xfId="0" applyNumberFormat="1" applyFont="1" applyBorder="1" applyAlignment="1">
      <alignment horizontal="center"/>
    </xf>
    <xf numFmtId="1" fontId="8" fillId="2" borderId="14" xfId="0" applyNumberFormat="1" applyFont="1" applyFill="1" applyBorder="1" applyAlignment="1">
      <alignment horizontal="center" vertical="top" wrapText="1"/>
    </xf>
    <xf numFmtId="1" fontId="18" fillId="2" borderId="9" xfId="0" applyNumberFormat="1" applyFont="1" applyFill="1" applyBorder="1" applyAlignment="1">
      <alignment horizontal="center" vertical="top" wrapText="1"/>
    </xf>
    <xf numFmtId="1" fontId="18" fillId="2" borderId="9" xfId="0" applyNumberFormat="1" applyFont="1" applyFill="1" applyBorder="1" applyAlignment="1">
      <alignment horizontal="center" vertical="center" wrapText="1"/>
    </xf>
    <xf numFmtId="1" fontId="26" fillId="2" borderId="9" xfId="0" applyNumberFormat="1" applyFont="1" applyFill="1" applyBorder="1" applyAlignment="1">
      <alignment horizontal="center" vertical="top" wrapText="1"/>
    </xf>
    <xf numFmtId="0" fontId="18" fillId="0" borderId="9" xfId="0" applyFont="1" applyBorder="1" applyAlignment="1">
      <alignment horizontal="left" vertical="top" wrapText="1"/>
    </xf>
    <xf numFmtId="164" fontId="18" fillId="0" borderId="9" xfId="1" applyFont="1" applyBorder="1" applyAlignment="1">
      <alignment vertical="top" wrapText="1"/>
    </xf>
    <xf numFmtId="1" fontId="18" fillId="2" borderId="18" xfId="0" applyNumberFormat="1" applyFont="1" applyFill="1" applyBorder="1" applyAlignment="1">
      <alignment horizontal="center" vertical="top" wrapText="1"/>
    </xf>
    <xf numFmtId="49" fontId="18" fillId="2" borderId="19" xfId="0" applyNumberFormat="1" applyFont="1" applyFill="1" applyBorder="1" applyAlignment="1">
      <alignment horizontal="center" vertical="center" wrapText="1"/>
    </xf>
    <xf numFmtId="49" fontId="26" fillId="2" borderId="19" xfId="0" applyNumberFormat="1" applyFont="1" applyFill="1" applyBorder="1" applyAlignment="1">
      <alignment horizontal="center" vertical="top" wrapText="1"/>
    </xf>
    <xf numFmtId="0" fontId="18" fillId="0" borderId="19" xfId="0" applyFont="1" applyBorder="1" applyAlignment="1">
      <alignment horizontal="left" vertical="top" wrapText="1"/>
    </xf>
    <xf numFmtId="164" fontId="18" fillId="0" borderId="19" xfId="1" applyFont="1" applyBorder="1" applyAlignment="1">
      <alignment vertical="top" wrapText="1"/>
    </xf>
    <xf numFmtId="1" fontId="18" fillId="2" borderId="21" xfId="0" applyNumberFormat="1" applyFont="1" applyFill="1" applyBorder="1" applyAlignment="1">
      <alignment horizontal="center" vertical="top" wrapText="1"/>
    </xf>
    <xf numFmtId="49" fontId="18" fillId="2" borderId="22" xfId="0" applyNumberFormat="1" applyFont="1" applyFill="1" applyBorder="1" applyAlignment="1">
      <alignment horizontal="center" vertical="center" wrapText="1"/>
    </xf>
    <xf numFmtId="49" fontId="26" fillId="2" borderId="22" xfId="0" applyNumberFormat="1" applyFont="1" applyFill="1" applyBorder="1" applyAlignment="1">
      <alignment horizontal="center" vertical="top" wrapText="1"/>
    </xf>
    <xf numFmtId="0" fontId="18" fillId="0" borderId="22" xfId="0" applyFont="1" applyBorder="1" applyAlignment="1">
      <alignment horizontal="left" vertical="top" wrapText="1"/>
    </xf>
    <xf numFmtId="164" fontId="18" fillId="0" borderId="22" xfId="1" applyFont="1" applyBorder="1" applyAlignment="1">
      <alignment vertical="top" wrapText="1"/>
    </xf>
    <xf numFmtId="0" fontId="8" fillId="0" borderId="0" xfId="0" applyFont="1" applyAlignment="1">
      <alignment vertical="top"/>
    </xf>
    <xf numFmtId="49" fontId="25" fillId="2" borderId="11" xfId="0" applyNumberFormat="1" applyFont="1" applyFill="1" applyBorder="1" applyAlignment="1">
      <alignment horizontal="center" vertical="top" wrapText="1"/>
    </xf>
    <xf numFmtId="164" fontId="8" fillId="0" borderId="12" xfId="1" applyFont="1" applyBorder="1" applyAlignment="1">
      <alignment vertical="top" wrapText="1"/>
    </xf>
    <xf numFmtId="164" fontId="8" fillId="0" borderId="15" xfId="1" applyFont="1" applyBorder="1" applyAlignment="1">
      <alignment horizontal="right" vertical="top" wrapText="1"/>
    </xf>
    <xf numFmtId="1" fontId="9" fillId="2" borderId="9" xfId="0" applyNumberFormat="1" applyFont="1" applyFill="1" applyBorder="1" applyAlignment="1">
      <alignment horizontal="center" vertical="center" wrapText="1"/>
    </xf>
    <xf numFmtId="1" fontId="25" fillId="2" borderId="9" xfId="0" applyNumberFormat="1" applyFont="1" applyFill="1" applyBorder="1" applyAlignment="1">
      <alignment horizontal="center" vertical="top" wrapText="1"/>
    </xf>
    <xf numFmtId="0" fontId="17" fillId="0" borderId="18" xfId="0" applyFont="1" applyBorder="1" applyAlignment="1">
      <alignment horizontal="center" vertical="top" wrapText="1"/>
    </xf>
    <xf numFmtId="49" fontId="17" fillId="0" borderId="19" xfId="0" applyNumberFormat="1" applyFont="1" applyBorder="1" applyAlignment="1">
      <alignment horizontal="center" vertical="center" wrapText="1"/>
    </xf>
    <xf numFmtId="49" fontId="29" fillId="0" borderId="19" xfId="0" applyNumberFormat="1" applyFont="1" applyBorder="1" applyAlignment="1">
      <alignment horizontal="center" vertical="top" wrapText="1"/>
    </xf>
    <xf numFmtId="0" fontId="17" fillId="0" borderId="19" xfId="0" applyFont="1" applyBorder="1" applyAlignment="1">
      <alignment horizontal="left" vertical="top" wrapText="1"/>
    </xf>
    <xf numFmtId="164" fontId="8" fillId="0" borderId="19" xfId="1" applyFont="1" applyBorder="1" applyAlignment="1">
      <alignment vertical="top" wrapText="1"/>
    </xf>
    <xf numFmtId="164" fontId="8" fillId="0" borderId="20" xfId="1" applyFont="1" applyBorder="1" applyAlignment="1">
      <alignment vertical="top" wrapText="1"/>
    </xf>
    <xf numFmtId="0" fontId="17" fillId="0" borderId="14" xfId="0" applyFont="1" applyBorder="1" applyAlignment="1">
      <alignment horizontal="center" vertical="top" wrapText="1"/>
    </xf>
    <xf numFmtId="49" fontId="17" fillId="0" borderId="12" xfId="0" applyNumberFormat="1" applyFont="1" applyBorder="1" applyAlignment="1">
      <alignment horizontal="center" vertical="center" wrapText="1"/>
    </xf>
    <xf numFmtId="49" fontId="29" fillId="0" borderId="12" xfId="0" applyNumberFormat="1" applyFont="1" applyBorder="1" applyAlignment="1">
      <alignment horizontal="center" vertical="top" wrapText="1"/>
    </xf>
    <xf numFmtId="164" fontId="8" fillId="0" borderId="15" xfId="1" applyFont="1" applyBorder="1" applyAlignment="1">
      <alignment vertical="top" wrapText="1"/>
    </xf>
    <xf numFmtId="0" fontId="13" fillId="0" borderId="14" xfId="0" applyFont="1" applyBorder="1" applyAlignment="1">
      <alignment horizontal="center" vertical="top" wrapText="1"/>
    </xf>
    <xf numFmtId="49" fontId="9" fillId="3" borderId="12" xfId="0" applyNumberFormat="1" applyFont="1" applyFill="1" applyBorder="1" applyAlignment="1">
      <alignment horizontal="center" vertical="center" wrapText="1"/>
    </xf>
    <xf numFmtId="49" fontId="30" fillId="0" borderId="12" xfId="0" applyNumberFormat="1" applyFont="1" applyBorder="1" applyAlignment="1">
      <alignment horizontal="center" vertical="top" wrapText="1"/>
    </xf>
    <xf numFmtId="164" fontId="8" fillId="0" borderId="12" xfId="1" applyFont="1" applyBorder="1" applyAlignment="1">
      <alignment horizontal="right" vertical="top" wrapText="1"/>
    </xf>
    <xf numFmtId="164" fontId="7" fillId="0" borderId="12" xfId="1" applyFont="1" applyBorder="1" applyAlignment="1">
      <alignment horizontal="right" vertical="top" wrapText="1"/>
    </xf>
    <xf numFmtId="49" fontId="9" fillId="2" borderId="19" xfId="0" applyNumberFormat="1" applyFont="1" applyFill="1" applyBorder="1" applyAlignment="1">
      <alignment horizontal="center" vertical="center" wrapText="1"/>
    </xf>
    <xf numFmtId="0" fontId="17" fillId="2" borderId="14" xfId="0" applyFont="1" applyFill="1" applyBorder="1" applyAlignment="1">
      <alignment horizontal="center" vertical="top" wrapText="1"/>
    </xf>
    <xf numFmtId="49" fontId="17" fillId="2" borderId="12" xfId="0" applyNumberFormat="1" applyFont="1" applyFill="1" applyBorder="1" applyAlignment="1">
      <alignment horizontal="center" vertical="center" wrapText="1"/>
    </xf>
    <xf numFmtId="49" fontId="29" fillId="2" borderId="12" xfId="0" applyNumberFormat="1" applyFont="1" applyFill="1" applyBorder="1" applyAlignment="1">
      <alignment horizontal="center" vertical="top" wrapText="1"/>
    </xf>
    <xf numFmtId="49" fontId="30" fillId="2" borderId="12" xfId="0" applyNumberFormat="1" applyFont="1" applyFill="1" applyBorder="1" applyAlignment="1">
      <alignment horizontal="center" vertical="top" wrapText="1"/>
    </xf>
    <xf numFmtId="0" fontId="9" fillId="3" borderId="12" xfId="0" applyFont="1" applyFill="1" applyBorder="1" applyAlignment="1">
      <alignment horizontal="left" vertical="top" wrapText="1"/>
    </xf>
    <xf numFmtId="1" fontId="18" fillId="2" borderId="14" xfId="0" applyNumberFormat="1" applyFont="1" applyFill="1" applyBorder="1" applyAlignment="1">
      <alignment horizontal="center" vertical="top" wrapText="1"/>
    </xf>
    <xf numFmtId="49" fontId="18" fillId="2" borderId="12" xfId="0" applyNumberFormat="1" applyFont="1" applyFill="1" applyBorder="1" applyAlignment="1">
      <alignment horizontal="center" vertical="center" wrapText="1"/>
    </xf>
    <xf numFmtId="49" fontId="26" fillId="2" borderId="12" xfId="0" applyNumberFormat="1" applyFont="1" applyFill="1" applyBorder="1" applyAlignment="1">
      <alignment horizontal="center" vertical="top" wrapText="1"/>
    </xf>
    <xf numFmtId="0" fontId="18" fillId="3" borderId="12" xfId="0" applyFont="1" applyFill="1" applyBorder="1" applyAlignment="1">
      <alignment horizontal="left" vertical="top" wrapText="1"/>
    </xf>
    <xf numFmtId="164" fontId="7" fillId="0" borderId="15" xfId="1" applyFont="1" applyBorder="1" applyAlignment="1">
      <alignment horizontal="right" vertical="top" wrapText="1"/>
    </xf>
    <xf numFmtId="1" fontId="9" fillId="2" borderId="21" xfId="0" applyNumberFormat="1" applyFont="1" applyFill="1" applyBorder="1" applyAlignment="1">
      <alignment horizontal="center" vertical="top" wrapText="1"/>
    </xf>
    <xf numFmtId="49" fontId="9" fillId="3" borderId="22" xfId="0" applyNumberFormat="1" applyFont="1" applyFill="1" applyBorder="1" applyAlignment="1">
      <alignment horizontal="center" vertical="center" wrapText="1"/>
    </xf>
    <xf numFmtId="49" fontId="25" fillId="2" borderId="22" xfId="0" applyNumberFormat="1" applyFont="1" applyFill="1" applyBorder="1" applyAlignment="1">
      <alignment horizontal="center" vertical="top" wrapText="1"/>
    </xf>
    <xf numFmtId="49" fontId="9" fillId="2" borderId="30" xfId="0" applyNumberFormat="1" applyFont="1" applyFill="1" applyBorder="1" applyAlignment="1">
      <alignment horizontal="center" vertical="center" wrapText="1"/>
    </xf>
    <xf numFmtId="164" fontId="8" fillId="0" borderId="22" xfId="1" applyFont="1" applyBorder="1" applyAlignment="1">
      <alignment horizontal="right" vertical="top" wrapText="1"/>
    </xf>
    <xf numFmtId="164" fontId="8" fillId="0" borderId="26" xfId="1" applyFont="1" applyBorder="1" applyAlignment="1">
      <alignment horizontal="right" vertical="top" wrapText="1"/>
    </xf>
    <xf numFmtId="49" fontId="18" fillId="2" borderId="9" xfId="0" applyNumberFormat="1" applyFont="1" applyFill="1" applyBorder="1" applyAlignment="1">
      <alignment horizontal="center" vertical="center" wrapText="1"/>
    </xf>
    <xf numFmtId="49" fontId="26" fillId="2" borderId="9" xfId="0" applyNumberFormat="1" applyFont="1" applyFill="1" applyBorder="1" applyAlignment="1">
      <alignment horizontal="center" vertical="center" wrapText="1"/>
    </xf>
    <xf numFmtId="0" fontId="18" fillId="0" borderId="9" xfId="0" applyFont="1" applyBorder="1" applyAlignment="1">
      <alignment horizontal="left" vertical="center" wrapText="1"/>
    </xf>
    <xf numFmtId="164" fontId="7" fillId="0" borderId="9" xfId="1" applyFont="1" applyBorder="1" applyAlignment="1">
      <alignment horizontal="right" vertical="center" wrapText="1"/>
    </xf>
    <xf numFmtId="0" fontId="7" fillId="0" borderId="9" xfId="0" applyFont="1" applyBorder="1" applyAlignment="1">
      <alignment horizontal="center" vertical="center"/>
    </xf>
    <xf numFmtId="49" fontId="7" fillId="0" borderId="9" xfId="0" applyNumberFormat="1" applyFont="1" applyBorder="1" applyAlignment="1">
      <alignment vertical="center"/>
    </xf>
    <xf numFmtId="49" fontId="23" fillId="0" borderId="9" xfId="0" applyNumberFormat="1" applyFont="1" applyBorder="1" applyAlignment="1">
      <alignment vertical="center"/>
    </xf>
    <xf numFmtId="0" fontId="7" fillId="0" borderId="9" xfId="0" applyFont="1" applyBorder="1" applyAlignment="1">
      <alignment horizontal="left" vertical="center"/>
    </xf>
    <xf numFmtId="164" fontId="7" fillId="0" borderId="9" xfId="1" applyFont="1" applyBorder="1" applyAlignment="1">
      <alignment horizontal="right" vertical="center"/>
    </xf>
    <xf numFmtId="0" fontId="17" fillId="0" borderId="10" xfId="0" applyFont="1" applyBorder="1" applyAlignment="1">
      <alignment horizontal="center" vertical="top" wrapText="1"/>
    </xf>
    <xf numFmtId="49" fontId="17" fillId="0" borderId="11" xfId="0" applyNumberFormat="1" applyFont="1" applyBorder="1" applyAlignment="1">
      <alignment horizontal="center" vertical="center" wrapText="1"/>
    </xf>
    <xf numFmtId="49" fontId="29" fillId="0" borderId="11" xfId="0" applyNumberFormat="1" applyFont="1" applyBorder="1" applyAlignment="1">
      <alignment horizontal="center" vertical="top" wrapText="1"/>
    </xf>
    <xf numFmtId="164" fontId="8" fillId="0" borderId="11" xfId="1" applyFont="1" applyBorder="1" applyAlignment="1">
      <alignment vertical="top" wrapText="1"/>
    </xf>
    <xf numFmtId="164" fontId="8" fillId="0" borderId="13" xfId="1" applyFont="1" applyBorder="1" applyAlignment="1">
      <alignment vertical="top" wrapText="1"/>
    </xf>
    <xf numFmtId="0" fontId="13" fillId="4" borderId="14" xfId="0" applyFont="1" applyFill="1" applyBorder="1" applyAlignment="1">
      <alignment horizontal="center" vertical="top" wrapText="1"/>
    </xf>
    <xf numFmtId="164" fontId="8" fillId="0" borderId="22" xfId="1" applyFont="1" applyBorder="1" applyAlignment="1">
      <alignment vertical="top" wrapText="1"/>
    </xf>
    <xf numFmtId="164" fontId="8" fillId="0" borderId="26" xfId="1" applyFont="1" applyBorder="1" applyAlignment="1">
      <alignment vertical="top" wrapText="1"/>
    </xf>
    <xf numFmtId="0" fontId="18" fillId="3" borderId="9" xfId="0" applyFont="1" applyFill="1" applyBorder="1" applyAlignment="1">
      <alignment horizontal="left" vertical="center" wrapText="1"/>
    </xf>
    <xf numFmtId="164" fontId="7" fillId="0" borderId="9" xfId="1" applyFont="1" applyBorder="1" applyAlignment="1">
      <alignment horizontal="center" vertical="center"/>
    </xf>
    <xf numFmtId="49" fontId="7" fillId="0" borderId="9" xfId="1" applyNumberFormat="1" applyFont="1" applyBorder="1" applyAlignment="1">
      <alignment vertical="center"/>
    </xf>
    <xf numFmtId="49" fontId="23" fillId="0" borderId="9" xfId="1" applyNumberFormat="1" applyFont="1" applyBorder="1" applyAlignment="1">
      <alignment vertical="center"/>
    </xf>
    <xf numFmtId="49" fontId="7" fillId="0" borderId="9" xfId="1" applyNumberFormat="1" applyFont="1" applyBorder="1" applyAlignment="1">
      <alignment horizontal="center" vertical="center"/>
    </xf>
    <xf numFmtId="164" fontId="18" fillId="0" borderId="9" xfId="1" applyFont="1" applyFill="1" applyBorder="1" applyAlignment="1">
      <alignment horizontal="left" vertical="center" wrapText="1"/>
    </xf>
    <xf numFmtId="0" fontId="31" fillId="0" borderId="0" xfId="0" applyFont="1"/>
    <xf numFmtId="0" fontId="9" fillId="2" borderId="12" xfId="0" applyFont="1" applyFill="1" applyBorder="1" applyAlignment="1">
      <alignment horizontal="left" vertical="top" wrapText="1"/>
    </xf>
    <xf numFmtId="164" fontId="7" fillId="0" borderId="9" xfId="1" applyFont="1" applyBorder="1" applyAlignment="1">
      <alignment vertical="center" wrapText="1"/>
    </xf>
    <xf numFmtId="0" fontId="8" fillId="0" borderId="9" xfId="0" applyFont="1" applyBorder="1" applyAlignment="1">
      <alignment horizontal="center" vertical="center"/>
    </xf>
    <xf numFmtId="49" fontId="8" fillId="0" borderId="9" xfId="0" applyNumberFormat="1" applyFont="1" applyBorder="1" applyAlignment="1">
      <alignment vertical="center"/>
    </xf>
    <xf numFmtId="49" fontId="24" fillId="0" borderId="9" xfId="0" applyNumberFormat="1" applyFont="1" applyBorder="1" applyAlignment="1">
      <alignment vertical="center"/>
    </xf>
    <xf numFmtId="49" fontId="8" fillId="0" borderId="9" xfId="0" applyNumberFormat="1" applyFont="1" applyBorder="1" applyAlignment="1">
      <alignment horizontal="center" vertical="center"/>
    </xf>
    <xf numFmtId="1" fontId="9" fillId="2" borderId="18" xfId="0" applyNumberFormat="1" applyFont="1" applyFill="1" applyBorder="1" applyAlignment="1">
      <alignment horizontal="center" vertical="top" wrapText="1"/>
    </xf>
    <xf numFmtId="49" fontId="25" fillId="2" borderId="19" xfId="0" applyNumberFormat="1" applyFont="1" applyFill="1" applyBorder="1" applyAlignment="1">
      <alignment horizontal="center" vertical="top" wrapText="1"/>
    </xf>
    <xf numFmtId="0" fontId="9" fillId="0" borderId="19" xfId="0" applyFont="1" applyBorder="1" applyAlignment="1">
      <alignment vertical="top" wrapText="1"/>
    </xf>
    <xf numFmtId="164" fontId="9" fillId="0" borderId="19" xfId="1" applyFont="1" applyBorder="1" applyAlignment="1">
      <alignment vertical="top" wrapText="1"/>
    </xf>
    <xf numFmtId="0" fontId="9" fillId="0" borderId="12" xfId="0" applyFont="1" applyBorder="1" applyAlignment="1">
      <alignment vertical="top" wrapText="1"/>
    </xf>
    <xf numFmtId="49" fontId="26" fillId="2" borderId="9" xfId="0" applyNumberFormat="1" applyFont="1" applyFill="1" applyBorder="1" applyAlignment="1">
      <alignment horizontal="center" vertical="top" wrapText="1"/>
    </xf>
    <xf numFmtId="0" fontId="18" fillId="0" borderId="9" xfId="0" applyFont="1" applyBorder="1" applyAlignment="1">
      <alignment vertical="top" wrapText="1"/>
    </xf>
    <xf numFmtId="0" fontId="18" fillId="0" borderId="19" xfId="0" applyFont="1" applyBorder="1" applyAlignment="1">
      <alignment vertical="top" wrapText="1"/>
    </xf>
    <xf numFmtId="0" fontId="18" fillId="0" borderId="22" xfId="0" applyFont="1" applyBorder="1" applyAlignment="1">
      <alignment vertical="top" wrapText="1"/>
    </xf>
    <xf numFmtId="1" fontId="9" fillId="2" borderId="12" xfId="3" applyNumberFormat="1" applyFont="1" applyFill="1" applyBorder="1" applyAlignment="1">
      <alignment horizontal="center" vertical="top" wrapText="1"/>
    </xf>
    <xf numFmtId="0" fontId="9" fillId="3" borderId="12" xfId="3" applyFont="1" applyFill="1" applyBorder="1" applyAlignment="1">
      <alignment vertical="top" wrapText="1"/>
    </xf>
    <xf numFmtId="164" fontId="7" fillId="0" borderId="12" xfId="1" applyFont="1" applyBorder="1" applyAlignment="1">
      <alignment vertical="top" wrapText="1"/>
    </xf>
    <xf numFmtId="164" fontId="7" fillId="0" borderId="15" xfId="1" applyFont="1" applyBorder="1" applyAlignment="1">
      <alignment vertical="top" wrapText="1"/>
    </xf>
    <xf numFmtId="1" fontId="18" fillId="0" borderId="12" xfId="3" applyNumberFormat="1" applyFont="1" applyBorder="1" applyAlignment="1">
      <alignment horizontal="center"/>
    </xf>
    <xf numFmtId="0" fontId="18" fillId="0" borderId="12" xfId="3" applyFont="1" applyBorder="1"/>
    <xf numFmtId="1" fontId="9" fillId="2" borderId="12" xfId="3" applyNumberFormat="1" applyFont="1" applyFill="1" applyBorder="1" applyAlignment="1">
      <alignment horizontal="center"/>
    </xf>
    <xf numFmtId="0" fontId="9" fillId="0" borderId="12" xfId="3" applyFont="1" applyBorder="1" applyAlignment="1">
      <alignment horizontal="justify" vertical="center" wrapText="1"/>
    </xf>
    <xf numFmtId="1" fontId="9" fillId="2" borderId="22" xfId="3" applyNumberFormat="1" applyFont="1" applyFill="1" applyBorder="1" applyAlignment="1">
      <alignment horizontal="center"/>
    </xf>
    <xf numFmtId="49" fontId="9" fillId="2" borderId="31" xfId="0" applyNumberFormat="1" applyFont="1" applyFill="1" applyBorder="1" applyAlignment="1">
      <alignment horizontal="center" vertical="center" wrapText="1"/>
    </xf>
    <xf numFmtId="0" fontId="8" fillId="0" borderId="22" xfId="3" applyFont="1" applyBorder="1" applyAlignment="1">
      <alignment horizontal="justify" vertical="center" wrapText="1"/>
    </xf>
    <xf numFmtId="164" fontId="7" fillId="0" borderId="9" xfId="1" applyFont="1" applyBorder="1" applyAlignment="1">
      <alignment vertical="center"/>
    </xf>
    <xf numFmtId="0" fontId="9" fillId="2" borderId="22" xfId="0" applyFont="1" applyFill="1" applyBorder="1" applyAlignment="1">
      <alignment horizontal="left" vertical="top" wrapText="1"/>
    </xf>
    <xf numFmtId="0" fontId="18" fillId="2" borderId="9" xfId="0" applyFont="1" applyFill="1" applyBorder="1" applyAlignment="1">
      <alignment horizontal="left" vertical="top" wrapText="1"/>
    </xf>
    <xf numFmtId="164" fontId="7" fillId="0" borderId="9" xfId="1" applyFont="1" applyBorder="1" applyAlignment="1">
      <alignment vertical="top" wrapText="1"/>
    </xf>
    <xf numFmtId="164" fontId="18" fillId="0" borderId="9" xfId="1" applyFont="1" applyBorder="1" applyAlignment="1">
      <alignment vertical="center" wrapText="1"/>
    </xf>
    <xf numFmtId="0" fontId="17" fillId="0" borderId="11" xfId="0" applyFont="1" applyBorder="1" applyAlignment="1">
      <alignment horizontal="center" vertical="center" wrapText="1"/>
    </xf>
    <xf numFmtId="0" fontId="29" fillId="0" borderId="11" xfId="0" applyFont="1" applyBorder="1" applyAlignment="1">
      <alignment horizontal="center" vertical="top" wrapText="1"/>
    </xf>
    <xf numFmtId="0" fontId="17" fillId="0" borderId="12" xfId="0" applyFont="1" applyBorder="1" applyAlignment="1">
      <alignment horizontal="center" vertical="center" wrapText="1"/>
    </xf>
    <xf numFmtId="0" fontId="29" fillId="0" borderId="12" xfId="0" applyFont="1" applyBorder="1" applyAlignment="1">
      <alignment horizontal="center" vertical="top" wrapText="1"/>
    </xf>
    <xf numFmtId="49" fontId="9" fillId="3" borderId="32" xfId="0" applyNumberFormat="1" applyFont="1" applyFill="1" applyBorder="1" applyAlignment="1">
      <alignment horizontal="center" vertical="center" wrapText="1"/>
    </xf>
    <xf numFmtId="0" fontId="30" fillId="0" borderId="12" xfId="0" applyFont="1" applyBorder="1" applyAlignment="1">
      <alignment horizontal="center" vertical="top" wrapText="1"/>
    </xf>
    <xf numFmtId="1" fontId="9" fillId="0" borderId="12" xfId="3" applyNumberFormat="1" applyFont="1" applyBorder="1" applyAlignment="1">
      <alignment horizontal="center"/>
    </xf>
    <xf numFmtId="0" fontId="30" fillId="0" borderId="12" xfId="0" quotePrefix="1" applyFont="1" applyBorder="1" applyAlignment="1">
      <alignment horizontal="center" vertical="top" wrapText="1"/>
    </xf>
    <xf numFmtId="1" fontId="9" fillId="0" borderId="32" xfId="3" applyNumberFormat="1" applyFont="1" applyBorder="1" applyAlignment="1">
      <alignment horizontal="center"/>
    </xf>
    <xf numFmtId="1" fontId="18" fillId="2" borderId="12" xfId="0" applyNumberFormat="1" applyFont="1" applyFill="1" applyBorder="1" applyAlignment="1">
      <alignment horizontal="center" vertical="center" wrapText="1"/>
    </xf>
    <xf numFmtId="1" fontId="26" fillId="2" borderId="12" xfId="0" applyNumberFormat="1" applyFont="1" applyFill="1" applyBorder="1" applyAlignment="1">
      <alignment horizontal="center" vertical="top" wrapText="1"/>
    </xf>
    <xf numFmtId="1" fontId="25" fillId="2" borderId="12" xfId="0" applyNumberFormat="1" applyFont="1" applyFill="1" applyBorder="1" applyAlignment="1">
      <alignment horizontal="center" vertical="top" wrapText="1"/>
    </xf>
    <xf numFmtId="0" fontId="9" fillId="0" borderId="12" xfId="3" applyFont="1" applyBorder="1"/>
    <xf numFmtId="49" fontId="9" fillId="3" borderId="33" xfId="0" applyNumberFormat="1" applyFont="1" applyFill="1" applyBorder="1" applyAlignment="1">
      <alignment horizontal="center" vertical="center" wrapText="1"/>
    </xf>
    <xf numFmtId="1" fontId="25" fillId="2" borderId="22" xfId="0" applyNumberFormat="1" applyFont="1" applyFill="1" applyBorder="1" applyAlignment="1">
      <alignment horizontal="center" vertical="top" wrapText="1"/>
    </xf>
    <xf numFmtId="0" fontId="9" fillId="0" borderId="22" xfId="3" applyFont="1" applyBorder="1" applyAlignment="1">
      <alignment horizontal="justify" vertical="center" wrapText="1"/>
    </xf>
    <xf numFmtId="1" fontId="26" fillId="2" borderId="9" xfId="0" applyNumberFormat="1" applyFont="1" applyFill="1" applyBorder="1" applyAlignment="1">
      <alignment horizontal="center" vertical="center" wrapText="1"/>
    </xf>
    <xf numFmtId="0" fontId="7" fillId="0" borderId="9" xfId="0" applyFont="1" applyBorder="1" applyAlignment="1">
      <alignment vertical="center"/>
    </xf>
    <xf numFmtId="0" fontId="23" fillId="0" borderId="9" xfId="0" applyFont="1" applyBorder="1" applyAlignment="1">
      <alignment vertical="center"/>
    </xf>
    <xf numFmtId="0" fontId="13" fillId="2" borderId="14" xfId="0" applyFont="1" applyFill="1" applyBorder="1" applyAlignment="1">
      <alignment horizontal="center" vertical="top" wrapText="1"/>
    </xf>
    <xf numFmtId="49" fontId="9" fillId="3" borderId="32" xfId="0" applyNumberFormat="1" applyFont="1" applyFill="1" applyBorder="1" applyAlignment="1">
      <alignment horizontal="center" vertical="top" wrapText="1"/>
    </xf>
    <xf numFmtId="164" fontId="7" fillId="0" borderId="22" xfId="1" applyFont="1" applyBorder="1" applyAlignment="1">
      <alignment horizontal="right" vertical="top" wrapText="1"/>
    </xf>
    <xf numFmtId="0" fontId="7" fillId="0" borderId="9" xfId="0" applyFont="1" applyBorder="1" applyAlignment="1">
      <alignment horizontal="center"/>
    </xf>
    <xf numFmtId="49" fontId="23" fillId="0" borderId="9" xfId="0" applyNumberFormat="1" applyFont="1" applyBorder="1"/>
    <xf numFmtId="164" fontId="7" fillId="0" borderId="9" xfId="1" applyFont="1" applyBorder="1" applyAlignment="1">
      <alignment horizontal="right"/>
    </xf>
    <xf numFmtId="164" fontId="7" fillId="0" borderId="9" xfId="1" applyFont="1" applyBorder="1" applyAlignment="1">
      <alignment horizontal="right" vertical="top" wrapText="1"/>
    </xf>
    <xf numFmtId="164" fontId="7" fillId="0" borderId="9" xfId="1" applyFont="1" applyBorder="1"/>
    <xf numFmtId="0" fontId="9" fillId="0" borderId="12" xfId="3" applyFont="1" applyBorder="1" applyAlignment="1">
      <alignment vertical="top" wrapText="1"/>
    </xf>
    <xf numFmtId="164" fontId="18" fillId="2" borderId="9" xfId="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49" fontId="26" fillId="2" borderId="9" xfId="1" applyNumberFormat="1" applyFont="1" applyFill="1" applyBorder="1" applyAlignment="1">
      <alignment horizontal="center" vertical="center" wrapText="1"/>
    </xf>
    <xf numFmtId="164" fontId="18" fillId="0" borderId="9" xfId="1" applyFont="1" applyBorder="1" applyAlignment="1">
      <alignment horizontal="left" vertical="center" wrapText="1"/>
    </xf>
    <xf numFmtId="1" fontId="18" fillId="2" borderId="10" xfId="0" applyNumberFormat="1" applyFont="1" applyFill="1" applyBorder="1" applyAlignment="1">
      <alignment horizontal="center" vertical="top" wrapText="1"/>
    </xf>
    <xf numFmtId="49" fontId="26" fillId="2" borderId="11" xfId="0" applyNumberFormat="1" applyFont="1" applyFill="1" applyBorder="1" applyAlignment="1">
      <alignment horizontal="left" vertical="top" wrapText="1"/>
    </xf>
    <xf numFmtId="49" fontId="26" fillId="2" borderId="12" xfId="0" applyNumberFormat="1" applyFont="1" applyFill="1" applyBorder="1" applyAlignment="1">
      <alignment horizontal="left" vertical="top" wrapText="1"/>
    </xf>
    <xf numFmtId="49" fontId="26" fillId="2" borderId="22" xfId="0" applyNumberFormat="1" applyFont="1" applyFill="1" applyBorder="1" applyAlignment="1">
      <alignment horizontal="left" vertical="top" wrapText="1"/>
    </xf>
    <xf numFmtId="164" fontId="9" fillId="0" borderId="22" xfId="1" applyFont="1" applyBorder="1" applyAlignment="1">
      <alignment vertical="top" wrapText="1"/>
    </xf>
    <xf numFmtId="0" fontId="7" fillId="2" borderId="9" xfId="3" applyFont="1" applyFill="1" applyBorder="1" applyAlignment="1">
      <alignment horizontal="center" vertical="center" wrapText="1"/>
    </xf>
    <xf numFmtId="1" fontId="9" fillId="0" borderId="12" xfId="3" applyNumberFormat="1" applyFont="1" applyBorder="1" applyAlignment="1">
      <alignment horizontal="center" vertical="top"/>
    </xf>
    <xf numFmtId="0" fontId="18" fillId="0" borderId="12" xfId="3" applyFont="1" applyBorder="1" applyAlignment="1">
      <alignment vertical="top" wrapText="1"/>
    </xf>
    <xf numFmtId="49" fontId="18" fillId="2" borderId="11" xfId="0" applyNumberFormat="1" applyFont="1" applyFill="1" applyBorder="1" applyAlignment="1">
      <alignment horizontal="center" vertical="center" wrapText="1"/>
    </xf>
    <xf numFmtId="164" fontId="8" fillId="0" borderId="12" xfId="1" applyFont="1" applyBorder="1" applyAlignment="1">
      <alignment horizontal="right"/>
    </xf>
    <xf numFmtId="49" fontId="17" fillId="2" borderId="12" xfId="0" applyNumberFormat="1" applyFont="1" applyFill="1" applyBorder="1" applyAlignment="1">
      <alignment horizontal="center" vertical="top" wrapText="1"/>
    </xf>
    <xf numFmtId="1" fontId="9" fillId="0" borderId="14" xfId="3" applyNumberFormat="1" applyFont="1" applyBorder="1" applyAlignment="1">
      <alignment horizontal="center"/>
    </xf>
    <xf numFmtId="0" fontId="9" fillId="0" borderId="12" xfId="3" applyFont="1" applyBorder="1" applyAlignment="1">
      <alignment vertical="center" wrapText="1"/>
    </xf>
    <xf numFmtId="0" fontId="13" fillId="2" borderId="12" xfId="0" applyFont="1" applyFill="1" applyBorder="1" applyAlignment="1">
      <alignment horizontal="center" vertical="top" wrapText="1"/>
    </xf>
    <xf numFmtId="0" fontId="13" fillId="0" borderId="32" xfId="0" applyFont="1" applyBorder="1" applyAlignment="1">
      <alignment horizontal="left" vertical="top" wrapText="1"/>
    </xf>
    <xf numFmtId="0" fontId="9" fillId="3" borderId="12" xfId="3" applyFont="1" applyFill="1" applyBorder="1" applyAlignment="1">
      <alignment vertical="center"/>
    </xf>
    <xf numFmtId="0" fontId="18" fillId="2" borderId="12" xfId="3" applyFont="1" applyFill="1" applyBorder="1" applyAlignment="1">
      <alignment vertical="center"/>
    </xf>
    <xf numFmtId="164" fontId="8" fillId="0" borderId="12" xfId="1" applyFont="1" applyBorder="1"/>
    <xf numFmtId="164" fontId="8" fillId="0" borderId="12" xfId="1" applyFont="1" applyBorder="1" applyAlignment="1">
      <alignment vertical="top"/>
    </xf>
    <xf numFmtId="164" fontId="8" fillId="0" borderId="22" xfId="1" applyFont="1" applyBorder="1" applyAlignment="1">
      <alignment vertical="top"/>
    </xf>
    <xf numFmtId="49" fontId="9" fillId="2" borderId="22" xfId="0" applyNumberFormat="1" applyFont="1" applyFill="1" applyBorder="1" applyAlignment="1">
      <alignment horizontal="center" vertical="center" wrapText="1"/>
    </xf>
    <xf numFmtId="49" fontId="9" fillId="0" borderId="32" xfId="0" applyNumberFormat="1" applyFont="1" applyBorder="1" applyAlignment="1">
      <alignment horizontal="center" vertical="center" wrapText="1"/>
    </xf>
    <xf numFmtId="49" fontId="25" fillId="0" borderId="12" xfId="0" applyNumberFormat="1" applyFont="1" applyBorder="1" applyAlignment="1">
      <alignment horizontal="center" vertical="top" wrapText="1"/>
    </xf>
    <xf numFmtId="1" fontId="25" fillId="2" borderId="12" xfId="3" applyNumberFormat="1" applyFont="1" applyFill="1" applyBorder="1" applyAlignment="1">
      <alignment horizontal="center"/>
    </xf>
    <xf numFmtId="49" fontId="26" fillId="2" borderId="11" xfId="0" applyNumberFormat="1" applyFont="1" applyFill="1" applyBorder="1" applyAlignment="1">
      <alignment horizontal="center" vertical="top" wrapText="1"/>
    </xf>
    <xf numFmtId="49" fontId="18" fillId="3" borderId="32" xfId="0" applyNumberFormat="1" applyFont="1" applyFill="1" applyBorder="1" applyAlignment="1">
      <alignment horizontal="center" vertical="center" wrapText="1"/>
    </xf>
    <xf numFmtId="164" fontId="31" fillId="0" borderId="15" xfId="1" applyFont="1" applyBorder="1" applyAlignment="1">
      <alignment horizontal="right" vertical="center" wrapText="1"/>
    </xf>
    <xf numFmtId="0" fontId="18" fillId="0" borderId="12" xfId="3" applyFont="1" applyBorder="1" applyAlignment="1">
      <alignment horizontal="justify" vertical="center" wrapText="1"/>
    </xf>
    <xf numFmtId="49" fontId="9" fillId="3" borderId="33" xfId="0" applyNumberFormat="1" applyFont="1" applyFill="1" applyBorder="1" applyAlignment="1">
      <alignment horizontal="center" vertical="top" wrapText="1"/>
    </xf>
    <xf numFmtId="49" fontId="18" fillId="2" borderId="21" xfId="0" applyNumberFormat="1" applyFont="1" applyFill="1" applyBorder="1" applyAlignment="1">
      <alignment horizontal="center" vertical="top" wrapText="1"/>
    </xf>
    <xf numFmtId="49" fontId="13" fillId="2" borderId="14" xfId="0" applyNumberFormat="1" applyFont="1" applyFill="1" applyBorder="1" applyAlignment="1">
      <alignment horizontal="center" vertical="top" wrapText="1"/>
    </xf>
    <xf numFmtId="49" fontId="17" fillId="2" borderId="14"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wrapText="1"/>
    </xf>
    <xf numFmtId="0" fontId="9" fillId="3" borderId="22" xfId="0" applyFont="1" applyFill="1" applyBorder="1" applyAlignment="1">
      <alignment horizontal="left" vertical="top" wrapText="1"/>
    </xf>
    <xf numFmtId="164" fontId="8" fillId="0" borderId="34" xfId="1" applyFont="1" applyBorder="1" applyAlignment="1">
      <alignment horizontal="right" vertical="top" wrapText="1"/>
    </xf>
    <xf numFmtId="49" fontId="7" fillId="0" borderId="9" xfId="0" applyNumberFormat="1" applyFont="1" applyBorder="1" applyAlignment="1">
      <alignment horizontal="center" vertical="center" wrapText="1"/>
    </xf>
    <xf numFmtId="49" fontId="2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0" fontId="7" fillId="2" borderId="29" xfId="3" applyFont="1" applyFill="1" applyBorder="1" applyAlignment="1">
      <alignment horizontal="center" vertical="top" wrapText="1"/>
    </xf>
    <xf numFmtId="0" fontId="23" fillId="2" borderId="29" xfId="3" applyFont="1" applyFill="1" applyBorder="1" applyAlignment="1">
      <alignment horizontal="center" vertical="top" wrapText="1"/>
    </xf>
    <xf numFmtId="0" fontId="17" fillId="0" borderId="0" xfId="0" applyFont="1" applyAlignment="1">
      <alignment horizontal="center" vertical="top" wrapText="1"/>
    </xf>
    <xf numFmtId="49" fontId="9" fillId="2" borderId="10" xfId="0" applyNumberFormat="1" applyFont="1" applyFill="1" applyBorder="1" applyAlignment="1">
      <alignment horizontal="center" vertical="top" wrapText="1"/>
    </xf>
    <xf numFmtId="49" fontId="9" fillId="3" borderId="35" xfId="0" applyNumberFormat="1" applyFont="1" applyFill="1" applyBorder="1" applyAlignment="1">
      <alignment horizontal="center" vertical="center" wrapText="1"/>
    </xf>
    <xf numFmtId="164" fontId="9" fillId="0" borderId="15" xfId="1" applyFont="1" applyBorder="1" applyAlignment="1">
      <alignment vertical="top" wrapText="1"/>
    </xf>
    <xf numFmtId="164" fontId="9" fillId="0" borderId="26" xfId="1" applyFont="1" applyBorder="1" applyAlignment="1">
      <alignment vertical="top" wrapText="1"/>
    </xf>
    <xf numFmtId="164" fontId="18" fillId="0" borderId="12" xfId="1" applyFont="1" applyBorder="1" applyAlignment="1">
      <alignment vertical="top" wrapText="1"/>
    </xf>
    <xf numFmtId="49" fontId="18" fillId="2" borderId="16" xfId="0" applyNumberFormat="1" applyFont="1" applyFill="1" applyBorder="1" applyAlignment="1">
      <alignment horizontal="center" vertical="top" wrapText="1"/>
    </xf>
    <xf numFmtId="49" fontId="18" fillId="2" borderId="17" xfId="0" applyNumberFormat="1" applyFont="1" applyFill="1" applyBorder="1" applyAlignment="1">
      <alignment horizontal="center" vertical="center" wrapText="1"/>
    </xf>
    <xf numFmtId="49" fontId="26" fillId="2" borderId="17" xfId="0" applyNumberFormat="1" applyFont="1" applyFill="1" applyBorder="1" applyAlignment="1">
      <alignment horizontal="center" vertical="top" wrapText="1"/>
    </xf>
    <xf numFmtId="0" fontId="18" fillId="0" borderId="17" xfId="0" applyFont="1" applyBorder="1" applyAlignment="1">
      <alignment horizontal="left" vertical="top" wrapText="1"/>
    </xf>
    <xf numFmtId="164" fontId="18" fillId="0" borderId="17" xfId="1" applyFont="1" applyBorder="1" applyAlignment="1">
      <alignment vertical="top" wrapText="1"/>
    </xf>
    <xf numFmtId="49" fontId="18" fillId="2" borderId="39" xfId="0" applyNumberFormat="1" applyFont="1" applyFill="1" applyBorder="1" applyAlignment="1">
      <alignment horizontal="center" vertical="top" wrapText="1"/>
    </xf>
    <xf numFmtId="49" fontId="18" fillId="2" borderId="39" xfId="0" applyNumberFormat="1" applyFont="1" applyFill="1" applyBorder="1" applyAlignment="1">
      <alignment horizontal="center" vertical="center" wrapText="1"/>
    </xf>
    <xf numFmtId="49" fontId="26" fillId="2" borderId="39" xfId="0" applyNumberFormat="1" applyFont="1" applyFill="1" applyBorder="1" applyAlignment="1">
      <alignment horizontal="center" vertical="top" wrapText="1"/>
    </xf>
    <xf numFmtId="0" fontId="18" fillId="0" borderId="39" xfId="0" applyFont="1" applyBorder="1" applyAlignment="1">
      <alignment vertical="top" wrapText="1"/>
    </xf>
    <xf numFmtId="164" fontId="18" fillId="0" borderId="39" xfId="1" applyFont="1" applyBorder="1" applyAlignment="1">
      <alignment vertical="top" wrapText="1"/>
    </xf>
    <xf numFmtId="49" fontId="13" fillId="0" borderId="10" xfId="0" applyNumberFormat="1" applyFont="1" applyBorder="1" applyAlignment="1">
      <alignment horizontal="center" vertical="top" wrapText="1"/>
    </xf>
    <xf numFmtId="49" fontId="13" fillId="0" borderId="11" xfId="0" applyNumberFormat="1" applyFont="1" applyBorder="1" applyAlignment="1">
      <alignment horizontal="center" vertical="center" wrapText="1"/>
    </xf>
    <xf numFmtId="49" fontId="30" fillId="0" borderId="11" xfId="0" applyNumberFormat="1" applyFont="1" applyBorder="1" applyAlignment="1">
      <alignment horizontal="center" vertical="top" wrapText="1"/>
    </xf>
    <xf numFmtId="49" fontId="9" fillId="2" borderId="9" xfId="0" applyNumberFormat="1" applyFont="1" applyFill="1" applyBorder="1" applyAlignment="1">
      <alignment horizontal="center" vertical="center" wrapText="1"/>
    </xf>
    <xf numFmtId="49" fontId="25" fillId="2" borderId="9" xfId="0" applyNumberFormat="1" applyFont="1" applyFill="1" applyBorder="1" applyAlignment="1">
      <alignment horizontal="center" vertical="center" wrapText="1"/>
    </xf>
    <xf numFmtId="164" fontId="8" fillId="0" borderId="11" xfId="1" applyFont="1" applyBorder="1" applyAlignment="1">
      <alignment horizontal="center" vertical="top" wrapText="1"/>
    </xf>
    <xf numFmtId="164" fontId="8" fillId="0" borderId="13" xfId="1" applyFont="1" applyBorder="1" applyAlignment="1">
      <alignment horizontal="center" vertical="top" wrapText="1"/>
    </xf>
    <xf numFmtId="0" fontId="17" fillId="0" borderId="34" xfId="0" applyFont="1" applyBorder="1" applyAlignment="1">
      <alignment horizontal="left" vertical="top" wrapText="1"/>
    </xf>
    <xf numFmtId="164" fontId="8" fillId="0" borderId="12" xfId="1" applyFont="1" applyBorder="1" applyAlignment="1">
      <alignment horizontal="center" vertical="top" wrapText="1"/>
    </xf>
    <xf numFmtId="0" fontId="13" fillId="0" borderId="34" xfId="0" applyFont="1" applyBorder="1" applyAlignment="1">
      <alignment horizontal="left" vertical="top" wrapText="1"/>
    </xf>
    <xf numFmtId="0" fontId="9" fillId="0" borderId="34" xfId="0" applyFont="1" applyBorder="1" applyAlignment="1">
      <alignment horizontal="left" vertical="top" wrapText="1"/>
    </xf>
    <xf numFmtId="0" fontId="18" fillId="2" borderId="34" xfId="0" applyFont="1" applyFill="1" applyBorder="1" applyAlignment="1">
      <alignment horizontal="left" vertical="top" wrapText="1"/>
    </xf>
    <xf numFmtId="0" fontId="9" fillId="3" borderId="34" xfId="3" applyFont="1" applyFill="1" applyBorder="1" applyAlignment="1">
      <alignment vertical="center"/>
    </xf>
    <xf numFmtId="0" fontId="18" fillId="0" borderId="34" xfId="0" applyFont="1" applyBorder="1" applyAlignment="1">
      <alignment horizontal="left" vertical="top" wrapText="1"/>
    </xf>
    <xf numFmtId="0" fontId="9" fillId="3" borderId="34" xfId="0" applyFont="1" applyFill="1" applyBorder="1" applyAlignment="1">
      <alignment horizontal="left" vertical="top" wrapText="1"/>
    </xf>
    <xf numFmtId="0" fontId="9" fillId="0" borderId="40" xfId="0" applyFont="1" applyBorder="1" applyAlignment="1">
      <alignment horizontal="left" vertical="top" wrapText="1"/>
    </xf>
    <xf numFmtId="164" fontId="8" fillId="0" borderId="22" xfId="1" applyFont="1" applyBorder="1" applyAlignment="1">
      <alignment horizontal="center" vertical="top" wrapText="1"/>
    </xf>
    <xf numFmtId="164" fontId="7" fillId="0" borderId="9" xfId="1" applyFont="1" applyBorder="1" applyAlignment="1">
      <alignment horizontal="center" vertical="center" wrapText="1"/>
    </xf>
    <xf numFmtId="49" fontId="24" fillId="0" borderId="9" xfId="0" applyNumberFormat="1" applyFont="1" applyBorder="1" applyAlignment="1">
      <alignment horizontal="center" vertical="center"/>
    </xf>
    <xf numFmtId="49" fontId="17" fillId="0" borderId="18" xfId="0" applyNumberFormat="1" applyFont="1" applyBorder="1" applyAlignment="1">
      <alignment horizontal="center" vertical="top" wrapText="1"/>
    </xf>
    <xf numFmtId="49" fontId="7" fillId="0" borderId="9" xfId="0" applyNumberFormat="1" applyFont="1" applyBorder="1" applyAlignment="1">
      <alignment horizontal="right" vertical="center"/>
    </xf>
    <xf numFmtId="49" fontId="23" fillId="0" borderId="9" xfId="0" applyNumberFormat="1" applyFont="1" applyBorder="1" applyAlignment="1">
      <alignment horizontal="right" vertical="center"/>
    </xf>
    <xf numFmtId="0" fontId="17" fillId="0" borderId="32" xfId="0" applyFont="1" applyBorder="1" applyAlignment="1">
      <alignment horizontal="left" vertical="top" wrapText="1"/>
    </xf>
    <xf numFmtId="0" fontId="9" fillId="0" borderId="32" xfId="0" applyFont="1" applyBorder="1" applyAlignment="1">
      <alignment horizontal="left" vertical="top" wrapText="1"/>
    </xf>
    <xf numFmtId="0" fontId="18" fillId="2" borderId="32" xfId="0" applyFont="1" applyFill="1" applyBorder="1" applyAlignment="1">
      <alignment horizontal="left" vertical="top" wrapText="1"/>
    </xf>
    <xf numFmtId="0" fontId="9" fillId="3" borderId="32" xfId="3" applyFont="1" applyFill="1" applyBorder="1" applyAlignment="1">
      <alignment vertical="center"/>
    </xf>
    <xf numFmtId="0" fontId="9" fillId="3" borderId="32" xfId="0" applyFont="1" applyFill="1" applyBorder="1" applyAlignment="1">
      <alignment horizontal="left" vertical="top" wrapText="1"/>
    </xf>
    <xf numFmtId="0" fontId="18" fillId="3" borderId="32" xfId="0" applyFont="1" applyFill="1" applyBorder="1" applyAlignment="1">
      <alignment horizontal="left" vertical="top" wrapText="1"/>
    </xf>
    <xf numFmtId="0" fontId="9" fillId="2" borderId="32" xfId="0" applyFont="1" applyFill="1" applyBorder="1" applyAlignment="1">
      <alignment horizontal="left" vertical="top" wrapText="1"/>
    </xf>
    <xf numFmtId="0" fontId="9" fillId="3" borderId="33" xfId="0" applyFont="1" applyFill="1" applyBorder="1" applyAlignment="1">
      <alignment horizontal="left" vertical="top" wrapText="1"/>
    </xf>
    <xf numFmtId="49" fontId="18" fillId="2" borderId="18" xfId="0" applyNumberFormat="1" applyFont="1" applyFill="1" applyBorder="1" applyAlignment="1">
      <alignment horizontal="center" vertical="top" wrapText="1"/>
    </xf>
    <xf numFmtId="49" fontId="18" fillId="2" borderId="33" xfId="0" applyNumberFormat="1" applyFont="1" applyFill="1" applyBorder="1" applyAlignment="1">
      <alignment horizontal="center" vertical="center" wrapText="1"/>
    </xf>
    <xf numFmtId="164" fontId="9" fillId="0" borderId="11" xfId="0" applyNumberFormat="1" applyFont="1" applyBorder="1" applyAlignment="1">
      <alignment vertical="top" wrapText="1"/>
    </xf>
    <xf numFmtId="164" fontId="9" fillId="0" borderId="12" xfId="0" applyNumberFormat="1" applyFont="1" applyBorder="1" applyAlignment="1">
      <alignment vertical="top" wrapText="1"/>
    </xf>
    <xf numFmtId="0" fontId="18" fillId="0" borderId="12" xfId="0" applyFont="1" applyBorder="1" applyAlignment="1">
      <alignment vertical="top" wrapText="1"/>
    </xf>
    <xf numFmtId="164" fontId="7" fillId="0" borderId="22" xfId="1" applyFont="1" applyBorder="1" applyAlignment="1">
      <alignment vertical="top" wrapText="1"/>
    </xf>
    <xf numFmtId="164" fontId="7" fillId="0" borderId="26" xfId="1" applyFont="1" applyBorder="1" applyAlignment="1">
      <alignment horizontal="center" vertical="top" wrapText="1"/>
    </xf>
    <xf numFmtId="164" fontId="18" fillId="0" borderId="9" xfId="0" applyNumberFormat="1" applyFont="1" applyBorder="1" applyAlignment="1">
      <alignment vertical="top" wrapText="1"/>
    </xf>
    <xf numFmtId="164" fontId="18" fillId="0" borderId="19" xfId="0" applyNumberFormat="1" applyFont="1" applyBorder="1" applyAlignment="1">
      <alignment vertical="top" wrapText="1"/>
    </xf>
    <xf numFmtId="164" fontId="18" fillId="0" borderId="17" xfId="0" applyNumberFormat="1" applyFont="1" applyBorder="1" applyAlignment="1">
      <alignment vertical="top" wrapText="1"/>
    </xf>
    <xf numFmtId="0" fontId="18" fillId="0" borderId="39" xfId="0" applyFont="1" applyBorder="1" applyAlignment="1">
      <alignment horizontal="left" vertical="top" wrapText="1"/>
    </xf>
    <xf numFmtId="164" fontId="18" fillId="0" borderId="39" xfId="0" applyNumberFormat="1" applyFont="1" applyBorder="1" applyAlignment="1">
      <alignment vertical="top" wrapText="1"/>
    </xf>
    <xf numFmtId="49" fontId="9" fillId="2" borderId="22" xfId="0" applyNumberFormat="1" applyFont="1" applyFill="1" applyBorder="1" applyAlignment="1">
      <alignment horizontal="center" vertical="top" wrapText="1"/>
    </xf>
    <xf numFmtId="49" fontId="18" fillId="2" borderId="41" xfId="0" applyNumberFormat="1" applyFont="1" applyFill="1" applyBorder="1" applyAlignment="1">
      <alignment horizontal="center" vertical="center" wrapText="1"/>
    </xf>
    <xf numFmtId="49" fontId="18" fillId="2" borderId="42" xfId="0" applyNumberFormat="1" applyFont="1" applyFill="1" applyBorder="1" applyAlignment="1">
      <alignment horizontal="center" vertical="center" wrapText="1"/>
    </xf>
    <xf numFmtId="49" fontId="26" fillId="2" borderId="42" xfId="0" applyNumberFormat="1" applyFont="1" applyFill="1" applyBorder="1" applyAlignment="1">
      <alignment horizontal="center" vertical="center" wrapText="1"/>
    </xf>
    <xf numFmtId="0" fontId="18" fillId="3" borderId="25" xfId="0" applyFont="1" applyFill="1" applyBorder="1" applyAlignment="1">
      <alignment horizontal="left" vertical="center" wrapText="1"/>
    </xf>
    <xf numFmtId="49" fontId="26" fillId="2" borderId="39" xfId="0" applyNumberFormat="1" applyFont="1" applyFill="1" applyBorder="1" applyAlignment="1">
      <alignment horizontal="center" vertical="center" wrapText="1"/>
    </xf>
    <xf numFmtId="0" fontId="18" fillId="3" borderId="39" xfId="0" applyFont="1" applyFill="1" applyBorder="1" applyAlignment="1">
      <alignment horizontal="left" vertical="center" wrapText="1"/>
    </xf>
    <xf numFmtId="164" fontId="7" fillId="0" borderId="39" xfId="1" applyFont="1" applyBorder="1" applyAlignment="1">
      <alignment vertical="center" wrapText="1"/>
    </xf>
    <xf numFmtId="0" fontId="7" fillId="2" borderId="43" xfId="3" applyFont="1" applyFill="1" applyBorder="1" applyAlignment="1">
      <alignment horizontal="center" vertical="top" wrapText="1"/>
    </xf>
    <xf numFmtId="0" fontId="23" fillId="2" borderId="44" xfId="3" applyFont="1" applyFill="1" applyBorder="1" applyAlignment="1">
      <alignment horizontal="center" vertical="top" wrapText="1"/>
    </xf>
    <xf numFmtId="0" fontId="17" fillId="0" borderId="29" xfId="0" applyFont="1" applyBorder="1" applyAlignment="1">
      <alignment horizontal="center" vertical="top" wrapText="1"/>
    </xf>
    <xf numFmtId="49" fontId="32" fillId="2" borderId="11" xfId="0" applyNumberFormat="1" applyFont="1" applyFill="1" applyBorder="1" applyAlignment="1">
      <alignment horizontal="center" vertical="top" wrapText="1"/>
    </xf>
    <xf numFmtId="0" fontId="18" fillId="0" borderId="12" xfId="3" applyFont="1" applyBorder="1" applyAlignment="1">
      <alignment wrapText="1"/>
    </xf>
    <xf numFmtId="0" fontId="9" fillId="0" borderId="11" xfId="0" applyFont="1" applyBorder="1" applyAlignment="1">
      <alignment vertical="top" wrapText="1"/>
    </xf>
    <xf numFmtId="164" fontId="9" fillId="0" borderId="12" xfId="1" applyFont="1" applyBorder="1" applyAlignment="1">
      <alignment vertical="top"/>
    </xf>
    <xf numFmtId="49" fontId="18" fillId="2" borderId="22" xfId="0" applyNumberFormat="1" applyFont="1" applyFill="1" applyBorder="1" applyAlignment="1">
      <alignment horizontal="center" vertical="top" wrapText="1"/>
    </xf>
    <xf numFmtId="164" fontId="7" fillId="0" borderId="26" xfId="1" applyFont="1" applyBorder="1" applyAlignment="1">
      <alignment horizontal="right" vertical="top" wrapText="1"/>
    </xf>
    <xf numFmtId="49" fontId="18" fillId="2" borderId="9" xfId="0" applyNumberFormat="1" applyFont="1" applyFill="1" applyBorder="1" applyAlignment="1">
      <alignment horizontal="left" vertical="top" wrapText="1"/>
    </xf>
    <xf numFmtId="49" fontId="17" fillId="0" borderId="14" xfId="0" applyNumberFormat="1" applyFont="1" applyBorder="1" applyAlignment="1">
      <alignment horizontal="center" vertical="center" wrapText="1"/>
    </xf>
    <xf numFmtId="49" fontId="29" fillId="0" borderId="12" xfId="0" applyNumberFormat="1" applyFont="1" applyBorder="1" applyAlignment="1">
      <alignment horizontal="center" vertical="center" wrapText="1"/>
    </xf>
    <xf numFmtId="0" fontId="17" fillId="0" borderId="12" xfId="0" applyFont="1" applyBorder="1" applyAlignment="1">
      <alignment vertical="center" wrapText="1"/>
    </xf>
    <xf numFmtId="164" fontId="8" fillId="0" borderId="12" xfId="1" applyFont="1" applyBorder="1" applyAlignment="1">
      <alignment horizontal="right" vertical="center" wrapText="1"/>
    </xf>
    <xf numFmtId="164" fontId="8" fillId="0" borderId="15" xfId="1" applyFont="1" applyBorder="1" applyAlignment="1">
      <alignment horizontal="right" vertical="center" wrapText="1"/>
    </xf>
    <xf numFmtId="49" fontId="13" fillId="2" borderId="14" xfId="0" applyNumberFormat="1" applyFont="1" applyFill="1" applyBorder="1" applyAlignment="1">
      <alignment horizontal="center" vertical="center" wrapText="1"/>
    </xf>
    <xf numFmtId="49" fontId="30" fillId="2" borderId="12" xfId="0" applyNumberFormat="1" applyFont="1" applyFill="1" applyBorder="1" applyAlignment="1">
      <alignment horizontal="center" vertical="center" wrapText="1"/>
    </xf>
    <xf numFmtId="0" fontId="13" fillId="0" borderId="12" xfId="0" applyFont="1" applyBorder="1" applyAlignment="1">
      <alignment horizontal="justify" vertical="center" wrapText="1"/>
    </xf>
    <xf numFmtId="49" fontId="18" fillId="2" borderId="14" xfId="0" applyNumberFormat="1" applyFont="1" applyFill="1" applyBorder="1" applyAlignment="1">
      <alignment horizontal="center" vertical="center" wrapText="1"/>
    </xf>
    <xf numFmtId="49" fontId="26" fillId="2" borderId="12" xfId="0" applyNumberFormat="1" applyFont="1" applyFill="1" applyBorder="1" applyAlignment="1">
      <alignment horizontal="center" vertical="center" wrapText="1"/>
    </xf>
    <xf numFmtId="0" fontId="18" fillId="3" borderId="12" xfId="0" applyFont="1" applyFill="1" applyBorder="1" applyAlignment="1">
      <alignment vertical="center" wrapText="1"/>
    </xf>
    <xf numFmtId="49" fontId="9" fillId="2" borderId="14" xfId="0" applyNumberFormat="1" applyFont="1" applyFill="1" applyBorder="1" applyAlignment="1">
      <alignment horizontal="center" vertical="center" wrapText="1"/>
    </xf>
    <xf numFmtId="49" fontId="25" fillId="2" borderId="12" xfId="0" applyNumberFormat="1" applyFont="1" applyFill="1" applyBorder="1" applyAlignment="1">
      <alignment horizontal="center" vertical="center" wrapText="1"/>
    </xf>
    <xf numFmtId="0" fontId="9" fillId="3" borderId="12" xfId="0" applyFont="1" applyFill="1" applyBorder="1" applyAlignment="1">
      <alignment vertical="center" wrapText="1"/>
    </xf>
    <xf numFmtId="0" fontId="18" fillId="2" borderId="12" xfId="0" applyFont="1" applyFill="1" applyBorder="1" applyAlignment="1">
      <alignment vertical="center" wrapText="1"/>
    </xf>
    <xf numFmtId="49" fontId="9" fillId="2" borderId="21" xfId="0" applyNumberFormat="1" applyFont="1" applyFill="1" applyBorder="1" applyAlignment="1">
      <alignment horizontal="center" vertical="center" wrapText="1"/>
    </xf>
    <xf numFmtId="49" fontId="25" fillId="2" borderId="22" xfId="0" applyNumberFormat="1" applyFont="1" applyFill="1" applyBorder="1" applyAlignment="1">
      <alignment horizontal="center" vertical="center" wrapText="1"/>
    </xf>
    <xf numFmtId="0" fontId="9" fillId="0" borderId="22" xfId="0" applyFont="1" applyBorder="1" applyAlignment="1">
      <alignment horizontal="justify" vertical="center" wrapText="1"/>
    </xf>
    <xf numFmtId="164" fontId="8" fillId="0" borderId="22" xfId="1" applyFont="1" applyBorder="1" applyAlignment="1">
      <alignment horizontal="right" vertical="center" wrapText="1"/>
    </xf>
    <xf numFmtId="164" fontId="8" fillId="0" borderId="26" xfId="1" applyFont="1" applyBorder="1" applyAlignment="1">
      <alignment horizontal="right" vertical="center" wrapText="1"/>
    </xf>
    <xf numFmtId="0" fontId="18" fillId="3" borderId="9" xfId="0" applyFont="1" applyFill="1" applyBorder="1" applyAlignment="1">
      <alignment vertical="center" wrapText="1"/>
    </xf>
    <xf numFmtId="0" fontId="8" fillId="0" borderId="12" xfId="0" applyFont="1" applyBorder="1" applyAlignment="1">
      <alignment vertical="center" wrapText="1"/>
    </xf>
    <xf numFmtId="0" fontId="8" fillId="0" borderId="15" xfId="0" applyFont="1" applyBorder="1" applyAlignment="1">
      <alignment vertical="center" wrapText="1"/>
    </xf>
    <xf numFmtId="0" fontId="17" fillId="0" borderId="12" xfId="0" applyFont="1" applyBorder="1" applyAlignment="1">
      <alignment horizontal="justify" vertical="center" wrapText="1"/>
    </xf>
    <xf numFmtId="49" fontId="30" fillId="0" borderId="12" xfId="0" applyNumberFormat="1" applyFont="1" applyBorder="1" applyAlignment="1">
      <alignment horizontal="center" vertical="center" wrapText="1"/>
    </xf>
    <xf numFmtId="0" fontId="9" fillId="0" borderId="12" xfId="0" applyFont="1" applyBorder="1" applyAlignment="1">
      <alignment horizontal="justify" vertical="center" wrapText="1"/>
    </xf>
    <xf numFmtId="0" fontId="9" fillId="0" borderId="12" xfId="0" applyFont="1" applyBorder="1" applyAlignment="1">
      <alignment vertical="center" wrapText="1"/>
    </xf>
    <xf numFmtId="49" fontId="17" fillId="2" borderId="14" xfId="0" applyNumberFormat="1" applyFont="1" applyFill="1" applyBorder="1" applyAlignment="1">
      <alignment horizontal="center" vertical="center" wrapText="1"/>
    </xf>
    <xf numFmtId="49" fontId="29" fillId="2" borderId="12" xfId="0" applyNumberFormat="1" applyFont="1" applyFill="1" applyBorder="1" applyAlignment="1">
      <alignment horizontal="center" vertical="center" wrapText="1"/>
    </xf>
    <xf numFmtId="0" fontId="9" fillId="2" borderId="12" xfId="0" applyFont="1" applyFill="1" applyBorder="1" applyAlignment="1">
      <alignment vertical="center" wrapText="1"/>
    </xf>
    <xf numFmtId="49" fontId="18" fillId="2" borderId="30" xfId="0" applyNumberFormat="1" applyFont="1" applyFill="1" applyBorder="1" applyAlignment="1">
      <alignment horizontal="center" vertical="center" wrapText="1"/>
    </xf>
    <xf numFmtId="0" fontId="18" fillId="0" borderId="22" xfId="0" applyFont="1" applyBorder="1" applyAlignment="1">
      <alignment horizontal="justify" vertical="center" wrapText="1"/>
    </xf>
    <xf numFmtId="164" fontId="7" fillId="0" borderId="22" xfId="1" applyFont="1" applyBorder="1" applyAlignment="1">
      <alignment horizontal="right" vertical="center" wrapText="1"/>
    </xf>
    <xf numFmtId="164" fontId="7" fillId="0" borderId="26" xfId="1" applyFont="1" applyBorder="1" applyAlignment="1">
      <alignment horizontal="right" vertical="center" wrapText="1"/>
    </xf>
    <xf numFmtId="0" fontId="18" fillId="0" borderId="9" xfId="0" applyFont="1" applyBorder="1" applyAlignment="1">
      <alignment horizontal="justify" vertical="center" wrapText="1"/>
    </xf>
    <xf numFmtId="164" fontId="8" fillId="0" borderId="12" xfId="1" applyFont="1" applyBorder="1" applyAlignment="1">
      <alignment vertical="center" wrapText="1"/>
    </xf>
    <xf numFmtId="0" fontId="33" fillId="0" borderId="0" xfId="0" applyFont="1" applyAlignment="1">
      <alignment horizontal="left"/>
    </xf>
    <xf numFmtId="0" fontId="12" fillId="0" borderId="0" xfId="0" applyFont="1" applyAlignment="1">
      <alignment vertical="center"/>
    </xf>
    <xf numFmtId="0" fontId="34" fillId="0" borderId="0" xfId="0" applyFont="1"/>
    <xf numFmtId="0" fontId="12" fillId="0" borderId="0" xfId="0" applyFont="1" applyAlignment="1">
      <alignment horizontal="center" vertical="center"/>
    </xf>
    <xf numFmtId="0" fontId="35" fillId="0" borderId="0" xfId="0" applyFont="1"/>
    <xf numFmtId="1" fontId="9" fillId="2" borderId="10" xfId="0" applyNumberFormat="1" applyFont="1" applyFill="1" applyBorder="1" applyAlignment="1">
      <alignment horizontal="center" vertical="center" wrapText="1"/>
    </xf>
    <xf numFmtId="164" fontId="8" fillId="0" borderId="11" xfId="1" applyFont="1" applyBorder="1" applyAlignment="1">
      <alignment horizontal="right" vertical="center" wrapText="1"/>
    </xf>
    <xf numFmtId="164" fontId="8" fillId="0" borderId="13" xfId="1" applyFont="1" applyBorder="1" applyAlignment="1">
      <alignment horizontal="right" vertical="center" wrapText="1"/>
    </xf>
    <xf numFmtId="0" fontId="8" fillId="0" borderId="0" xfId="0" applyFont="1" applyAlignment="1">
      <alignment vertical="center"/>
    </xf>
    <xf numFmtId="1" fontId="9" fillId="2" borderId="14" xfId="0" applyNumberFormat="1" applyFont="1" applyFill="1" applyBorder="1" applyAlignment="1">
      <alignment horizontal="center" vertical="center" wrapText="1"/>
    </xf>
    <xf numFmtId="49" fontId="9" fillId="0" borderId="12" xfId="0" applyNumberFormat="1" applyFont="1" applyBorder="1" applyAlignment="1">
      <alignment horizontal="center" vertical="center" wrapText="1"/>
    </xf>
    <xf numFmtId="49" fontId="8" fillId="0" borderId="12" xfId="0" applyNumberFormat="1" applyFont="1" applyBorder="1" applyAlignment="1">
      <alignment vertical="center"/>
    </xf>
    <xf numFmtId="164" fontId="8" fillId="0" borderId="12" xfId="1" applyFont="1" applyBorder="1" applyAlignment="1">
      <alignment vertical="center"/>
    </xf>
    <xf numFmtId="1" fontId="9" fillId="2" borderId="16" xfId="0" applyNumberFormat="1" applyFont="1" applyFill="1" applyBorder="1" applyAlignment="1">
      <alignment horizontal="center" vertical="center" wrapText="1"/>
    </xf>
    <xf numFmtId="49" fontId="9" fillId="0" borderId="17" xfId="0" applyNumberFormat="1" applyFont="1" applyBorder="1" applyAlignment="1">
      <alignment horizontal="center" vertical="center" wrapText="1"/>
    </xf>
    <xf numFmtId="49" fontId="8" fillId="0" borderId="17" xfId="0" applyNumberFormat="1" applyFont="1" applyBorder="1" applyAlignment="1">
      <alignment vertical="center"/>
    </xf>
    <xf numFmtId="164" fontId="8" fillId="0" borderId="17" xfId="1" applyFont="1" applyBorder="1" applyAlignment="1">
      <alignment vertical="center"/>
    </xf>
    <xf numFmtId="164" fontId="8" fillId="0" borderId="28" xfId="1" applyFont="1" applyBorder="1" applyAlignment="1">
      <alignment vertical="center"/>
    </xf>
    <xf numFmtId="1" fontId="18" fillId="2" borderId="39" xfId="0" applyNumberFormat="1" applyFont="1" applyFill="1" applyBorder="1" applyAlignment="1">
      <alignment horizontal="center" vertical="center" wrapText="1"/>
    </xf>
    <xf numFmtId="49" fontId="18" fillId="2" borderId="39" xfId="0" applyNumberFormat="1" applyFont="1" applyFill="1" applyBorder="1" applyAlignment="1">
      <alignment vertical="center" wrapText="1"/>
    </xf>
    <xf numFmtId="49" fontId="9" fillId="2" borderId="39" xfId="0" applyNumberFormat="1" applyFont="1" applyFill="1" applyBorder="1" applyAlignment="1">
      <alignment vertical="center" wrapText="1"/>
    </xf>
    <xf numFmtId="164" fontId="18" fillId="2" borderId="39" xfId="1" applyFont="1" applyFill="1" applyBorder="1" applyAlignment="1">
      <alignment vertical="center" wrapText="1"/>
    </xf>
    <xf numFmtId="0" fontId="7" fillId="0" borderId="0" xfId="0" applyFont="1" applyAlignment="1">
      <alignment vertical="center"/>
    </xf>
    <xf numFmtId="164" fontId="7" fillId="0" borderId="12" xfId="0" applyNumberFormat="1" applyFont="1" applyBorder="1" applyAlignment="1">
      <alignment vertical="top" wrapText="1"/>
    </xf>
    <xf numFmtId="49" fontId="9" fillId="3" borderId="12" xfId="0" applyNumberFormat="1" applyFont="1" applyFill="1" applyBorder="1" applyAlignment="1">
      <alignment horizontal="center" vertical="top" wrapText="1"/>
    </xf>
    <xf numFmtId="164" fontId="8" fillId="0" borderId="12" xfId="1" applyFont="1" applyBorder="1" applyAlignment="1">
      <alignment horizontal="right" vertical="top"/>
    </xf>
    <xf numFmtId="1" fontId="9" fillId="2" borderId="14" xfId="3" applyNumberFormat="1" applyFont="1" applyFill="1" applyBorder="1" applyAlignment="1">
      <alignment horizontal="center" vertical="top"/>
    </xf>
    <xf numFmtId="1" fontId="9" fillId="2" borderId="16" xfId="3" applyNumberFormat="1" applyFont="1" applyFill="1" applyBorder="1" applyAlignment="1">
      <alignment horizontal="center" vertical="top"/>
    </xf>
    <xf numFmtId="49" fontId="18" fillId="2" borderId="17" xfId="0" applyNumberFormat="1" applyFont="1" applyFill="1" applyBorder="1" applyAlignment="1">
      <alignment horizontal="center" vertical="top" wrapText="1"/>
    </xf>
    <xf numFmtId="164" fontId="8" fillId="0" borderId="17" xfId="1" applyFont="1" applyBorder="1" applyAlignment="1">
      <alignment horizontal="right" vertical="top" wrapText="1"/>
    </xf>
    <xf numFmtId="164" fontId="8" fillId="0" borderId="28" xfId="1" applyFont="1" applyBorder="1" applyAlignment="1">
      <alignment horizontal="right" vertical="top" wrapText="1"/>
    </xf>
    <xf numFmtId="0" fontId="7" fillId="0" borderId="0" xfId="0" applyFont="1" applyAlignment="1">
      <alignment vertical="top"/>
    </xf>
    <xf numFmtId="164" fontId="7" fillId="0" borderId="29" xfId="1" applyFont="1" applyBorder="1" applyAlignment="1">
      <alignment horizontal="right" vertical="top" wrapText="1"/>
    </xf>
    <xf numFmtId="164" fontId="7" fillId="0" borderId="11" xfId="1" applyFont="1" applyBorder="1" applyAlignment="1">
      <alignment horizontal="right" vertical="top" wrapText="1"/>
    </xf>
    <xf numFmtId="49" fontId="18" fillId="2" borderId="14" xfId="0" applyNumberFormat="1" applyFont="1" applyFill="1" applyBorder="1" applyAlignment="1">
      <alignment vertical="top" wrapText="1"/>
    </xf>
    <xf numFmtId="1" fontId="9" fillId="2" borderId="12" xfId="3" applyNumberFormat="1" applyFont="1" applyFill="1" applyBorder="1" applyAlignment="1">
      <alignment horizontal="center" vertical="top"/>
    </xf>
    <xf numFmtId="0" fontId="8" fillId="0" borderId="12" xfId="0" applyFont="1" applyBorder="1" applyAlignment="1">
      <alignment horizontal="center" vertical="top" wrapText="1"/>
    </xf>
    <xf numFmtId="164" fontId="8" fillId="0" borderId="12" xfId="0" applyNumberFormat="1" applyFont="1" applyBorder="1" applyAlignment="1">
      <alignment vertical="top"/>
    </xf>
    <xf numFmtId="1" fontId="18" fillId="2" borderId="14" xfId="3" applyNumberFormat="1" applyFont="1" applyFill="1" applyBorder="1" applyAlignment="1">
      <alignment vertical="top"/>
    </xf>
    <xf numFmtId="1" fontId="18" fillId="2" borderId="12" xfId="3" applyNumberFormat="1" applyFont="1" applyFill="1" applyBorder="1" applyAlignment="1">
      <alignment vertical="top"/>
    </xf>
    <xf numFmtId="49" fontId="18" fillId="2" borderId="12" xfId="0" applyNumberFormat="1" applyFont="1" applyFill="1" applyBorder="1" applyAlignment="1">
      <alignment vertical="top" wrapText="1"/>
    </xf>
    <xf numFmtId="1" fontId="18" fillId="2" borderId="14" xfId="3" applyNumberFormat="1" applyFont="1" applyFill="1" applyBorder="1" applyAlignment="1">
      <alignment horizontal="center" vertical="top"/>
    </xf>
    <xf numFmtId="164" fontId="7" fillId="0" borderId="12" xfId="0" applyNumberFormat="1" applyFont="1" applyBorder="1" applyAlignment="1">
      <alignment vertical="top"/>
    </xf>
    <xf numFmtId="1" fontId="18" fillId="2" borderId="12" xfId="3" applyNumberFormat="1" applyFont="1" applyFill="1" applyBorder="1" applyAlignment="1">
      <alignment horizontal="center" vertical="top"/>
    </xf>
    <xf numFmtId="1" fontId="18" fillId="2" borderId="12" xfId="3" applyNumberFormat="1" applyFont="1" applyFill="1" applyBorder="1" applyAlignment="1">
      <alignment horizontal="center" vertical="top" wrapText="1"/>
    </xf>
    <xf numFmtId="1" fontId="18" fillId="2" borderId="12" xfId="3" applyNumberFormat="1" applyFont="1" applyFill="1" applyBorder="1" applyAlignment="1">
      <alignment horizontal="center" vertical="center"/>
    </xf>
    <xf numFmtId="164" fontId="8" fillId="0" borderId="12" xfId="0" applyNumberFormat="1" applyFont="1" applyBorder="1" applyAlignment="1">
      <alignment vertical="center"/>
    </xf>
    <xf numFmtId="49" fontId="18" fillId="3" borderId="12" xfId="0" applyNumberFormat="1" applyFont="1" applyFill="1" applyBorder="1" applyAlignment="1">
      <alignment horizontal="center" vertical="center" wrapText="1"/>
    </xf>
    <xf numFmtId="0" fontId="41" fillId="0" borderId="12" xfId="0" applyFont="1" applyBorder="1" applyAlignment="1">
      <alignment horizontal="left" vertical="top" wrapText="1"/>
    </xf>
    <xf numFmtId="164" fontId="42" fillId="0" borderId="12" xfId="1" applyFont="1" applyBorder="1" applyAlignment="1">
      <alignment horizontal="right" vertical="top" wrapText="1"/>
    </xf>
    <xf numFmtId="0" fontId="42" fillId="0" borderId="12" xfId="0" applyFont="1" applyBorder="1"/>
    <xf numFmtId="164" fontId="43" fillId="0" borderId="12" xfId="1" applyFont="1" applyBorder="1" applyAlignment="1">
      <alignment horizontal="right" vertical="top" wrapText="1"/>
    </xf>
    <xf numFmtId="1" fontId="18" fillId="0" borderId="10" xfId="3" applyNumberFormat="1" applyFont="1" applyBorder="1" applyAlignment="1">
      <alignment horizontal="center" vertical="top"/>
    </xf>
    <xf numFmtId="1" fontId="18" fillId="0" borderId="11" xfId="3" applyNumberFormat="1" applyFont="1" applyBorder="1" applyAlignment="1">
      <alignment horizontal="center" vertical="top"/>
    </xf>
    <xf numFmtId="164" fontId="8" fillId="0" borderId="11" xfId="1" applyFont="1" applyBorder="1" applyAlignment="1">
      <alignment horizontal="right" vertical="top"/>
    </xf>
    <xf numFmtId="1" fontId="18" fillId="0" borderId="14" xfId="3" applyNumberFormat="1" applyFont="1" applyBorder="1" applyAlignment="1">
      <alignment horizontal="center" vertical="top"/>
    </xf>
    <xf numFmtId="1" fontId="18" fillId="0" borderId="12" xfId="3" applyNumberFormat="1" applyFont="1" applyBorder="1" applyAlignment="1">
      <alignment horizontal="center" vertical="top"/>
    </xf>
    <xf numFmtId="164" fontId="7" fillId="0" borderId="12" xfId="1" applyFont="1" applyBorder="1" applyAlignment="1">
      <alignment horizontal="right" vertical="top"/>
    </xf>
    <xf numFmtId="164" fontId="7" fillId="0" borderId="12" xfId="1" applyFont="1" applyBorder="1" applyAlignment="1">
      <alignment vertical="top"/>
    </xf>
    <xf numFmtId="0" fontId="18" fillId="0" borderId="12" xfId="3" applyFont="1" applyBorder="1" applyAlignment="1">
      <alignment horizontal="justify" vertical="top" wrapText="1"/>
    </xf>
    <xf numFmtId="1" fontId="9" fillId="2" borderId="17" xfId="3" applyNumberFormat="1" applyFont="1" applyFill="1" applyBorder="1" applyAlignment="1">
      <alignment horizontal="center" vertical="top"/>
    </xf>
    <xf numFmtId="1" fontId="9" fillId="2" borderId="29" xfId="3" applyNumberFormat="1" applyFont="1" applyFill="1" applyBorder="1" applyAlignment="1">
      <alignment horizontal="center" vertical="top"/>
    </xf>
    <xf numFmtId="164" fontId="7" fillId="0" borderId="17" xfId="1" applyFont="1" applyBorder="1" applyAlignment="1">
      <alignment horizontal="right" vertical="top" wrapText="1"/>
    </xf>
    <xf numFmtId="49" fontId="7" fillId="0" borderId="29" xfId="0" applyNumberFormat="1" applyFont="1" applyBorder="1" applyAlignment="1">
      <alignment vertical="top"/>
    </xf>
    <xf numFmtId="49" fontId="8" fillId="0" borderId="29" xfId="0" applyNumberFormat="1" applyFont="1" applyBorder="1" applyAlignment="1">
      <alignment vertical="top"/>
    </xf>
    <xf numFmtId="164" fontId="7" fillId="0" borderId="29" xfId="1" applyFont="1" applyBorder="1" applyAlignment="1">
      <alignment horizontal="right" vertical="top"/>
    </xf>
    <xf numFmtId="1" fontId="18" fillId="0" borderId="10" xfId="3" applyNumberFormat="1" applyFont="1" applyBorder="1" applyAlignment="1">
      <alignment horizontal="center"/>
    </xf>
    <xf numFmtId="1" fontId="18" fillId="0" borderId="11" xfId="3" applyNumberFormat="1" applyFont="1" applyBorder="1" applyAlignment="1">
      <alignment horizontal="center"/>
    </xf>
    <xf numFmtId="164" fontId="44" fillId="0" borderId="11" xfId="1" applyFont="1" applyBorder="1"/>
    <xf numFmtId="164" fontId="44" fillId="0" borderId="13" xfId="1" applyFont="1" applyBorder="1"/>
    <xf numFmtId="0" fontId="44" fillId="0" borderId="0" xfId="0" applyFont="1"/>
    <xf numFmtId="1" fontId="18" fillId="0" borderId="14" xfId="3" applyNumberFormat="1" applyFont="1" applyBorder="1" applyAlignment="1">
      <alignment horizontal="center"/>
    </xf>
    <xf numFmtId="164" fontId="44" fillId="0" borderId="12" xfId="1" applyFont="1" applyBorder="1"/>
    <xf numFmtId="164" fontId="44" fillId="0" borderId="15" xfId="1" applyFont="1" applyBorder="1"/>
    <xf numFmtId="1" fontId="9" fillId="2" borderId="14" xfId="3" applyNumberFormat="1" applyFont="1" applyFill="1" applyBorder="1" applyAlignment="1">
      <alignment horizontal="center"/>
    </xf>
    <xf numFmtId="1" fontId="9" fillId="2" borderId="16" xfId="3" applyNumberFormat="1" applyFont="1" applyFill="1" applyBorder="1" applyAlignment="1">
      <alignment horizontal="center"/>
    </xf>
    <xf numFmtId="1" fontId="9" fillId="2" borderId="17" xfId="3" applyNumberFormat="1" applyFont="1" applyFill="1" applyBorder="1" applyAlignment="1">
      <alignment horizontal="center"/>
    </xf>
    <xf numFmtId="0" fontId="44" fillId="0" borderId="11" xfId="0" applyFont="1" applyBorder="1"/>
    <xf numFmtId="1" fontId="45" fillId="0" borderId="14" xfId="3" applyNumberFormat="1" applyFont="1" applyBorder="1" applyAlignment="1">
      <alignment horizontal="center"/>
    </xf>
    <xf numFmtId="1" fontId="45" fillId="0" borderId="12" xfId="3" applyNumberFormat="1" applyFont="1" applyBorder="1" applyAlignment="1">
      <alignment horizontal="center"/>
    </xf>
    <xf numFmtId="1" fontId="47" fillId="0" borderId="14" xfId="3" applyNumberFormat="1" applyFont="1" applyBorder="1" applyAlignment="1">
      <alignment horizontal="center"/>
    </xf>
    <xf numFmtId="1" fontId="47" fillId="0" borderId="12" xfId="3" applyNumberFormat="1" applyFont="1" applyBorder="1" applyAlignment="1">
      <alignment horizontal="center"/>
    </xf>
    <xf numFmtId="1" fontId="45" fillId="0" borderId="12" xfId="3" applyNumberFormat="1" applyFont="1" applyBorder="1" applyAlignment="1">
      <alignment vertical="top"/>
    </xf>
    <xf numFmtId="1" fontId="45" fillId="0" borderId="12" xfId="3" applyNumberFormat="1" applyFont="1" applyBorder="1" applyAlignment="1">
      <alignment vertical="center"/>
    </xf>
    <xf numFmtId="164" fontId="7" fillId="0" borderId="12" xfId="1" applyFont="1" applyBorder="1" applyAlignment="1">
      <alignment vertical="center" wrapText="1"/>
    </xf>
    <xf numFmtId="1" fontId="45" fillId="0" borderId="17" xfId="3" applyNumberFormat="1" applyFont="1" applyBorder="1" applyAlignment="1">
      <alignment vertical="center"/>
    </xf>
    <xf numFmtId="164" fontId="8" fillId="0" borderId="17" xfId="1" applyFont="1" applyBorder="1" applyAlignment="1">
      <alignment vertical="center" wrapText="1"/>
    </xf>
    <xf numFmtId="0" fontId="46" fillId="0" borderId="39" xfId="0" applyFont="1" applyBorder="1"/>
    <xf numFmtId="0" fontId="17" fillId="0" borderId="39" xfId="0" applyFont="1" applyBorder="1" applyAlignment="1">
      <alignment horizontal="right" vertical="center" wrapText="1"/>
    </xf>
    <xf numFmtId="164" fontId="46" fillId="0" borderId="39" xfId="1" applyFont="1" applyBorder="1" applyAlignment="1">
      <alignment vertical="center"/>
    </xf>
    <xf numFmtId="0" fontId="46" fillId="0" borderId="0" xfId="0" applyFont="1"/>
    <xf numFmtId="0" fontId="48" fillId="0" borderId="9" xfId="0" applyFont="1" applyBorder="1" applyAlignment="1">
      <alignment vertical="center"/>
    </xf>
    <xf numFmtId="0" fontId="49" fillId="0" borderId="9" xfId="0" applyFont="1" applyBorder="1" applyAlignment="1">
      <alignment horizontal="right" vertical="center" wrapText="1"/>
    </xf>
    <xf numFmtId="164" fontId="48" fillId="0" borderId="9" xfId="0" applyNumberFormat="1" applyFont="1" applyBorder="1" applyAlignment="1">
      <alignment vertical="center"/>
    </xf>
    <xf numFmtId="0" fontId="46" fillId="0" borderId="0" xfId="0" applyFont="1" applyAlignment="1">
      <alignment vertical="top"/>
    </xf>
    <xf numFmtId="164" fontId="8" fillId="0" borderId="12" xfId="1" applyFont="1" applyBorder="1" applyAlignment="1"/>
    <xf numFmtId="164" fontId="8" fillId="0" borderId="11" xfId="1" applyFont="1" applyBorder="1" applyAlignment="1">
      <alignment wrapText="1"/>
    </xf>
    <xf numFmtId="164" fontId="8" fillId="0" borderId="17" xfId="1" applyFont="1" applyBorder="1" applyAlignment="1">
      <alignment wrapText="1"/>
    </xf>
    <xf numFmtId="49" fontId="13" fillId="0" borderId="29" xfId="0" applyNumberFormat="1" applyFont="1" applyBorder="1" applyAlignment="1">
      <alignment horizontal="center" vertical="top" wrapText="1"/>
    </xf>
    <xf numFmtId="49" fontId="7" fillId="0" borderId="19" xfId="0" applyNumberFormat="1" applyFont="1" applyBorder="1" applyAlignment="1">
      <alignment horizontal="center" vertical="top" wrapText="1"/>
    </xf>
    <xf numFmtId="49" fontId="8" fillId="0" borderId="19" xfId="0" applyNumberFormat="1" applyFont="1" applyBorder="1" applyAlignment="1">
      <alignment horizontal="center" vertical="top" wrapText="1"/>
    </xf>
    <xf numFmtId="0" fontId="8" fillId="0" borderId="19" xfId="0" applyFont="1" applyBorder="1"/>
    <xf numFmtId="49" fontId="13" fillId="0" borderId="9" xfId="0" applyNumberFormat="1" applyFont="1" applyBorder="1" applyAlignment="1">
      <alignment horizontal="center" vertical="top" wrapText="1"/>
    </xf>
    <xf numFmtId="164" fontId="8" fillId="0" borderId="11" xfId="1" applyFont="1" applyBorder="1" applyAlignment="1">
      <alignment horizontal="right" wrapText="1"/>
    </xf>
    <xf numFmtId="0" fontId="7" fillId="0" borderId="19" xfId="0" applyFont="1" applyBorder="1" applyAlignment="1">
      <alignment horizontal="left" vertical="top" wrapText="1"/>
    </xf>
    <xf numFmtId="49" fontId="7" fillId="0" borderId="14" xfId="0" applyNumberFormat="1" applyFont="1" applyBorder="1" applyAlignment="1">
      <alignment horizontal="center" vertical="top" wrapText="1"/>
    </xf>
    <xf numFmtId="164" fontId="8" fillId="0" borderId="19" xfId="1" applyFont="1" applyBorder="1" applyAlignment="1">
      <alignment wrapText="1"/>
    </xf>
    <xf numFmtId="49" fontId="17" fillId="0" borderId="39" xfId="0" applyNumberFormat="1" applyFont="1" applyBorder="1" applyAlignment="1">
      <alignment horizontal="center" vertical="top" wrapText="1"/>
    </xf>
    <xf numFmtId="0" fontId="17" fillId="0" borderId="39" xfId="0" applyFont="1" applyBorder="1" applyAlignment="1">
      <alignment horizontal="left" vertical="top" wrapText="1"/>
    </xf>
    <xf numFmtId="164" fontId="7" fillId="0" borderId="39" xfId="1" applyFont="1" applyBorder="1" applyAlignment="1">
      <alignment horizontal="right" wrapText="1"/>
    </xf>
    <xf numFmtId="0" fontId="7" fillId="2" borderId="27" xfId="3" applyFont="1" applyFill="1" applyBorder="1" applyAlignment="1" applyProtection="1">
      <alignment horizontal="center" vertical="top" wrapText="1"/>
      <protection locked="0"/>
    </xf>
    <xf numFmtId="49" fontId="7" fillId="0" borderId="39" xfId="0" applyNumberFormat="1" applyFont="1" applyBorder="1" applyAlignment="1">
      <alignment horizontal="left"/>
    </xf>
    <xf numFmtId="49" fontId="7" fillId="0" borderId="39" xfId="0" applyNumberFormat="1" applyFont="1" applyBorder="1" applyAlignment="1">
      <alignment horizontal="center" vertical="center"/>
    </xf>
    <xf numFmtId="0" fontId="7" fillId="0" borderId="39" xfId="0" applyFont="1" applyBorder="1"/>
    <xf numFmtId="164" fontId="7" fillId="0" borderId="39" xfId="1" applyFont="1" applyBorder="1" applyAlignment="1" applyProtection="1">
      <protection locked="0"/>
    </xf>
    <xf numFmtId="49" fontId="9" fillId="2" borderId="11" xfId="0" applyNumberFormat="1" applyFont="1" applyFill="1" applyBorder="1" applyAlignment="1" applyProtection="1">
      <alignment horizontal="center" vertical="center" wrapText="1"/>
      <protection locked="0"/>
    </xf>
    <xf numFmtId="164" fontId="8" fillId="0" borderId="15" xfId="1" applyFont="1" applyBorder="1" applyAlignment="1" applyProtection="1">
      <protection locked="0"/>
    </xf>
    <xf numFmtId="49" fontId="9" fillId="2" borderId="17" xfId="0" applyNumberFormat="1" applyFont="1" applyFill="1" applyBorder="1" applyAlignment="1" applyProtection="1">
      <alignment horizontal="center" vertical="center" wrapText="1"/>
      <protection locked="0"/>
    </xf>
    <xf numFmtId="164" fontId="8" fillId="0" borderId="12" xfId="1" applyFont="1" applyBorder="1" applyAlignment="1">
      <alignment horizontal="left" vertical="top" wrapText="1"/>
    </xf>
    <xf numFmtId="49" fontId="18" fillId="2" borderId="27" xfId="0" applyNumberFormat="1" applyFont="1" applyFill="1" applyBorder="1" applyAlignment="1">
      <alignment horizontal="center" vertical="top" wrapText="1"/>
    </xf>
    <xf numFmtId="49" fontId="9" fillId="2" borderId="27" xfId="0" applyNumberFormat="1" applyFont="1" applyFill="1" applyBorder="1" applyAlignment="1">
      <alignment horizontal="center" vertical="top" wrapText="1"/>
    </xf>
    <xf numFmtId="164" fontId="7" fillId="0" borderId="27" xfId="1" applyFont="1" applyBorder="1" applyAlignment="1">
      <alignment horizontal="right" vertical="top" wrapText="1"/>
    </xf>
    <xf numFmtId="164" fontId="18" fillId="2" borderId="12" xfId="1" applyFont="1" applyFill="1" applyBorder="1" applyAlignment="1">
      <alignment horizontal="left" vertical="center" wrapText="1"/>
    </xf>
    <xf numFmtId="164" fontId="13" fillId="0" borderId="12" xfId="1" applyFont="1" applyBorder="1" applyAlignment="1">
      <alignment horizontal="left" wrapText="1"/>
    </xf>
    <xf numFmtId="164" fontId="7" fillId="0" borderId="12" xfId="1" applyFont="1" applyBorder="1" applyAlignment="1">
      <alignment horizontal="right" vertical="center" wrapText="1"/>
    </xf>
    <xf numFmtId="164" fontId="8" fillId="0" borderId="11" xfId="1" applyFont="1" applyBorder="1" applyAlignment="1">
      <alignment horizontal="right" vertical="top" wrapText="1"/>
    </xf>
    <xf numFmtId="49" fontId="18" fillId="3" borderId="17" xfId="0" applyNumberFormat="1" applyFont="1" applyFill="1" applyBorder="1" applyAlignment="1">
      <alignment horizontal="center" vertical="center" wrapText="1"/>
    </xf>
    <xf numFmtId="164" fontId="43" fillId="0" borderId="17" xfId="1" applyFont="1" applyBorder="1" applyAlignment="1">
      <alignment horizontal="right" vertical="top" wrapText="1"/>
    </xf>
    <xf numFmtId="164" fontId="18" fillId="0" borderId="12" xfId="1" applyFont="1" applyBorder="1" applyAlignment="1">
      <alignment horizontal="justify" vertical="top" wrapText="1"/>
    </xf>
    <xf numFmtId="164" fontId="9" fillId="0" borderId="12" xfId="1" applyFont="1" applyBorder="1" applyAlignment="1">
      <alignment horizontal="justify" vertical="top" wrapText="1"/>
    </xf>
    <xf numFmtId="1" fontId="9" fillId="2" borderId="27" xfId="3" applyNumberFormat="1" applyFont="1" applyFill="1" applyBorder="1" applyAlignment="1">
      <alignment horizontal="center" vertical="top"/>
    </xf>
    <xf numFmtId="164" fontId="9" fillId="0" borderId="12" xfId="1" applyFont="1" applyBorder="1" applyAlignment="1">
      <alignment horizontal="left" vertical="top" wrapText="1"/>
    </xf>
    <xf numFmtId="164" fontId="46" fillId="0" borderId="12" xfId="1" applyFont="1" applyFill="1" applyBorder="1" applyAlignment="1">
      <alignment vertical="center"/>
    </xf>
    <xf numFmtId="164" fontId="44" fillId="0" borderId="17" xfId="1" applyFont="1" applyFill="1" applyBorder="1" applyAlignment="1">
      <alignment vertical="center" wrapText="1"/>
    </xf>
    <xf numFmtId="0" fontId="23" fillId="2" borderId="27" xfId="3" applyFont="1" applyFill="1" applyBorder="1" applyAlignment="1">
      <alignment horizontal="center" vertical="top" wrapText="1"/>
    </xf>
    <xf numFmtId="0" fontId="17" fillId="0" borderId="27" xfId="0" applyFont="1" applyBorder="1" applyAlignment="1">
      <alignment horizontal="center" vertical="top" wrapText="1"/>
    </xf>
    <xf numFmtId="0" fontId="18" fillId="0" borderId="39" xfId="0" applyFont="1" applyBorder="1" applyAlignment="1">
      <alignment horizontal="left" vertical="center" wrapText="1"/>
    </xf>
    <xf numFmtId="164" fontId="7" fillId="0" borderId="39" xfId="1" applyFont="1" applyBorder="1" applyAlignment="1">
      <alignment horizontal="right" vertical="center" wrapText="1"/>
    </xf>
    <xf numFmtId="0" fontId="7" fillId="0" borderId="15" xfId="0" applyFont="1" applyBorder="1"/>
    <xf numFmtId="1" fontId="9" fillId="2" borderId="16" xfId="0" applyNumberFormat="1" applyFont="1" applyFill="1" applyBorder="1" applyAlignment="1">
      <alignment horizontal="center" vertical="top" wrapText="1"/>
    </xf>
    <xf numFmtId="49" fontId="9" fillId="3" borderId="17" xfId="0" applyNumberFormat="1" applyFont="1" applyFill="1" applyBorder="1" applyAlignment="1">
      <alignment horizontal="center" vertical="center" wrapText="1"/>
    </xf>
    <xf numFmtId="49" fontId="25" fillId="2" borderId="17" xfId="0" applyNumberFormat="1" applyFont="1" applyFill="1" applyBorder="1" applyAlignment="1">
      <alignment horizontal="center" vertical="top" wrapText="1"/>
    </xf>
    <xf numFmtId="164" fontId="8" fillId="0" borderId="17" xfId="1" applyFont="1" applyBorder="1" applyAlignment="1">
      <alignment vertical="top" wrapText="1"/>
    </xf>
    <xf numFmtId="164" fontId="7" fillId="0" borderId="19" xfId="1" applyFont="1" applyBorder="1" applyAlignment="1">
      <alignment horizontal="right" vertical="top" wrapText="1"/>
    </xf>
    <xf numFmtId="1" fontId="18" fillId="2" borderId="45" xfId="0" applyNumberFormat="1" applyFont="1" applyFill="1" applyBorder="1" applyAlignment="1">
      <alignment horizontal="center" vertical="top" wrapText="1"/>
    </xf>
    <xf numFmtId="49" fontId="18" fillId="2" borderId="31" xfId="0" applyNumberFormat="1" applyFont="1" applyFill="1" applyBorder="1" applyAlignment="1">
      <alignment horizontal="center" vertical="center" wrapText="1"/>
    </xf>
    <xf numFmtId="49" fontId="26" fillId="2" borderId="31" xfId="0" applyNumberFormat="1" applyFont="1" applyFill="1" applyBorder="1" applyAlignment="1">
      <alignment horizontal="center" vertical="top" wrapText="1"/>
    </xf>
    <xf numFmtId="0" fontId="18" fillId="3" borderId="31" xfId="0" applyFont="1" applyFill="1" applyBorder="1" applyAlignment="1">
      <alignment horizontal="left" vertical="top" wrapText="1"/>
    </xf>
    <xf numFmtId="164" fontId="7" fillId="0" borderId="31" xfId="1" applyFont="1" applyBorder="1" applyAlignment="1">
      <alignment horizontal="right" vertical="top" wrapText="1"/>
    </xf>
    <xf numFmtId="1" fontId="18" fillId="2" borderId="41" xfId="0" applyNumberFormat="1" applyFont="1" applyFill="1" applyBorder="1" applyAlignment="1">
      <alignment horizontal="center" vertical="top" wrapText="1"/>
    </xf>
    <xf numFmtId="49" fontId="26" fillId="2" borderId="42" xfId="0" applyNumberFormat="1" applyFont="1" applyFill="1" applyBorder="1" applyAlignment="1">
      <alignment horizontal="center" vertical="top" wrapText="1"/>
    </xf>
    <xf numFmtId="0" fontId="18" fillId="3" borderId="42" xfId="0" applyFont="1" applyFill="1" applyBorder="1" applyAlignment="1">
      <alignment horizontal="left" vertical="top" wrapText="1"/>
    </xf>
    <xf numFmtId="164" fontId="7" fillId="0" borderId="42" xfId="1" applyFont="1" applyBorder="1" applyAlignment="1">
      <alignment horizontal="right" vertical="top" wrapText="1"/>
    </xf>
    <xf numFmtId="164" fontId="7" fillId="0" borderId="46" xfId="1" applyFont="1" applyBorder="1" applyAlignment="1">
      <alignment horizontal="right" vertical="top" wrapText="1"/>
    </xf>
    <xf numFmtId="1" fontId="18" fillId="2" borderId="39" xfId="0" applyNumberFormat="1" applyFont="1" applyFill="1" applyBorder="1" applyAlignment="1">
      <alignment horizontal="center" vertical="top" wrapText="1"/>
    </xf>
    <xf numFmtId="164" fontId="7" fillId="0" borderId="39" xfId="1" applyFont="1" applyBorder="1" applyAlignment="1">
      <alignment horizontal="right" vertical="top" wrapText="1"/>
    </xf>
    <xf numFmtId="49" fontId="9" fillId="3" borderId="17" xfId="0" applyNumberFormat="1" applyFont="1" applyFill="1" applyBorder="1" applyAlignment="1">
      <alignment horizontal="center" vertical="top" wrapText="1"/>
    </xf>
    <xf numFmtId="0" fontId="9" fillId="3" borderId="17" xfId="0" applyFont="1" applyFill="1" applyBorder="1" applyAlignment="1">
      <alignment horizontal="left" vertical="top" wrapText="1"/>
    </xf>
    <xf numFmtId="0" fontId="51" fillId="0" borderId="47" xfId="0" applyFont="1" applyBorder="1" applyAlignment="1">
      <alignment vertical="center" wrapText="1"/>
    </xf>
    <xf numFmtId="0" fontId="51" fillId="0" borderId="48" xfId="0" applyFont="1" applyBorder="1" applyAlignment="1">
      <alignment vertical="center" wrapText="1"/>
    </xf>
    <xf numFmtId="0" fontId="51" fillId="0" borderId="49" xfId="0" applyFont="1" applyBorder="1" applyAlignment="1">
      <alignment vertical="center" wrapText="1"/>
    </xf>
    <xf numFmtId="0" fontId="53" fillId="0" borderId="12" xfId="0" applyFont="1" applyBorder="1"/>
    <xf numFmtId="0" fontId="53" fillId="0" borderId="12" xfId="0" applyFont="1" applyBorder="1" applyAlignment="1">
      <alignment vertical="center"/>
    </xf>
    <xf numFmtId="164" fontId="53" fillId="0" borderId="12" xfId="0" quotePrefix="1" applyNumberFormat="1" applyFont="1" applyBorder="1" applyAlignment="1">
      <alignment vertical="center"/>
    </xf>
    <xf numFmtId="164" fontId="53" fillId="0" borderId="12" xfId="0" applyNumberFormat="1" applyFont="1" applyBorder="1" applyAlignment="1">
      <alignment vertical="center"/>
    </xf>
    <xf numFmtId="164" fontId="53" fillId="0" borderId="22" xfId="0" applyNumberFormat="1" applyFont="1" applyBorder="1" applyAlignment="1">
      <alignment vertical="center"/>
    </xf>
    <xf numFmtId="0" fontId="51" fillId="0" borderId="51" xfId="0" applyFont="1" applyBorder="1" applyAlignment="1">
      <alignment vertical="center"/>
    </xf>
    <xf numFmtId="43" fontId="51" fillId="0" borderId="51" xfId="0" applyNumberFormat="1" applyFont="1" applyBorder="1" applyAlignment="1">
      <alignment vertical="center"/>
    </xf>
    <xf numFmtId="0" fontId="53" fillId="0" borderId="10" xfId="0" applyFont="1" applyBorder="1"/>
    <xf numFmtId="0" fontId="53" fillId="0" borderId="11" xfId="0" applyFont="1" applyBorder="1" applyAlignment="1">
      <alignment vertical="center"/>
    </xf>
    <xf numFmtId="164" fontId="53" fillId="0" borderId="11" xfId="0" quotePrefix="1" applyNumberFormat="1" applyFont="1" applyBorder="1" applyAlignment="1">
      <alignment vertical="center"/>
    </xf>
    <xf numFmtId="164" fontId="53" fillId="0" borderId="11" xfId="0" applyNumberFormat="1" applyFont="1" applyBorder="1" applyAlignment="1">
      <alignment vertical="center"/>
    </xf>
    <xf numFmtId="164" fontId="53" fillId="0" borderId="30" xfId="0" applyNumberFormat="1" applyFont="1" applyBorder="1" applyAlignment="1">
      <alignment vertical="center"/>
    </xf>
    <xf numFmtId="164" fontId="53" fillId="0" borderId="13" xfId="0" applyNumberFormat="1" applyFont="1" applyBorder="1" applyAlignment="1">
      <alignment vertical="center"/>
    </xf>
    <xf numFmtId="0" fontId="53" fillId="0" borderId="16" xfId="0" applyFont="1" applyBorder="1"/>
    <xf numFmtId="0" fontId="53" fillId="0" borderId="17" xfId="0" applyFont="1" applyBorder="1" applyAlignment="1">
      <alignment vertical="center"/>
    </xf>
    <xf numFmtId="164" fontId="53" fillId="0" borderId="17" xfId="0" quotePrefix="1" applyNumberFormat="1" applyFont="1" applyBorder="1" applyAlignment="1">
      <alignment vertical="center"/>
    </xf>
    <xf numFmtId="164" fontId="53" fillId="0" borderId="17" xfId="0" applyNumberFormat="1" applyFont="1" applyBorder="1" applyAlignment="1">
      <alignment vertical="center"/>
    </xf>
    <xf numFmtId="164" fontId="53" fillId="0" borderId="28" xfId="0" applyNumberFormat="1" applyFont="1" applyBorder="1" applyAlignment="1">
      <alignment vertical="center"/>
    </xf>
    <xf numFmtId="0" fontId="51" fillId="0" borderId="53" xfId="0" applyFont="1" applyBorder="1" applyAlignment="1">
      <alignment vertical="center"/>
    </xf>
    <xf numFmtId="164" fontId="51" fillId="0" borderId="53" xfId="0" quotePrefix="1" applyNumberFormat="1" applyFont="1" applyBorder="1" applyAlignment="1">
      <alignment vertical="center"/>
    </xf>
    <xf numFmtId="164" fontId="51" fillId="0" borderId="54" xfId="0" quotePrefix="1" applyNumberFormat="1" applyFont="1" applyBorder="1" applyAlignment="1">
      <alignment vertical="center"/>
    </xf>
    <xf numFmtId="0" fontId="53" fillId="0" borderId="41" xfId="0" applyFont="1" applyBorder="1"/>
    <xf numFmtId="0" fontId="53" fillId="0" borderId="42" xfId="0" applyFont="1" applyBorder="1" applyAlignment="1">
      <alignment vertical="center"/>
    </xf>
    <xf numFmtId="164" fontId="53" fillId="0" borderId="42" xfId="0" quotePrefix="1" applyNumberFormat="1" applyFont="1" applyBorder="1" applyAlignment="1">
      <alignment vertical="center"/>
    </xf>
    <xf numFmtId="164" fontId="53" fillId="0" borderId="42" xfId="0" applyNumberFormat="1" applyFont="1" applyBorder="1" applyAlignment="1">
      <alignment vertical="center"/>
    </xf>
    <xf numFmtId="164" fontId="53" fillId="0" borderId="46" xfId="0" applyNumberFormat="1" applyFont="1" applyBorder="1" applyAlignment="1">
      <alignment vertical="center"/>
    </xf>
    <xf numFmtId="0" fontId="53" fillId="0" borderId="53" xfId="0" applyFont="1" applyBorder="1" applyAlignment="1">
      <alignment vertical="center"/>
    </xf>
    <xf numFmtId="164" fontId="53" fillId="0" borderId="53" xfId="0" quotePrefix="1" applyNumberFormat="1" applyFont="1" applyBorder="1" applyAlignment="1">
      <alignment vertical="center"/>
    </xf>
    <xf numFmtId="164" fontId="53" fillId="0" borderId="54" xfId="0" quotePrefix="1" applyNumberFormat="1" applyFont="1" applyBorder="1" applyAlignment="1">
      <alignment vertical="center"/>
    </xf>
    <xf numFmtId="0" fontId="53" fillId="0" borderId="14" xfId="0" applyFont="1" applyBorder="1"/>
    <xf numFmtId="164" fontId="53" fillId="0" borderId="15" xfId="0" applyNumberFormat="1" applyFont="1" applyBorder="1" applyAlignment="1">
      <alignment vertical="center"/>
    </xf>
    <xf numFmtId="0" fontId="53" fillId="0" borderId="18" xfId="0" applyFont="1" applyBorder="1"/>
    <xf numFmtId="0" fontId="53" fillId="0" borderId="19" xfId="0" applyFont="1" applyBorder="1" applyAlignment="1">
      <alignment vertical="center"/>
    </xf>
    <xf numFmtId="164" fontId="53" fillId="0" borderId="19" xfId="0" quotePrefix="1" applyNumberFormat="1" applyFont="1" applyBorder="1" applyAlignment="1">
      <alignment vertical="center"/>
    </xf>
    <xf numFmtId="164" fontId="53" fillId="0" borderId="19" xfId="0" applyNumberFormat="1" applyFont="1" applyBorder="1" applyAlignment="1">
      <alignment vertical="center"/>
    </xf>
    <xf numFmtId="164" fontId="53" fillId="0" borderId="31" xfId="0" applyNumberFormat="1" applyFont="1" applyBorder="1" applyAlignment="1">
      <alignment vertical="center"/>
    </xf>
    <xf numFmtId="164" fontId="53" fillId="0" borderId="20" xfId="0" applyNumberFormat="1" applyFont="1" applyBorder="1" applyAlignment="1">
      <alignment vertical="center"/>
    </xf>
    <xf numFmtId="0" fontId="53" fillId="0" borderId="51" xfId="0" applyFont="1" applyBorder="1" applyAlignment="1">
      <alignment vertical="center"/>
    </xf>
    <xf numFmtId="43" fontId="51" fillId="0" borderId="55" xfId="0" applyNumberFormat="1" applyFont="1" applyBorder="1" applyAlignment="1">
      <alignment vertical="center"/>
    </xf>
    <xf numFmtId="0" fontId="53" fillId="0" borderId="45" xfId="0" applyFont="1" applyBorder="1"/>
    <xf numFmtId="0" fontId="53" fillId="0" borderId="31" xfId="0" applyFont="1" applyBorder="1" applyAlignment="1">
      <alignment vertical="center"/>
    </xf>
    <xf numFmtId="1" fontId="9" fillId="2" borderId="14" xfId="3" applyNumberFormat="1" applyFont="1" applyFill="1" applyBorder="1" applyAlignment="1">
      <alignment vertical="top"/>
    </xf>
    <xf numFmtId="1" fontId="9" fillId="2" borderId="12" xfId="3" applyNumberFormat="1" applyFont="1" applyFill="1" applyBorder="1" applyAlignment="1">
      <alignment vertical="top"/>
    </xf>
    <xf numFmtId="0" fontId="8" fillId="0" borderId="12" xfId="3" applyFont="1" applyBorder="1" applyAlignment="1">
      <alignment vertical="center" wrapText="1"/>
    </xf>
    <xf numFmtId="164" fontId="8" fillId="0" borderId="12" xfId="1" applyFont="1" applyBorder="1" applyAlignment="1">
      <alignment horizontal="right" vertical="center"/>
    </xf>
    <xf numFmtId="0" fontId="54" fillId="0" borderId="12" xfId="0" applyFont="1" applyBorder="1" applyAlignment="1">
      <alignment vertical="top" wrapText="1"/>
    </xf>
    <xf numFmtId="0" fontId="54" fillId="0" borderId="17" xfId="0" applyFont="1" applyBorder="1" applyAlignment="1">
      <alignment vertical="top" wrapText="1"/>
    </xf>
    <xf numFmtId="164" fontId="42" fillId="0" borderId="17" xfId="1" applyFont="1" applyBorder="1" applyAlignment="1">
      <alignment horizontal="right" vertical="top" wrapText="1"/>
    </xf>
    <xf numFmtId="0" fontId="7" fillId="0" borderId="12" xfId="0" applyFont="1" applyBorder="1" applyAlignment="1">
      <alignment horizontal="center" vertical="top" wrapText="1"/>
    </xf>
    <xf numFmtId="49" fontId="18" fillId="2" borderId="32" xfId="0" applyNumberFormat="1" applyFont="1" applyFill="1" applyBorder="1" applyAlignment="1">
      <alignment horizontal="center" vertical="center" wrapText="1"/>
    </xf>
    <xf numFmtId="164" fontId="8" fillId="0" borderId="40" xfId="1" applyFont="1" applyBorder="1" applyAlignment="1">
      <alignment horizontal="right" vertical="top" wrapText="1"/>
    </xf>
    <xf numFmtId="0" fontId="18" fillId="0" borderId="31" xfId="0" applyFont="1" applyBorder="1" applyAlignment="1">
      <alignment horizontal="left" vertical="top" wrapText="1"/>
    </xf>
    <xf numFmtId="49" fontId="18" fillId="2" borderId="42" xfId="0" applyNumberFormat="1" applyFont="1" applyFill="1" applyBorder="1" applyAlignment="1">
      <alignment horizontal="center" vertical="top" wrapText="1"/>
    </xf>
    <xf numFmtId="0" fontId="18" fillId="0" borderId="42" xfId="0" applyFont="1" applyBorder="1" applyAlignment="1">
      <alignment horizontal="left" vertical="top" wrapText="1"/>
    </xf>
    <xf numFmtId="0" fontId="5" fillId="0" borderId="6"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8" xfId="0" applyFont="1" applyBorder="1" applyAlignment="1" applyProtection="1">
      <alignment horizontal="center" vertical="top" wrapText="1"/>
      <protection locked="0"/>
    </xf>
    <xf numFmtId="49" fontId="7" fillId="0" borderId="9" xfId="0" applyNumberFormat="1" applyFont="1" applyBorder="1" applyAlignment="1" applyProtection="1">
      <alignment horizontal="center" vertical="center"/>
      <protection locked="0"/>
    </xf>
    <xf numFmtId="0" fontId="7" fillId="0" borderId="9" xfId="0" applyFont="1" applyBorder="1" applyAlignment="1" applyProtection="1">
      <alignment horizontal="center"/>
      <protection locked="0"/>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2" borderId="4" xfId="0" applyFont="1" applyFill="1" applyBorder="1" applyAlignment="1" applyProtection="1">
      <alignment horizontal="center"/>
      <protection locked="0"/>
    </xf>
    <xf numFmtId="0" fontId="4" fillId="2" borderId="0" xfId="0" applyFont="1" applyFill="1" applyAlignment="1" applyProtection="1">
      <alignment horizontal="center"/>
      <protection locked="0"/>
    </xf>
    <xf numFmtId="0" fontId="4" fillId="2" borderId="5" xfId="0" applyFont="1" applyFill="1" applyBorder="1" applyAlignment="1" applyProtection="1">
      <alignment horizontal="center"/>
      <protection locked="0"/>
    </xf>
    <xf numFmtId="0" fontId="11" fillId="2" borderId="4" xfId="0" applyFont="1" applyFill="1" applyBorder="1" applyAlignment="1" applyProtection="1">
      <alignment horizontal="center"/>
      <protection locked="0"/>
    </xf>
    <xf numFmtId="0" fontId="11" fillId="2" borderId="0" xfId="0" applyFont="1" applyFill="1" applyAlignment="1" applyProtection="1">
      <alignment horizontal="center"/>
      <protection locked="0"/>
    </xf>
    <xf numFmtId="0" fontId="11" fillId="2" borderId="5" xfId="0" applyFont="1" applyFill="1" applyBorder="1" applyAlignment="1" applyProtection="1">
      <alignment horizontal="center"/>
      <protection locked="0"/>
    </xf>
    <xf numFmtId="49" fontId="10" fillId="0" borderId="9" xfId="0" applyNumberFormat="1" applyFont="1" applyBorder="1" applyAlignment="1" applyProtection="1">
      <alignment horizontal="center" vertical="center"/>
      <protection locked="0"/>
    </xf>
    <xf numFmtId="0" fontId="7" fillId="0" borderId="23"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7" fillId="0" borderId="25" xfId="0" applyFont="1" applyBorder="1" applyAlignment="1" applyProtection="1">
      <alignment horizontal="left"/>
      <protection locked="0"/>
    </xf>
    <xf numFmtId="164" fontId="7" fillId="0" borderId="23" xfId="1" applyFont="1" applyBorder="1" applyAlignment="1" applyProtection="1">
      <alignment horizontal="center"/>
      <protection locked="0"/>
    </xf>
    <xf numFmtId="164" fontId="7" fillId="0" borderId="25" xfId="1" applyFont="1" applyBorder="1" applyAlignment="1" applyProtection="1">
      <alignment horizontal="center"/>
      <protection locked="0"/>
    </xf>
    <xf numFmtId="0" fontId="55"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xf>
    <xf numFmtId="0" fontId="48" fillId="0" borderId="0" xfId="0" applyFont="1" applyAlignment="1">
      <alignment horizontal="center"/>
    </xf>
    <xf numFmtId="0" fontId="58" fillId="0" borderId="0" xfId="0" applyFont="1" applyAlignment="1">
      <alignment horizontal="center"/>
    </xf>
    <xf numFmtId="0" fontId="14" fillId="2" borderId="4" xfId="0" applyFont="1" applyFill="1" applyBorder="1" applyAlignment="1">
      <alignment horizontal="center"/>
    </xf>
    <xf numFmtId="0" fontId="14" fillId="2" borderId="0" xfId="0" applyFont="1" applyFill="1" applyAlignment="1">
      <alignment horizontal="center"/>
    </xf>
    <xf numFmtId="0" fontId="14" fillId="2" borderId="5" xfId="0" applyFont="1" applyFill="1" applyBorder="1" applyAlignment="1">
      <alignment horizontal="center"/>
    </xf>
    <xf numFmtId="0" fontId="15" fillId="2" borderId="4" xfId="0" applyFont="1" applyFill="1" applyBorder="1" applyAlignment="1">
      <alignment horizontal="center"/>
    </xf>
    <xf numFmtId="0" fontId="15" fillId="2" borderId="0" xfId="0" applyFont="1" applyFill="1" applyAlignment="1">
      <alignment horizontal="center"/>
    </xf>
    <xf numFmtId="0" fontId="15" fillId="2" borderId="5" xfId="0" applyFont="1" applyFill="1" applyBorder="1" applyAlignment="1">
      <alignment horizontal="center"/>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27" fillId="2" borderId="1" xfId="0" applyFont="1" applyFill="1" applyBorder="1" applyAlignment="1">
      <alignment horizontal="center"/>
    </xf>
    <xf numFmtId="0" fontId="27" fillId="2" borderId="2" xfId="0" applyFont="1" applyFill="1" applyBorder="1" applyAlignment="1">
      <alignment horizontal="center"/>
    </xf>
    <xf numFmtId="0" fontId="27" fillId="2" borderId="3" xfId="0" applyFont="1" applyFill="1" applyBorder="1" applyAlignment="1">
      <alignment horizontal="center"/>
    </xf>
    <xf numFmtId="0" fontId="20" fillId="2" borderId="4" xfId="0" applyFont="1" applyFill="1" applyBorder="1" applyAlignment="1">
      <alignment horizontal="center"/>
    </xf>
    <xf numFmtId="0" fontId="20" fillId="2" borderId="0" xfId="0" applyFont="1" applyFill="1" applyAlignment="1">
      <alignment horizontal="center"/>
    </xf>
    <xf numFmtId="0" fontId="20" fillId="2" borderId="5" xfId="0" applyFont="1" applyFill="1" applyBorder="1" applyAlignment="1">
      <alignment horizontal="center"/>
    </xf>
    <xf numFmtId="0" fontId="20" fillId="2" borderId="7" xfId="0" applyFont="1" applyFill="1" applyBorder="1" applyAlignment="1">
      <alignment horizontal="center"/>
    </xf>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7" fillId="0" borderId="23" xfId="0" applyFont="1" applyBorder="1" applyAlignment="1">
      <alignment horizontal="center" vertical="top" wrapText="1"/>
    </xf>
    <xf numFmtId="0" fontId="7" fillId="0" borderId="24" xfId="0" applyFont="1" applyBorder="1" applyAlignment="1">
      <alignment horizontal="center" vertical="top" wrapText="1"/>
    </xf>
    <xf numFmtId="0" fontId="7" fillId="0" borderId="25" xfId="0" applyFont="1" applyBorder="1" applyAlignment="1">
      <alignment horizontal="center" vertical="top" wrapText="1"/>
    </xf>
    <xf numFmtId="0" fontId="28" fillId="0" borderId="23" xfId="0" applyFont="1" applyBorder="1" applyAlignment="1">
      <alignment horizontal="center" vertical="top" wrapText="1"/>
    </xf>
    <xf numFmtId="0" fontId="28" fillId="0" borderId="24" xfId="0" applyFont="1" applyBorder="1" applyAlignment="1">
      <alignment horizontal="center" vertical="top" wrapText="1"/>
    </xf>
    <xf numFmtId="0" fontId="28" fillId="0" borderId="25" xfId="0" applyFont="1" applyBorder="1" applyAlignment="1">
      <alignment horizontal="center" vertical="top" wrapText="1"/>
    </xf>
    <xf numFmtId="49" fontId="18" fillId="2" borderId="9" xfId="0" applyNumberFormat="1" applyFont="1" applyFill="1" applyBorder="1" applyAlignment="1">
      <alignment horizontal="center" vertical="top" wrapText="1"/>
    </xf>
    <xf numFmtId="49" fontId="18" fillId="2" borderId="23" xfId="0" applyNumberFormat="1" applyFont="1" applyFill="1" applyBorder="1" applyAlignment="1">
      <alignment horizontal="center" vertical="top" wrapText="1"/>
    </xf>
    <xf numFmtId="49" fontId="18" fillId="2" borderId="24" xfId="0" applyNumberFormat="1" applyFont="1" applyFill="1" applyBorder="1" applyAlignment="1">
      <alignment horizontal="center" vertical="top" wrapText="1"/>
    </xf>
    <xf numFmtId="49" fontId="18" fillId="2" borderId="25" xfId="0" applyNumberFormat="1" applyFont="1" applyFill="1" applyBorder="1" applyAlignment="1">
      <alignment horizontal="center"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49" fontId="18" fillId="2" borderId="23" xfId="0" applyNumberFormat="1" applyFont="1" applyFill="1" applyBorder="1" applyAlignment="1">
      <alignment horizontal="center" vertical="center" wrapText="1"/>
    </xf>
    <xf numFmtId="49" fontId="18" fillId="2" borderId="24" xfId="0" applyNumberFormat="1" applyFont="1" applyFill="1" applyBorder="1" applyAlignment="1">
      <alignment horizontal="center" vertical="center" wrapText="1"/>
    </xf>
    <xf numFmtId="49" fontId="18" fillId="2" borderId="25" xfId="0" applyNumberFormat="1" applyFont="1" applyFill="1" applyBorder="1" applyAlignment="1">
      <alignment horizontal="center" vertical="center" wrapText="1"/>
    </xf>
    <xf numFmtId="49" fontId="18" fillId="2" borderId="36" xfId="0" applyNumberFormat="1" applyFont="1" applyFill="1" applyBorder="1" applyAlignment="1">
      <alignment horizontal="center" vertical="center" wrapText="1"/>
    </xf>
    <xf numFmtId="49" fontId="18" fillId="2" borderId="37" xfId="0" applyNumberFormat="1" applyFont="1" applyFill="1" applyBorder="1" applyAlignment="1">
      <alignment horizontal="center" vertical="center" wrapText="1"/>
    </xf>
    <xf numFmtId="49" fontId="18" fillId="2" borderId="38" xfId="0" applyNumberFormat="1" applyFont="1" applyFill="1" applyBorder="1" applyAlignment="1">
      <alignment horizontal="center" vertical="center" wrapText="1"/>
    </xf>
    <xf numFmtId="49" fontId="18" fillId="2" borderId="9" xfId="0" applyNumberFormat="1" applyFont="1" applyFill="1" applyBorder="1" applyAlignment="1">
      <alignment horizontal="center" vertical="center" wrapText="1"/>
    </xf>
    <xf numFmtId="1" fontId="18" fillId="2" borderId="23" xfId="0" applyNumberFormat="1" applyFont="1" applyFill="1" applyBorder="1" applyAlignment="1">
      <alignment horizontal="center" vertical="top" wrapText="1"/>
    </xf>
    <xf numFmtId="1" fontId="18" fillId="2" borderId="24" xfId="0" applyNumberFormat="1" applyFont="1" applyFill="1" applyBorder="1" applyAlignment="1">
      <alignment horizontal="center" vertical="top" wrapText="1"/>
    </xf>
    <xf numFmtId="1" fontId="18" fillId="2" borderId="25" xfId="0" applyNumberFormat="1" applyFont="1" applyFill="1" applyBorder="1" applyAlignment="1">
      <alignment horizontal="center" vertical="top" wrapText="1"/>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1" fontId="18" fillId="2" borderId="23" xfId="0" applyNumberFormat="1" applyFont="1" applyFill="1" applyBorder="1" applyAlignment="1">
      <alignment horizontal="center" vertical="center" wrapText="1"/>
    </xf>
    <xf numFmtId="1" fontId="18" fillId="2" borderId="24" xfId="0" applyNumberFormat="1" applyFont="1" applyFill="1" applyBorder="1" applyAlignment="1">
      <alignment horizontal="center" vertical="center" wrapText="1"/>
    </xf>
    <xf numFmtId="1" fontId="18" fillId="2" borderId="25"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1" fontId="18" fillId="2" borderId="9" xfId="0" applyNumberFormat="1" applyFont="1" applyFill="1" applyBorder="1" applyAlignment="1">
      <alignment horizontal="center" vertical="center" wrapText="1"/>
    </xf>
    <xf numFmtId="0" fontId="19" fillId="2" borderId="1" xfId="0" applyFont="1" applyFill="1" applyBorder="1" applyAlignment="1">
      <alignment horizontal="center"/>
    </xf>
    <xf numFmtId="0" fontId="19" fillId="2" borderId="2" xfId="0" applyFont="1" applyFill="1" applyBorder="1" applyAlignment="1">
      <alignment horizontal="center"/>
    </xf>
    <xf numFmtId="0" fontId="19" fillId="2" borderId="3" xfId="0" applyFont="1" applyFill="1" applyBorder="1" applyAlignment="1">
      <alignment horizontal="center"/>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49" fillId="0" borderId="23" xfId="0" applyFont="1" applyBorder="1" applyAlignment="1">
      <alignment horizontal="left" vertical="center" wrapText="1"/>
    </xf>
    <xf numFmtId="0" fontId="49" fillId="0" borderId="25" xfId="0" applyFont="1" applyBorder="1" applyAlignment="1">
      <alignment horizontal="left" vertical="center" wrapText="1"/>
    </xf>
    <xf numFmtId="0" fontId="44" fillId="0" borderId="12" xfId="3" applyFont="1" applyBorder="1"/>
    <xf numFmtId="1" fontId="47" fillId="0" borderId="14" xfId="3" applyNumberFormat="1" applyFont="1" applyBorder="1" applyAlignment="1">
      <alignment horizontal="center" vertical="top"/>
    </xf>
    <xf numFmtId="1" fontId="47" fillId="0" borderId="16" xfId="3" applyNumberFormat="1" applyFont="1" applyBorder="1" applyAlignment="1">
      <alignment horizontal="center" vertical="top"/>
    </xf>
    <xf numFmtId="49" fontId="13" fillId="0" borderId="12" xfId="0" applyNumberFormat="1" applyFont="1" applyBorder="1" applyAlignment="1">
      <alignment horizontal="center" vertical="top" wrapText="1"/>
    </xf>
    <xf numFmtId="49" fontId="13" fillId="0" borderId="17" xfId="0" applyNumberFormat="1" applyFont="1" applyBorder="1" applyAlignment="1">
      <alignment horizontal="center" vertical="top" wrapText="1"/>
    </xf>
    <xf numFmtId="1" fontId="47" fillId="0" borderId="12" xfId="3" applyNumberFormat="1" applyFont="1" applyBorder="1" applyAlignment="1">
      <alignment horizontal="center"/>
    </xf>
    <xf numFmtId="1" fontId="47" fillId="0" borderId="17" xfId="3" applyNumberFormat="1" applyFont="1" applyBorder="1" applyAlignment="1">
      <alignment horizontal="center"/>
    </xf>
    <xf numFmtId="0" fontId="46" fillId="0" borderId="12" xfId="3" applyFont="1" applyBorder="1" applyAlignment="1">
      <alignment wrapText="1"/>
    </xf>
    <xf numFmtId="0" fontId="46" fillId="0" borderId="12" xfId="3" applyFont="1" applyBorder="1" applyAlignment="1">
      <alignment vertical="center"/>
    </xf>
    <xf numFmtId="0" fontId="44" fillId="0" borderId="17" xfId="3" applyFont="1" applyBorder="1" applyAlignment="1">
      <alignment vertical="center" wrapText="1"/>
    </xf>
    <xf numFmtId="0" fontId="46" fillId="0" borderId="12" xfId="3" applyFont="1" applyBorder="1"/>
    <xf numFmtId="0" fontId="7" fillId="0" borderId="11" xfId="3" applyFont="1" applyBorder="1" applyAlignment="1">
      <alignment horizontal="left"/>
    </xf>
    <xf numFmtId="0" fontId="8" fillId="0" borderId="12" xfId="3" applyFont="1" applyBorder="1"/>
    <xf numFmtId="0" fontId="9" fillId="0" borderId="12" xfId="3" applyFont="1" applyBorder="1" applyAlignment="1">
      <alignment horizontal="justify" vertical="center" wrapText="1"/>
    </xf>
    <xf numFmtId="0" fontId="9" fillId="0" borderId="12" xfId="3" applyFont="1" applyBorder="1" applyAlignment="1">
      <alignment horizontal="justify" vertical="top" wrapText="1"/>
    </xf>
    <xf numFmtId="0" fontId="9" fillId="0" borderId="17" xfId="3" applyFont="1" applyBorder="1"/>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9" fillId="0" borderId="17" xfId="3" applyFont="1" applyBorder="1" applyAlignment="1">
      <alignment horizontal="justify" vertical="top" wrapText="1"/>
    </xf>
    <xf numFmtId="0" fontId="18" fillId="0" borderId="11" xfId="3" applyFont="1" applyBorder="1"/>
    <xf numFmtId="0" fontId="18" fillId="0" borderId="12" xfId="3" applyFont="1" applyBorder="1" applyAlignment="1">
      <alignment horizontal="justify" vertical="center" wrapText="1"/>
    </xf>
    <xf numFmtId="0" fontId="18" fillId="0" borderId="12" xfId="3" applyFont="1" applyBorder="1" applyAlignment="1">
      <alignment horizontal="left" vertical="top" wrapText="1"/>
    </xf>
    <xf numFmtId="1" fontId="18" fillId="2" borderId="14" xfId="3" applyNumberFormat="1" applyFont="1" applyFill="1" applyBorder="1" applyAlignment="1">
      <alignment horizontal="center" vertical="top"/>
    </xf>
    <xf numFmtId="49" fontId="17" fillId="0" borderId="12" xfId="0" applyNumberFormat="1" applyFont="1" applyBorder="1" applyAlignment="1">
      <alignment horizontal="center" vertical="top" wrapText="1"/>
    </xf>
    <xf numFmtId="1" fontId="18" fillId="2" borderId="12" xfId="3" applyNumberFormat="1" applyFont="1" applyFill="1" applyBorder="1" applyAlignment="1">
      <alignment horizontal="center" vertical="top"/>
    </xf>
    <xf numFmtId="0" fontId="18" fillId="0" borderId="12" xfId="3" applyFont="1" applyBorder="1" applyAlignment="1">
      <alignment vertical="top" wrapText="1"/>
    </xf>
    <xf numFmtId="0" fontId="18" fillId="0" borderId="12" xfId="3" applyFont="1" applyBorder="1" applyAlignment="1">
      <alignment horizontal="justify" vertical="top" wrapText="1"/>
    </xf>
    <xf numFmtId="0" fontId="9" fillId="0" borderId="12" xfId="3" applyFont="1" applyBorder="1" applyAlignment="1">
      <alignment vertical="top" wrapText="1"/>
    </xf>
    <xf numFmtId="1" fontId="32" fillId="2" borderId="14" xfId="0" applyNumberFormat="1" applyFont="1" applyFill="1" applyBorder="1" applyAlignment="1">
      <alignment horizontal="center" vertical="top" wrapText="1"/>
    </xf>
    <xf numFmtId="1" fontId="32" fillId="2" borderId="16" xfId="0" applyNumberFormat="1" applyFont="1" applyFill="1" applyBorder="1" applyAlignment="1">
      <alignment horizontal="center" vertical="top" wrapText="1"/>
    </xf>
    <xf numFmtId="0" fontId="18" fillId="0" borderId="1" xfId="0" applyFont="1" applyBorder="1" applyAlignment="1">
      <alignment horizontal="left" vertical="top" wrapText="1"/>
    </xf>
    <xf numFmtId="0" fontId="18" fillId="0" borderId="3" xfId="0" applyFont="1" applyBorder="1" applyAlignment="1">
      <alignment horizontal="left" vertical="top" wrapText="1"/>
    </xf>
    <xf numFmtId="0" fontId="18" fillId="0" borderId="11" xfId="3" applyFont="1" applyBorder="1" applyAlignment="1">
      <alignment horizontal="left" vertical="top" wrapText="1"/>
    </xf>
    <xf numFmtId="0" fontId="8" fillId="0" borderId="12" xfId="3" applyFont="1" applyBorder="1" applyAlignment="1">
      <alignment vertical="top" wrapText="1"/>
    </xf>
    <xf numFmtId="0" fontId="9" fillId="0" borderId="12" xfId="3" applyFont="1" applyBorder="1" applyAlignment="1">
      <alignment horizontal="left" vertical="top" wrapText="1"/>
    </xf>
    <xf numFmtId="0" fontId="18" fillId="0" borderId="34" xfId="3" applyFont="1" applyBorder="1" applyAlignment="1">
      <alignment horizontal="left" vertical="top" wrapText="1"/>
    </xf>
    <xf numFmtId="0" fontId="18" fillId="0" borderId="32" xfId="3"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11" xfId="3" applyFont="1" applyBorder="1" applyAlignment="1">
      <alignment vertical="top"/>
    </xf>
    <xf numFmtId="1" fontId="18" fillId="2" borderId="12" xfId="3" applyNumberFormat="1" applyFont="1" applyFill="1" applyBorder="1" applyAlignment="1">
      <alignment horizontal="center" vertical="top" wrapText="1"/>
    </xf>
    <xf numFmtId="0" fontId="41" fillId="0" borderId="12" xfId="0" applyFont="1" applyBorder="1" applyAlignment="1">
      <alignment horizontal="left" vertical="top" wrapText="1"/>
    </xf>
    <xf numFmtId="0" fontId="54" fillId="0" borderId="12" xfId="0" applyFont="1" applyBorder="1" applyAlignment="1">
      <alignment vertical="top" wrapText="1"/>
    </xf>
    <xf numFmtId="0" fontId="54" fillId="0" borderId="17" xfId="0" applyFont="1" applyBorder="1" applyAlignment="1">
      <alignment vertical="top" wrapText="1"/>
    </xf>
    <xf numFmtId="1" fontId="9" fillId="2" borderId="12" xfId="3" applyNumberFormat="1" applyFont="1" applyFill="1" applyBorder="1" applyAlignment="1">
      <alignment horizontal="center" vertical="top"/>
    </xf>
    <xf numFmtId="0" fontId="18" fillId="0" borderId="12" xfId="3" applyFont="1" applyBorder="1" applyAlignment="1">
      <alignment vertical="center" wrapText="1"/>
    </xf>
    <xf numFmtId="1" fontId="9" fillId="2" borderId="14" xfId="3" applyNumberFormat="1" applyFont="1" applyFill="1" applyBorder="1" applyAlignment="1">
      <alignment horizontal="center" vertical="top"/>
    </xf>
    <xf numFmtId="0" fontId="9" fillId="0" borderId="34" xfId="3" applyFont="1" applyBorder="1" applyAlignment="1">
      <alignment horizontal="left" vertical="top" wrapText="1"/>
    </xf>
    <xf numFmtId="0" fontId="9" fillId="0" borderId="32" xfId="3" applyFont="1" applyBorder="1" applyAlignment="1">
      <alignment horizontal="left" vertical="top" wrapText="1"/>
    </xf>
    <xf numFmtId="0" fontId="8" fillId="0" borderId="12" xfId="3" applyFont="1" applyBorder="1" applyAlignment="1">
      <alignment horizontal="justify" vertical="top" wrapText="1"/>
    </xf>
    <xf numFmtId="0" fontId="18" fillId="2" borderId="11" xfId="0" applyFont="1" applyFill="1" applyBorder="1" applyAlignment="1">
      <alignment horizontal="left" vertical="top" wrapText="1"/>
    </xf>
    <xf numFmtId="0" fontId="18" fillId="2" borderId="12" xfId="0" applyFont="1" applyFill="1" applyBorder="1" applyAlignment="1">
      <alignment horizontal="left" vertical="top" wrapText="1"/>
    </xf>
    <xf numFmtId="49" fontId="18" fillId="3" borderId="12" xfId="0" applyNumberFormat="1" applyFont="1" applyFill="1" applyBorder="1" applyAlignment="1">
      <alignment horizontal="center" vertical="top" wrapText="1"/>
    </xf>
    <xf numFmtId="49" fontId="18" fillId="2" borderId="12" xfId="0" applyNumberFormat="1" applyFont="1" applyFill="1" applyBorder="1" applyAlignment="1">
      <alignment horizontal="center" vertical="top" wrapText="1"/>
    </xf>
    <xf numFmtId="0" fontId="18" fillId="2" borderId="12" xfId="0" applyFont="1" applyFill="1" applyBorder="1" applyAlignment="1">
      <alignment vertical="top" wrapText="1"/>
    </xf>
    <xf numFmtId="0" fontId="18" fillId="2" borderId="12" xfId="0" applyFont="1" applyFill="1" applyBorder="1" applyAlignment="1">
      <alignment horizontal="left" vertical="center" wrapText="1"/>
    </xf>
    <xf numFmtId="0" fontId="40" fillId="0" borderId="12" xfId="0" applyFont="1" applyBorder="1" applyAlignment="1">
      <alignment horizontal="left" vertical="top" wrapText="1"/>
    </xf>
    <xf numFmtId="0" fontId="13" fillId="0" borderId="12" xfId="0" applyFont="1" applyBorder="1" applyAlignment="1">
      <alignment horizontal="left" vertical="top" wrapText="1"/>
    </xf>
    <xf numFmtId="0" fontId="9" fillId="0" borderId="12" xfId="0" applyFont="1" applyBorder="1" applyAlignment="1">
      <alignment horizontal="left" vertical="top" wrapText="1"/>
    </xf>
    <xf numFmtId="0" fontId="37" fillId="2" borderId="4" xfId="0" applyFont="1" applyFill="1" applyBorder="1" applyAlignment="1">
      <alignment horizontal="center"/>
    </xf>
    <xf numFmtId="0" fontId="37" fillId="2" borderId="0" xfId="0" applyFont="1" applyFill="1" applyAlignment="1">
      <alignment horizontal="center"/>
    </xf>
    <xf numFmtId="0" fontId="37" fillId="2" borderId="5" xfId="0" applyFont="1" applyFill="1" applyBorder="1" applyAlignment="1">
      <alignment horizontal="center"/>
    </xf>
    <xf numFmtId="0" fontId="38" fillId="0" borderId="6" xfId="0" applyFont="1" applyBorder="1" applyAlignment="1">
      <alignment horizontal="center" vertical="top" wrapText="1"/>
    </xf>
    <xf numFmtId="0" fontId="38" fillId="0" borderId="7" xfId="0" applyFont="1" applyBorder="1" applyAlignment="1">
      <alignment horizontal="center" vertical="top" wrapText="1"/>
    </xf>
    <xf numFmtId="0" fontId="38" fillId="0" borderId="8" xfId="0" applyFont="1" applyBorder="1" applyAlignment="1">
      <alignment horizontal="center" vertical="top" wrapText="1"/>
    </xf>
    <xf numFmtId="0" fontId="17" fillId="0" borderId="1" xfId="0" applyFont="1" applyBorder="1" applyAlignment="1">
      <alignment horizontal="left" vertical="top" wrapText="1"/>
    </xf>
    <xf numFmtId="0" fontId="17" fillId="0" borderId="3" xfId="0" applyFont="1" applyBorder="1" applyAlignment="1">
      <alignment horizontal="left" vertical="top"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36" fillId="2" borderId="4" xfId="0" applyFont="1" applyFill="1" applyBorder="1" applyAlignment="1">
      <alignment horizontal="center"/>
    </xf>
    <xf numFmtId="0" fontId="36" fillId="2" borderId="0" xfId="0" applyFont="1" applyFill="1" applyAlignment="1">
      <alignment horizontal="center"/>
    </xf>
    <xf numFmtId="0" fontId="36" fillId="2" borderId="5" xfId="0" applyFont="1" applyFill="1" applyBorder="1" applyAlignment="1">
      <alignment horizontal="center"/>
    </xf>
    <xf numFmtId="0" fontId="39" fillId="0" borderId="23" xfId="0" applyFont="1" applyBorder="1" applyAlignment="1">
      <alignment horizontal="center" vertical="top" wrapText="1"/>
    </xf>
    <xf numFmtId="0" fontId="39" fillId="0" borderId="24" xfId="0" applyFont="1" applyBorder="1" applyAlignment="1">
      <alignment horizontal="center" vertical="top" wrapText="1"/>
    </xf>
    <xf numFmtId="0" fontId="39" fillId="0" borderId="25" xfId="0" applyFont="1" applyBorder="1" applyAlignment="1">
      <alignment horizontal="center" vertical="top" wrapText="1"/>
    </xf>
    <xf numFmtId="0" fontId="18" fillId="2" borderId="6"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50"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51" fillId="0" borderId="23" xfId="0" applyFont="1" applyBorder="1" applyAlignment="1">
      <alignment horizontal="center" vertical="center"/>
    </xf>
    <xf numFmtId="0" fontId="51" fillId="0" borderId="24" xfId="0" applyFont="1" applyBorder="1" applyAlignment="1">
      <alignment horizontal="center" vertical="center"/>
    </xf>
    <xf numFmtId="0" fontId="51" fillId="0" borderId="25" xfId="0" applyFont="1" applyBorder="1" applyAlignment="1">
      <alignment horizontal="center" vertical="center"/>
    </xf>
    <xf numFmtId="0" fontId="51" fillId="0" borderId="23" xfId="0" applyFont="1" applyBorder="1" applyAlignment="1">
      <alignment horizontal="center"/>
    </xf>
    <xf numFmtId="0" fontId="51" fillId="0" borderId="50" xfId="0" applyFont="1" applyBorder="1" applyAlignment="1">
      <alignment horizontal="center"/>
    </xf>
    <xf numFmtId="0" fontId="51" fillId="0" borderId="6" xfId="0" applyFont="1" applyBorder="1" applyAlignment="1">
      <alignment horizontal="center"/>
    </xf>
    <xf numFmtId="0" fontId="51" fillId="0" borderId="52" xfId="0" applyFont="1" applyBorder="1" applyAlignment="1">
      <alignment horizontal="center"/>
    </xf>
    <xf numFmtId="0" fontId="51" fillId="0" borderId="7" xfId="0" applyFont="1" applyBorder="1" applyAlignment="1">
      <alignment horizontal="center" vertical="center"/>
    </xf>
    <xf numFmtId="0" fontId="53" fillId="0" borderId="23" xfId="0" applyFont="1" applyBorder="1" applyAlignment="1">
      <alignment horizontal="center"/>
    </xf>
    <xf numFmtId="0" fontId="53" fillId="0" borderId="50" xfId="0" applyFont="1" applyBorder="1" applyAlignment="1">
      <alignment horizontal="center"/>
    </xf>
    <xf numFmtId="0" fontId="53" fillId="0" borderId="6" xfId="0" applyFont="1" applyBorder="1" applyAlignment="1">
      <alignment horizontal="center"/>
    </xf>
    <xf numFmtId="0" fontId="53" fillId="0" borderId="52" xfId="0" applyFont="1" applyBorder="1" applyAlignment="1">
      <alignment horizontal="center"/>
    </xf>
  </cellXfs>
  <cellStyles count="4">
    <cellStyle name="Comma" xfId="1" builtinId="3"/>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142875</xdr:rowOff>
    </xdr:from>
    <xdr:to>
      <xdr:col>9</xdr:col>
      <xdr:colOff>495300</xdr:colOff>
      <xdr:row>15</xdr:row>
      <xdr:rowOff>114300</xdr:rowOff>
    </xdr:to>
    <xdr:pic>
      <xdr:nvPicPr>
        <xdr:cNvPr id="2" name="Picture 2">
          <a:extLst>
            <a:ext uri="{FF2B5EF4-FFF2-40B4-BE49-F238E27FC236}">
              <a16:creationId xmlns:a16="http://schemas.microsoft.com/office/drawing/2014/main" id="{17676DF5-7060-4443-A50A-6B526B573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33375"/>
          <a:ext cx="2933700"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OneDrive/DOCUMENTS/FINANCE/2025%20BUDGET/2025%20NASSARAWA%20Approved%20BUDG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rren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view="pageBreakPreview" zoomScale="60" zoomScaleNormal="100" workbookViewId="0">
      <selection activeCell="H8" sqref="H8"/>
    </sheetView>
  </sheetViews>
  <sheetFormatPr defaultColWidth="9.140625" defaultRowHeight="18.75"/>
  <cols>
    <col min="1" max="1" width="28.28515625" style="63" customWidth="1"/>
    <col min="2" max="2" width="17" style="64" customWidth="1"/>
    <col min="3" max="3" width="15.7109375" style="64" customWidth="1"/>
    <col min="4" max="4" width="46.28515625" style="1" customWidth="1"/>
    <col min="5" max="5" width="33.140625" style="1" bestFit="1" customWidth="1"/>
    <col min="6" max="6" width="36.42578125" style="1" bestFit="1" customWidth="1"/>
    <col min="7" max="7" width="32.85546875" style="1" bestFit="1" customWidth="1"/>
    <col min="8" max="8" width="35.140625" style="1" customWidth="1"/>
    <col min="9" max="16384" width="9.140625" style="1"/>
  </cols>
  <sheetData>
    <row r="1" spans="1:8" ht="68.25">
      <c r="A1" s="681" t="s">
        <v>0</v>
      </c>
      <c r="B1" s="682"/>
      <c r="C1" s="682"/>
      <c r="D1" s="682"/>
      <c r="E1" s="682"/>
      <c r="F1" s="682"/>
      <c r="G1" s="682"/>
      <c r="H1" s="683"/>
    </row>
    <row r="2" spans="1:8" ht="23.25">
      <c r="A2" s="684" t="s">
        <v>1</v>
      </c>
      <c r="B2" s="685"/>
      <c r="C2" s="685"/>
      <c r="D2" s="685"/>
      <c r="E2" s="685"/>
      <c r="F2" s="685"/>
      <c r="G2" s="685"/>
      <c r="H2" s="686"/>
    </row>
    <row r="3" spans="1:8" ht="24" thickBot="1">
      <c r="A3" s="676" t="s">
        <v>982</v>
      </c>
      <c r="B3" s="677"/>
      <c r="C3" s="677"/>
      <c r="D3" s="677"/>
      <c r="E3" s="677"/>
      <c r="F3" s="677"/>
      <c r="G3" s="677"/>
      <c r="H3" s="678"/>
    </row>
    <row r="4" spans="1:8" s="4" customFormat="1" ht="39.75" thickBot="1">
      <c r="A4" s="571" t="s">
        <v>2</v>
      </c>
      <c r="B4" s="571" t="s">
        <v>3</v>
      </c>
      <c r="C4" s="571" t="s">
        <v>4</v>
      </c>
      <c r="D4" s="571" t="s">
        <v>5</v>
      </c>
      <c r="E4" s="67" t="s">
        <v>882</v>
      </c>
      <c r="F4" s="67" t="s">
        <v>881</v>
      </c>
      <c r="G4" s="67" t="s">
        <v>952</v>
      </c>
      <c r="H4" s="67" t="s">
        <v>983</v>
      </c>
    </row>
    <row r="5" spans="1:8" s="4" customFormat="1" ht="21.95" customHeight="1">
      <c r="A5" s="5" t="s">
        <v>8</v>
      </c>
      <c r="B5" s="6"/>
      <c r="C5" s="576" t="s">
        <v>9</v>
      </c>
      <c r="D5" s="8" t="s">
        <v>10</v>
      </c>
      <c r="E5" s="49"/>
      <c r="F5" s="49">
        <v>59604454.18</v>
      </c>
      <c r="G5" s="49"/>
      <c r="H5" s="9"/>
    </row>
    <row r="6" spans="1:8" s="4" customFormat="1" ht="21.95" customHeight="1">
      <c r="A6" s="10" t="s">
        <v>11</v>
      </c>
      <c r="B6" s="11"/>
      <c r="C6" s="7" t="s">
        <v>9</v>
      </c>
      <c r="D6" s="18" t="s">
        <v>12</v>
      </c>
      <c r="E6" s="17"/>
      <c r="F6" s="17">
        <v>2654352.21</v>
      </c>
      <c r="G6" s="17"/>
      <c r="H6" s="577"/>
    </row>
    <row r="7" spans="1:8" s="4" customFormat="1" ht="21.95" customHeight="1">
      <c r="A7" s="10"/>
      <c r="B7" s="11"/>
      <c r="C7" s="11"/>
      <c r="D7" s="12" t="s">
        <v>13</v>
      </c>
      <c r="E7" s="13"/>
      <c r="F7" s="13"/>
      <c r="G7" s="14"/>
      <c r="H7" s="15"/>
    </row>
    <row r="8" spans="1:8" s="4" customFormat="1" ht="21.95" customHeight="1">
      <c r="A8" s="10" t="s">
        <v>14</v>
      </c>
      <c r="B8" s="11" t="s">
        <v>15</v>
      </c>
      <c r="C8" s="7" t="s">
        <v>9</v>
      </c>
      <c r="D8" s="16" t="s">
        <v>16</v>
      </c>
      <c r="E8" s="17">
        <f>E49</f>
        <v>104718420</v>
      </c>
      <c r="F8" s="17">
        <f>F49</f>
        <v>454412500</v>
      </c>
      <c r="G8" s="17">
        <f>G49</f>
        <v>193005600.81999999</v>
      </c>
      <c r="H8" s="577">
        <f>H49</f>
        <v>634660482.00999999</v>
      </c>
    </row>
    <row r="9" spans="1:8" s="4" customFormat="1" ht="21.95" customHeight="1">
      <c r="A9" s="10"/>
      <c r="B9" s="11"/>
      <c r="C9" s="11"/>
      <c r="D9" s="12" t="s">
        <v>17</v>
      </c>
      <c r="E9" s="13"/>
      <c r="F9" s="13"/>
      <c r="G9" s="14"/>
      <c r="H9" s="15"/>
    </row>
    <row r="10" spans="1:8" s="4" customFormat="1" ht="21.95" customHeight="1">
      <c r="A10" s="10" t="s">
        <v>18</v>
      </c>
      <c r="B10" s="11" t="s">
        <v>19</v>
      </c>
      <c r="C10" s="7" t="s">
        <v>9</v>
      </c>
      <c r="D10" s="16" t="s">
        <v>20</v>
      </c>
      <c r="E10" s="17">
        <f>REVENUE!E8</f>
        <v>5309933633.9333334</v>
      </c>
      <c r="F10" s="17">
        <f>REVENUE!F8</f>
        <v>5932804618.6499996</v>
      </c>
      <c r="G10" s="17">
        <f>REVENUE!G8</f>
        <v>2764920921</v>
      </c>
      <c r="H10" s="577">
        <f>REVENUE!H8</f>
        <v>5055559196.6000004</v>
      </c>
    </row>
    <row r="11" spans="1:8" s="4" customFormat="1" ht="21.95" customHeight="1">
      <c r="A11" s="10" t="s">
        <v>21</v>
      </c>
      <c r="B11" s="11" t="s">
        <v>22</v>
      </c>
      <c r="C11" s="7" t="s">
        <v>9</v>
      </c>
      <c r="D11" s="16" t="s">
        <v>23</v>
      </c>
      <c r="E11" s="17">
        <f>REVENUE!E11</f>
        <v>1896570763.7066667</v>
      </c>
      <c r="F11" s="17">
        <f>REVENUE!F11</f>
        <v>2713321859.25</v>
      </c>
      <c r="G11" s="17">
        <f>REVENUE!G11</f>
        <v>4365554895.2600002</v>
      </c>
      <c r="H11" s="577">
        <f>REVENUE!H11</f>
        <v>7870321000.9499998</v>
      </c>
    </row>
    <row r="12" spans="1:8" s="4" customFormat="1" ht="44.25" customHeight="1">
      <c r="A12" s="10" t="s">
        <v>24</v>
      </c>
      <c r="B12" s="11" t="s">
        <v>25</v>
      </c>
      <c r="C12" s="7" t="s">
        <v>9</v>
      </c>
      <c r="D12" s="18" t="s">
        <v>26</v>
      </c>
      <c r="E12" s="17">
        <f>REVENUE!E9</f>
        <v>704745597.61333334</v>
      </c>
      <c r="F12" s="17">
        <f>REVENUE!F9</f>
        <v>1841201743.95</v>
      </c>
      <c r="G12" s="17">
        <f>REVENUE!G9</f>
        <v>1341201309.99</v>
      </c>
      <c r="H12" s="577">
        <f>REVENUE!H9</f>
        <v>3561325777.7800002</v>
      </c>
    </row>
    <row r="13" spans="1:8" s="4" customFormat="1" ht="21.95" customHeight="1">
      <c r="A13" s="10" t="s">
        <v>27</v>
      </c>
      <c r="B13" s="11" t="s">
        <v>28</v>
      </c>
      <c r="C13" s="7" t="s">
        <v>9</v>
      </c>
      <c r="D13" s="16" t="s">
        <v>29</v>
      </c>
      <c r="E13" s="17">
        <f>REVENUE!E13</f>
        <v>6074073.333333333</v>
      </c>
      <c r="F13" s="17">
        <f>REVENUE!F13</f>
        <v>125000000</v>
      </c>
      <c r="G13" s="17">
        <f>REVENUE!G13</f>
        <v>0</v>
      </c>
      <c r="H13" s="577">
        <f>REVENUE!H13</f>
        <v>200000000</v>
      </c>
    </row>
    <row r="14" spans="1:8" s="4" customFormat="1" ht="21.95" customHeight="1" thickBot="1">
      <c r="A14" s="19" t="s">
        <v>30</v>
      </c>
      <c r="B14" s="20" t="s">
        <v>25</v>
      </c>
      <c r="C14" s="578" t="s">
        <v>9</v>
      </c>
      <c r="D14" s="21" t="s">
        <v>31</v>
      </c>
      <c r="E14" s="22">
        <f>E16</f>
        <v>0</v>
      </c>
      <c r="F14" s="22">
        <f t="shared" ref="F14:H14" si="0">F16</f>
        <v>0</v>
      </c>
      <c r="G14" s="22">
        <f t="shared" si="0"/>
        <v>0</v>
      </c>
      <c r="H14" s="22">
        <f t="shared" si="0"/>
        <v>0</v>
      </c>
    </row>
    <row r="15" spans="1:8" s="4" customFormat="1" ht="21.95" customHeight="1" thickBot="1">
      <c r="A15" s="572"/>
      <c r="B15" s="573"/>
      <c r="C15" s="573"/>
      <c r="D15" s="574" t="s">
        <v>32</v>
      </c>
      <c r="E15" s="575">
        <f>SUM(E6:E14)</f>
        <v>8022042488.5866671</v>
      </c>
      <c r="F15" s="575">
        <f>SUM(F6:F14)</f>
        <v>11069395074.060001</v>
      </c>
      <c r="G15" s="575">
        <f>SUM(G6:G14)</f>
        <v>8664682727.0699997</v>
      </c>
      <c r="H15" s="575">
        <f>SUM(H6:H14)</f>
        <v>17321866457.340004</v>
      </c>
    </row>
    <row r="16" spans="1:8" s="4" customFormat="1" ht="21.95" customHeight="1">
      <c r="A16" s="27"/>
      <c r="B16" s="28"/>
      <c r="C16" s="28"/>
      <c r="D16" s="29" t="s">
        <v>33</v>
      </c>
      <c r="E16" s="30"/>
      <c r="F16" s="30"/>
      <c r="G16" s="31"/>
      <c r="H16" s="32"/>
    </row>
    <row r="17" spans="1:8" s="4" customFormat="1" ht="21.95" customHeight="1">
      <c r="A17" s="10" t="s">
        <v>34</v>
      </c>
      <c r="B17" s="11" t="s">
        <v>19</v>
      </c>
      <c r="C17" s="7" t="s">
        <v>9</v>
      </c>
      <c r="D17" s="16" t="s">
        <v>35</v>
      </c>
      <c r="E17" s="17">
        <f>RECURRENT!F21</f>
        <v>3183060255.4173136</v>
      </c>
      <c r="F17" s="17">
        <f>RECURRENT!G21</f>
        <v>3963622156.7018971</v>
      </c>
      <c r="G17" s="17">
        <f>RECURRENT!H21</f>
        <v>2856513671.4273739</v>
      </c>
      <c r="H17" s="17">
        <f>RECURRENT!I21</f>
        <v>6656603303.9699993</v>
      </c>
    </row>
    <row r="18" spans="1:8" s="4" customFormat="1" ht="21.95" customHeight="1">
      <c r="A18" s="10" t="s">
        <v>36</v>
      </c>
      <c r="B18" s="11" t="s">
        <v>19</v>
      </c>
      <c r="C18" s="7" t="s">
        <v>9</v>
      </c>
      <c r="D18" s="16" t="s">
        <v>37</v>
      </c>
      <c r="E18" s="17">
        <f>RECURRENT!F22</f>
        <v>778261313.95887947</v>
      </c>
      <c r="F18" s="17">
        <f>RECURRENT!G22</f>
        <v>1561975215.509866</v>
      </c>
      <c r="G18" s="17">
        <f>RECURRENT!H22</f>
        <v>892636634.71239948</v>
      </c>
      <c r="H18" s="17">
        <f>RECURRENT!I22</f>
        <v>2160964951.52</v>
      </c>
    </row>
    <row r="19" spans="1:8" s="4" customFormat="1" ht="21.95" customHeight="1" thickBot="1">
      <c r="A19" s="33" t="s">
        <v>38</v>
      </c>
      <c r="B19" s="34" t="s">
        <v>19</v>
      </c>
      <c r="C19" s="7" t="s">
        <v>9</v>
      </c>
      <c r="D19" s="35" t="s">
        <v>39</v>
      </c>
      <c r="E19" s="17">
        <f>CAPITAL!G13</f>
        <v>1101108859.3899999</v>
      </c>
      <c r="F19" s="17">
        <f>CAPITAL!H13</f>
        <v>5545797701.848238</v>
      </c>
      <c r="G19" s="17">
        <f>CAPITAL!I13</f>
        <v>5058573351.5299997</v>
      </c>
      <c r="H19" s="17">
        <f>CAPITAL!J13</f>
        <v>8504298201.8481045</v>
      </c>
    </row>
    <row r="20" spans="1:8" s="4" customFormat="1" ht="21.95" customHeight="1" thickBot="1">
      <c r="A20" s="23"/>
      <c r="B20" s="24"/>
      <c r="C20" s="24"/>
      <c r="D20" s="25" t="s">
        <v>40</v>
      </c>
      <c r="E20" s="26">
        <f>E17+E18+E19</f>
        <v>5062430428.7661934</v>
      </c>
      <c r="F20" s="26">
        <f>F17+F18+F19</f>
        <v>11071395074.060001</v>
      </c>
      <c r="G20" s="26">
        <f>G17+G18+G19</f>
        <v>8807723657.6697731</v>
      </c>
      <c r="H20" s="26">
        <f>H17+H18+H19</f>
        <v>17321866457.338104</v>
      </c>
    </row>
    <row r="21" spans="1:8" s="4" customFormat="1" ht="20.25" thickBot="1">
      <c r="A21" s="691" t="s">
        <v>41</v>
      </c>
      <c r="B21" s="692"/>
      <c r="C21" s="692"/>
      <c r="D21" s="692"/>
      <c r="E21" s="692"/>
      <c r="F21" s="693"/>
      <c r="G21" s="694">
        <f>H15-H20</f>
        <v>1.89971923828125E-3</v>
      </c>
      <c r="H21" s="695"/>
    </row>
    <row r="22" spans="1:8" s="4" customFormat="1" ht="21" thickBot="1">
      <c r="A22" s="690" t="s">
        <v>42</v>
      </c>
      <c r="B22" s="690"/>
      <c r="C22" s="690"/>
      <c r="D22" s="690"/>
      <c r="E22" s="690"/>
      <c r="F22" s="690"/>
      <c r="G22" s="690"/>
      <c r="H22" s="690"/>
    </row>
    <row r="23" spans="1:8" s="4" customFormat="1" ht="20.25" thickBot="1">
      <c r="A23" s="679" t="s">
        <v>953</v>
      </c>
      <c r="B23" s="679"/>
      <c r="C23" s="679"/>
      <c r="D23" s="679"/>
      <c r="E23" s="680" t="s">
        <v>956</v>
      </c>
      <c r="F23" s="680"/>
      <c r="G23" s="680"/>
      <c r="H23" s="680"/>
    </row>
    <row r="24" spans="1:8" s="4" customFormat="1" ht="20.25" thickBot="1">
      <c r="A24" s="37" t="s">
        <v>43</v>
      </c>
      <c r="B24" s="679" t="s">
        <v>44</v>
      </c>
      <c r="C24" s="679"/>
      <c r="D24" s="679"/>
      <c r="E24" s="38" t="s">
        <v>43</v>
      </c>
      <c r="F24" s="38" t="s">
        <v>954</v>
      </c>
      <c r="G24" s="38" t="s">
        <v>955</v>
      </c>
      <c r="H24" s="38" t="s">
        <v>45</v>
      </c>
    </row>
    <row r="25" spans="1:8" s="4" customFormat="1" ht="20.25" thickBot="1">
      <c r="A25" s="39" t="s">
        <v>46</v>
      </c>
      <c r="B25" s="26">
        <f>H17/H15*100</f>
        <v>38.428903261457229</v>
      </c>
      <c r="C25" s="26" t="s">
        <v>47</v>
      </c>
      <c r="D25" s="40">
        <f>H17</f>
        <v>6656603303.9699993</v>
      </c>
      <c r="E25" s="39" t="s">
        <v>46</v>
      </c>
      <c r="F25" s="40" t="e">
        <f>[1]Recurrent!G21</f>
        <v>#REF!</v>
      </c>
      <c r="G25" s="40" t="e">
        <f>[1]Recurrent!H21</f>
        <v>#REF!</v>
      </c>
      <c r="H25" s="41" t="e">
        <f>G25/F25</f>
        <v>#REF!</v>
      </c>
    </row>
    <row r="26" spans="1:8" s="4" customFormat="1" ht="20.25" thickBot="1">
      <c r="A26" s="39" t="s">
        <v>48</v>
      </c>
      <c r="B26" s="26">
        <f>H18/H15*100</f>
        <v>12.475358569712954</v>
      </c>
      <c r="C26" s="26" t="s">
        <v>47</v>
      </c>
      <c r="D26" s="40">
        <f>H18</f>
        <v>2160964951.52</v>
      </c>
      <c r="E26" s="39" t="s">
        <v>48</v>
      </c>
      <c r="F26" s="40" t="e">
        <f>[1]Recurrent!G22</f>
        <v>#REF!</v>
      </c>
      <c r="G26" s="40" t="e">
        <f>[1]Recurrent!H22</f>
        <v>#REF!</v>
      </c>
      <c r="H26" s="41" t="e">
        <f>G26/F26</f>
        <v>#REF!</v>
      </c>
    </row>
    <row r="27" spans="1:8" s="4" customFormat="1" ht="20.25" thickBot="1">
      <c r="A27" s="39" t="s">
        <v>49</v>
      </c>
      <c r="B27" s="26">
        <f>H19/H15*100</f>
        <v>49.095738168818841</v>
      </c>
      <c r="C27" s="26" t="s">
        <v>47</v>
      </c>
      <c r="D27" s="40">
        <f>H19</f>
        <v>8504298201.8481045</v>
      </c>
      <c r="E27" s="39" t="s">
        <v>49</v>
      </c>
      <c r="F27" s="40">
        <f>F19</f>
        <v>5545797701.848238</v>
      </c>
      <c r="G27" s="40">
        <f>G19</f>
        <v>5058573351.5299997</v>
      </c>
      <c r="H27" s="41">
        <f>G27/F27</f>
        <v>0.91214530776052971</v>
      </c>
    </row>
    <row r="28" spans="1:8" s="4" customFormat="1" ht="20.25" thickBot="1">
      <c r="A28" s="42" t="s">
        <v>51</v>
      </c>
      <c r="B28" s="43">
        <f>B25+B26+B27</f>
        <v>99.999999999989029</v>
      </c>
      <c r="C28" s="44" t="s">
        <v>47</v>
      </c>
      <c r="D28" s="26">
        <f>D25+D26+D27</f>
        <v>17321866457.338104</v>
      </c>
      <c r="E28" s="42" t="s">
        <v>51</v>
      </c>
      <c r="F28" s="26" t="e">
        <f>F25+F26+F27</f>
        <v>#REF!</v>
      </c>
      <c r="G28" s="26" t="e">
        <f>G25+G26+G27</f>
        <v>#REF!</v>
      </c>
      <c r="H28" s="41" t="e">
        <f>G28/F28</f>
        <v>#REF!</v>
      </c>
    </row>
    <row r="29" spans="1:8" ht="68.25">
      <c r="A29" s="681" t="s">
        <v>0</v>
      </c>
      <c r="B29" s="682"/>
      <c r="C29" s="682"/>
      <c r="D29" s="682"/>
      <c r="E29" s="682"/>
      <c r="F29" s="682"/>
      <c r="G29" s="682"/>
      <c r="H29" s="683"/>
    </row>
    <row r="30" spans="1:8" ht="23.25">
      <c r="A30" s="684" t="s">
        <v>1</v>
      </c>
      <c r="B30" s="685"/>
      <c r="C30" s="685"/>
      <c r="D30" s="685"/>
      <c r="E30" s="685"/>
      <c r="F30" s="685"/>
      <c r="G30" s="685"/>
      <c r="H30" s="686"/>
    </row>
    <row r="31" spans="1:8" ht="22.5">
      <c r="A31" s="687" t="s">
        <v>984</v>
      </c>
      <c r="B31" s="688"/>
      <c r="C31" s="688"/>
      <c r="D31" s="688"/>
      <c r="E31" s="688"/>
      <c r="F31" s="688"/>
      <c r="G31" s="688"/>
      <c r="H31" s="689"/>
    </row>
    <row r="32" spans="1:8" ht="24" thickBot="1">
      <c r="A32" s="676" t="s">
        <v>52</v>
      </c>
      <c r="B32" s="677"/>
      <c r="C32" s="677"/>
      <c r="D32" s="677"/>
      <c r="E32" s="677"/>
      <c r="F32" s="677"/>
      <c r="G32" s="677"/>
      <c r="H32" s="678"/>
    </row>
    <row r="33" spans="1:8" s="4" customFormat="1" ht="39.75" thickBot="1">
      <c r="A33" s="2" t="s">
        <v>2</v>
      </c>
      <c r="B33" s="45" t="s">
        <v>3</v>
      </c>
      <c r="C33" s="45" t="s">
        <v>4</v>
      </c>
      <c r="D33" s="46" t="s">
        <v>53</v>
      </c>
      <c r="E33" s="3" t="s">
        <v>882</v>
      </c>
      <c r="F33" s="3" t="s">
        <v>881</v>
      </c>
      <c r="G33" s="3" t="s">
        <v>952</v>
      </c>
      <c r="H33" s="3" t="s">
        <v>983</v>
      </c>
    </row>
    <row r="34" spans="1:8" s="4" customFormat="1" ht="19.5">
      <c r="A34" s="47">
        <v>12010000</v>
      </c>
      <c r="B34" s="11" t="s">
        <v>15</v>
      </c>
      <c r="C34" s="7" t="s">
        <v>9</v>
      </c>
      <c r="D34" s="48" t="s">
        <v>54</v>
      </c>
      <c r="E34" s="49">
        <f>REVENUE!E24</f>
        <v>3899566.6666666665</v>
      </c>
      <c r="F34" s="49">
        <f>REVENUE!F24</f>
        <v>64500000</v>
      </c>
      <c r="G34" s="49">
        <f>REVENUE!G24</f>
        <v>27645000</v>
      </c>
      <c r="H34" s="49">
        <f>REVENUE!H24</f>
        <v>114100000</v>
      </c>
    </row>
    <row r="35" spans="1:8" s="4" customFormat="1" ht="19.5">
      <c r="A35" s="50">
        <v>12010200</v>
      </c>
      <c r="B35" s="11" t="s">
        <v>15</v>
      </c>
      <c r="C35" s="7" t="s">
        <v>9</v>
      </c>
      <c r="D35" s="16" t="s">
        <v>55</v>
      </c>
      <c r="E35" s="17">
        <f>REVENUE!E30</f>
        <v>0</v>
      </c>
      <c r="F35" s="17">
        <f>REVENUE!F30</f>
        <v>0</v>
      </c>
      <c r="G35" s="17">
        <f>REVENUE!G30</f>
        <v>0</v>
      </c>
      <c r="H35" s="17">
        <f>REVENUE!H30</f>
        <v>0</v>
      </c>
    </row>
    <row r="36" spans="1:8" s="4" customFormat="1" ht="19.5">
      <c r="A36" s="50">
        <v>12020100</v>
      </c>
      <c r="B36" s="11" t="s">
        <v>15</v>
      </c>
      <c r="C36" s="7" t="s">
        <v>9</v>
      </c>
      <c r="D36" s="16" t="s">
        <v>56</v>
      </c>
      <c r="E36" s="17">
        <f>REVENUE!E118</f>
        <v>31892120</v>
      </c>
      <c r="F36" s="17">
        <f>REVENUE!F118</f>
        <v>36650000</v>
      </c>
      <c r="G36" s="17">
        <f>REVENUE!G118</f>
        <v>15656000</v>
      </c>
      <c r="H36" s="17">
        <f>REVENUE!H118</f>
        <v>37700000</v>
      </c>
    </row>
    <row r="37" spans="1:8" s="4" customFormat="1" ht="19.5">
      <c r="A37" s="50" t="s">
        <v>57</v>
      </c>
      <c r="B37" s="11" t="s">
        <v>15</v>
      </c>
      <c r="C37" s="7" t="s">
        <v>9</v>
      </c>
      <c r="D37" s="16" t="s">
        <v>58</v>
      </c>
      <c r="E37" s="17">
        <f>REVENUE!E186</f>
        <v>31366733.333333332</v>
      </c>
      <c r="F37" s="17">
        <f>REVENUE!F186</f>
        <v>219662500</v>
      </c>
      <c r="G37" s="17">
        <f>REVENUE!G186</f>
        <v>38266540.82</v>
      </c>
      <c r="H37" s="17">
        <f>REVENUE!H186</f>
        <v>266460482.00999999</v>
      </c>
    </row>
    <row r="38" spans="1:8" s="4" customFormat="1" ht="19.5">
      <c r="A38" s="50">
        <v>12020500</v>
      </c>
      <c r="B38" s="11" t="s">
        <v>15</v>
      </c>
      <c r="C38" s="7" t="s">
        <v>9</v>
      </c>
      <c r="D38" s="16" t="s">
        <v>59</v>
      </c>
      <c r="E38" s="17">
        <f>REVENUE!E195</f>
        <v>0</v>
      </c>
      <c r="F38" s="17">
        <f>REVENUE!F195</f>
        <v>500000</v>
      </c>
      <c r="G38" s="17">
        <f>REVENUE!G195</f>
        <v>236000</v>
      </c>
      <c r="H38" s="17">
        <f>REVENUE!H195</f>
        <v>700000</v>
      </c>
    </row>
    <row r="39" spans="1:8" s="4" customFormat="1" ht="19.5">
      <c r="A39" s="50">
        <v>12020600</v>
      </c>
      <c r="B39" s="11" t="s">
        <v>15</v>
      </c>
      <c r="C39" s="7" t="s">
        <v>9</v>
      </c>
      <c r="D39" s="16" t="s">
        <v>60</v>
      </c>
      <c r="E39" s="17">
        <f>REVENUE!E219</f>
        <v>0</v>
      </c>
      <c r="F39" s="17">
        <f>REVENUE!F219</f>
        <v>14800000</v>
      </c>
      <c r="G39" s="17">
        <f>REVENUE!G219</f>
        <v>59779060</v>
      </c>
      <c r="H39" s="17">
        <f>REVENUE!H219</f>
        <v>90200000</v>
      </c>
    </row>
    <row r="40" spans="1:8" s="4" customFormat="1" ht="19.5">
      <c r="A40" s="50">
        <v>12020700</v>
      </c>
      <c r="B40" s="11" t="s">
        <v>15</v>
      </c>
      <c r="C40" s="7" t="s">
        <v>9</v>
      </c>
      <c r="D40" s="16" t="s">
        <v>61</v>
      </c>
      <c r="E40" s="17">
        <f>REVENUE!E262</f>
        <v>2775000</v>
      </c>
      <c r="F40" s="17">
        <f>REVENUE!F262</f>
        <v>18300000</v>
      </c>
      <c r="G40" s="17">
        <f>REVENUE!G262</f>
        <v>7662000</v>
      </c>
      <c r="H40" s="17">
        <f>REVENUE!H262</f>
        <v>23500000</v>
      </c>
    </row>
    <row r="41" spans="1:8" s="4" customFormat="1" ht="19.5">
      <c r="A41" s="50" t="s">
        <v>62</v>
      </c>
      <c r="B41" s="11" t="s">
        <v>15</v>
      </c>
      <c r="C41" s="7" t="s">
        <v>9</v>
      </c>
      <c r="D41" s="16" t="s">
        <v>63</v>
      </c>
      <c r="E41" s="17">
        <f>REVENUE!E268</f>
        <v>0</v>
      </c>
      <c r="F41" s="17">
        <f>REVENUE!F268</f>
        <v>0</v>
      </c>
      <c r="G41" s="17">
        <f>REVENUE!G268</f>
        <v>0</v>
      </c>
      <c r="H41" s="17">
        <f>REVENUE!H268</f>
        <v>0</v>
      </c>
    </row>
    <row r="42" spans="1:8" s="4" customFormat="1" ht="19.5">
      <c r="A42" s="50">
        <v>12621000</v>
      </c>
      <c r="B42" s="11" t="s">
        <v>15</v>
      </c>
      <c r="C42" s="7" t="s">
        <v>9</v>
      </c>
      <c r="D42" s="16" t="s">
        <v>64</v>
      </c>
      <c r="E42" s="17">
        <f>REVENUE!E276</f>
        <v>0</v>
      </c>
      <c r="F42" s="17">
        <f>REVENUE!F276</f>
        <v>0</v>
      </c>
      <c r="G42" s="17">
        <f>REVENUE!G276</f>
        <v>0</v>
      </c>
      <c r="H42" s="17">
        <f>REVENUE!H276</f>
        <v>0</v>
      </c>
    </row>
    <row r="43" spans="1:8" s="4" customFormat="1" ht="19.5">
      <c r="A43" s="50">
        <v>12021100</v>
      </c>
      <c r="B43" s="11" t="s">
        <v>15</v>
      </c>
      <c r="C43" s="7" t="s">
        <v>9</v>
      </c>
      <c r="D43" s="16" t="s">
        <v>10</v>
      </c>
      <c r="E43" s="17">
        <f>REVENUE!E286</f>
        <v>34785000</v>
      </c>
      <c r="F43" s="17">
        <f>REVENUE!F286</f>
        <v>58600000</v>
      </c>
      <c r="G43" s="17">
        <f>REVENUE!G286</f>
        <v>37261000</v>
      </c>
      <c r="H43" s="17">
        <f>REVENUE!H286</f>
        <v>60600000</v>
      </c>
    </row>
    <row r="44" spans="1:8" s="4" customFormat="1" ht="19.5">
      <c r="A44" s="50">
        <v>12021200</v>
      </c>
      <c r="B44" s="11" t="s">
        <v>15</v>
      </c>
      <c r="C44" s="7" t="s">
        <v>9</v>
      </c>
      <c r="D44" s="16" t="s">
        <v>65</v>
      </c>
      <c r="E44" s="17">
        <f>REVENUE!E294</f>
        <v>0</v>
      </c>
      <c r="F44" s="17">
        <f>REVENUE!F294</f>
        <v>0</v>
      </c>
      <c r="G44" s="17">
        <f>REVENUE!G294</f>
        <v>0</v>
      </c>
      <c r="H44" s="17">
        <f>REVENUE!H294</f>
        <v>0</v>
      </c>
    </row>
    <row r="45" spans="1:8" s="4" customFormat="1" ht="19.5">
      <c r="A45" s="50">
        <v>13010100</v>
      </c>
      <c r="B45" s="11" t="s">
        <v>15</v>
      </c>
      <c r="C45" s="7" t="s">
        <v>9</v>
      </c>
      <c r="D45" s="16" t="s">
        <v>66</v>
      </c>
      <c r="E45" s="17">
        <f>REVENUE!E300</f>
        <v>0</v>
      </c>
      <c r="F45" s="17">
        <f>REVENUE!F300</f>
        <v>20000000</v>
      </c>
      <c r="G45" s="17">
        <f>REVENUE!G300</f>
        <v>0</v>
      </c>
      <c r="H45" s="17">
        <f>REVENUE!H300</f>
        <v>20000000</v>
      </c>
    </row>
    <row r="46" spans="1:8" s="4" customFormat="1" ht="39">
      <c r="A46" s="51">
        <v>14030100</v>
      </c>
      <c r="B46" s="11" t="s">
        <v>15</v>
      </c>
      <c r="C46" s="7" t="s">
        <v>9</v>
      </c>
      <c r="D46" s="52" t="s">
        <v>67</v>
      </c>
      <c r="E46" s="17"/>
      <c r="F46" s="17"/>
      <c r="G46" s="17"/>
      <c r="H46" s="17"/>
    </row>
    <row r="47" spans="1:8" s="4" customFormat="1" ht="19.5">
      <c r="A47" s="50" t="s">
        <v>68</v>
      </c>
      <c r="B47" s="11" t="s">
        <v>15</v>
      </c>
      <c r="C47" s="7" t="s">
        <v>9</v>
      </c>
      <c r="D47" s="16" t="s">
        <v>69</v>
      </c>
      <c r="E47" s="17">
        <f>REVENUE!E309</f>
        <v>0</v>
      </c>
      <c r="F47" s="17">
        <f>REVENUE!F309</f>
        <v>21200000</v>
      </c>
      <c r="G47" s="17">
        <f>REVENUE!G309</f>
        <v>6500000</v>
      </c>
      <c r="H47" s="17">
        <f>REVENUE!H309</f>
        <v>21200000</v>
      </c>
    </row>
    <row r="48" spans="1:8" s="4" customFormat="1" ht="20.25" thickBot="1">
      <c r="A48" s="53" t="s">
        <v>70</v>
      </c>
      <c r="B48" s="11" t="s">
        <v>15</v>
      </c>
      <c r="C48" s="7" t="s">
        <v>9</v>
      </c>
      <c r="D48" s="35" t="s">
        <v>71</v>
      </c>
      <c r="E48" s="36">
        <f>REVENUE!E314</f>
        <v>0</v>
      </c>
      <c r="F48" s="36">
        <f>REVENUE!F314</f>
        <v>200000</v>
      </c>
      <c r="G48" s="36">
        <f>REVENUE!G314</f>
        <v>0</v>
      </c>
      <c r="H48" s="36">
        <f>REVENUE!H314</f>
        <v>200000</v>
      </c>
    </row>
    <row r="49" spans="1:8" s="4" customFormat="1" ht="20.25" thickBot="1">
      <c r="A49" s="39"/>
      <c r="B49" s="37"/>
      <c r="C49" s="7" t="s">
        <v>9</v>
      </c>
      <c r="D49" s="54" t="s">
        <v>72</v>
      </c>
      <c r="E49" s="26">
        <f>SUM(E34:E48)</f>
        <v>104718420</v>
      </c>
      <c r="F49" s="26">
        <f>SUM(F34:F48)</f>
        <v>454412500</v>
      </c>
      <c r="G49" s="26">
        <f>SUM(G34:G48)</f>
        <v>193005600.81999999</v>
      </c>
      <c r="H49" s="26">
        <f>SUM(H34:H48)</f>
        <v>634660482.00999999</v>
      </c>
    </row>
    <row r="50" spans="1:8" s="4" customFormat="1" ht="19.5">
      <c r="A50" s="55">
        <v>11010101</v>
      </c>
      <c r="B50" s="11" t="s">
        <v>19</v>
      </c>
      <c r="C50" s="7" t="s">
        <v>9</v>
      </c>
      <c r="D50" s="56" t="s">
        <v>73</v>
      </c>
      <c r="E50" s="57">
        <f>REVENUE!E8</f>
        <v>5309933633.9333334</v>
      </c>
      <c r="F50" s="57">
        <f>REVENUE!F8</f>
        <v>5932804618.6499996</v>
      </c>
      <c r="G50" s="57">
        <f>REVENUE!G8</f>
        <v>2764920921</v>
      </c>
      <c r="H50" s="57">
        <f>REVENUE!H8</f>
        <v>5055559196.6000004</v>
      </c>
    </row>
    <row r="51" spans="1:8" s="4" customFormat="1" ht="19.5">
      <c r="A51" s="58">
        <v>11010201</v>
      </c>
      <c r="B51" s="59" t="s">
        <v>22</v>
      </c>
      <c r="C51" s="7" t="s">
        <v>9</v>
      </c>
      <c r="D51" s="56" t="s">
        <v>23</v>
      </c>
      <c r="E51" s="17">
        <f>REVENUE!E11</f>
        <v>1896570763.7066667</v>
      </c>
      <c r="F51" s="17">
        <f>REVENUE!F11</f>
        <v>2713321859.25</v>
      </c>
      <c r="G51" s="17">
        <f>REVENUE!G11</f>
        <v>4365554895.2600002</v>
      </c>
      <c r="H51" s="17">
        <f>REVENUE!H11</f>
        <v>7870321000.9499998</v>
      </c>
    </row>
    <row r="52" spans="1:8" s="4" customFormat="1" ht="19.5">
      <c r="A52" s="60" t="s">
        <v>27</v>
      </c>
      <c r="B52" s="11" t="s">
        <v>28</v>
      </c>
      <c r="C52" s="7" t="s">
        <v>9</v>
      </c>
      <c r="D52" s="61" t="s">
        <v>74</v>
      </c>
      <c r="E52" s="17">
        <f>REVENUE!E13</f>
        <v>6074073.333333333</v>
      </c>
      <c r="F52" s="17">
        <f>REVENUE!F13</f>
        <v>125000000</v>
      </c>
      <c r="G52" s="17">
        <f>REVENUE!G13</f>
        <v>0</v>
      </c>
      <c r="H52" s="17">
        <f>REVENUE!H13</f>
        <v>200000000</v>
      </c>
    </row>
    <row r="53" spans="1:8" s="4" customFormat="1" ht="20.25" thickBot="1">
      <c r="A53" s="60" t="s">
        <v>24</v>
      </c>
      <c r="B53" s="11" t="s">
        <v>25</v>
      </c>
      <c r="C53" s="7" t="s">
        <v>9</v>
      </c>
      <c r="D53" s="62" t="s">
        <v>26</v>
      </c>
      <c r="E53" s="17">
        <f>REVENUE!E9</f>
        <v>704745597.61333334</v>
      </c>
      <c r="F53" s="17">
        <f>REVENUE!F9</f>
        <v>1841201743.95</v>
      </c>
      <c r="G53" s="17">
        <f>REVENUE!G9</f>
        <v>1341201309.99</v>
      </c>
      <c r="H53" s="17">
        <f>REVENUE!H9</f>
        <v>3561325777.7800002</v>
      </c>
    </row>
    <row r="54" spans="1:8" s="4" customFormat="1" ht="20.25" thickBot="1">
      <c r="A54" s="39"/>
      <c r="B54" s="37"/>
      <c r="C54" s="37"/>
      <c r="D54" s="54" t="s">
        <v>75</v>
      </c>
      <c r="E54" s="26">
        <f>E49+E50+E51+E52+E53</f>
        <v>8022042488.5866671</v>
      </c>
      <c r="F54" s="26">
        <f>F49+F50+F51+F52+F53</f>
        <v>11066740721.85</v>
      </c>
      <c r="G54" s="26">
        <f>G49+G50+G51+G52+G53</f>
        <v>8664682727.0699997</v>
      </c>
      <c r="H54" s="26">
        <f>H49+H50+H51+H52+H53</f>
        <v>17321866457.34</v>
      </c>
    </row>
    <row r="58" spans="1:8" ht="20.100000000000001" customHeight="1">
      <c r="H58" s="65"/>
    </row>
  </sheetData>
  <mergeCells count="13">
    <mergeCell ref="A22:H22"/>
    <mergeCell ref="A1:H1"/>
    <mergeCell ref="A2:H2"/>
    <mergeCell ref="A3:H3"/>
    <mergeCell ref="A21:F21"/>
    <mergeCell ref="G21:H21"/>
    <mergeCell ref="A32:H32"/>
    <mergeCell ref="A23:D23"/>
    <mergeCell ref="E23:H23"/>
    <mergeCell ref="B24:D24"/>
    <mergeCell ref="A29:H29"/>
    <mergeCell ref="A30:H30"/>
    <mergeCell ref="A31:H31"/>
  </mergeCells>
  <pageMargins left="0.7" right="0.23599999999999999" top="0.25" bottom="0.25" header="0.3" footer="0.3"/>
  <pageSetup paperSize="9" scale="55" orientation="landscape" horizontalDpi="300" verticalDpi="300" r:id="rId1"/>
  <headerFooter>
    <oddFooter>&amp;C&amp;"Chiller,Bold"&amp;14NASSARAWA LG</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5431-84E8-4B88-9917-BA3331799113}">
  <dimension ref="A18:N31"/>
  <sheetViews>
    <sheetView topLeftCell="A16" workbookViewId="0">
      <selection activeCell="A23" sqref="A23:N25"/>
    </sheetView>
  </sheetViews>
  <sheetFormatPr defaultRowHeight="15"/>
  <sheetData>
    <row r="18" spans="1:14" ht="15" customHeight="1">
      <c r="A18" s="696" t="s">
        <v>0</v>
      </c>
      <c r="B18" s="696"/>
      <c r="C18" s="696"/>
      <c r="D18" s="696"/>
      <c r="E18" s="696"/>
      <c r="F18" s="696"/>
      <c r="G18" s="696"/>
      <c r="H18" s="696"/>
      <c r="I18" s="696"/>
      <c r="J18" s="696"/>
      <c r="K18" s="696"/>
      <c r="L18" s="696"/>
      <c r="M18" s="696"/>
      <c r="N18" s="696"/>
    </row>
    <row r="19" spans="1:14" ht="15" customHeight="1">
      <c r="A19" s="696"/>
      <c r="B19" s="696"/>
      <c r="C19" s="696"/>
      <c r="D19" s="696"/>
      <c r="E19" s="696"/>
      <c r="F19" s="696"/>
      <c r="G19" s="696"/>
      <c r="H19" s="696"/>
      <c r="I19" s="696"/>
      <c r="J19" s="696"/>
      <c r="K19" s="696"/>
      <c r="L19" s="696"/>
      <c r="M19" s="696"/>
      <c r="N19" s="696"/>
    </row>
    <row r="20" spans="1:14" ht="15" customHeight="1">
      <c r="A20" s="696"/>
      <c r="B20" s="696"/>
      <c r="C20" s="696"/>
      <c r="D20" s="696"/>
      <c r="E20" s="696"/>
      <c r="F20" s="696"/>
      <c r="G20" s="696"/>
      <c r="H20" s="696"/>
      <c r="I20" s="696"/>
      <c r="J20" s="696"/>
      <c r="K20" s="696"/>
      <c r="L20" s="696"/>
      <c r="M20" s="696"/>
      <c r="N20" s="696"/>
    </row>
    <row r="23" spans="1:14" ht="15" customHeight="1">
      <c r="A23" s="697" t="s">
        <v>958</v>
      </c>
      <c r="B23" s="697"/>
      <c r="C23" s="697"/>
      <c r="D23" s="697"/>
      <c r="E23" s="697"/>
      <c r="F23" s="697"/>
      <c r="G23" s="697"/>
      <c r="H23" s="697"/>
      <c r="I23" s="697"/>
      <c r="J23" s="697"/>
      <c r="K23" s="697"/>
      <c r="L23" s="697"/>
      <c r="M23" s="697"/>
      <c r="N23" s="697"/>
    </row>
    <row r="24" spans="1:14" ht="15" customHeight="1">
      <c r="A24" s="697"/>
      <c r="B24" s="697"/>
      <c r="C24" s="697"/>
      <c r="D24" s="697"/>
      <c r="E24" s="697"/>
      <c r="F24" s="697"/>
      <c r="G24" s="697"/>
      <c r="H24" s="697"/>
      <c r="I24" s="697"/>
      <c r="J24" s="697"/>
      <c r="K24" s="697"/>
      <c r="L24" s="697"/>
      <c r="M24" s="697"/>
      <c r="N24" s="697"/>
    </row>
    <row r="25" spans="1:14" ht="15" customHeight="1">
      <c r="A25" s="697"/>
      <c r="B25" s="697"/>
      <c r="C25" s="697"/>
      <c r="D25" s="697"/>
      <c r="E25" s="697"/>
      <c r="F25" s="697"/>
      <c r="G25" s="697"/>
      <c r="H25" s="697"/>
      <c r="I25" s="697"/>
      <c r="J25" s="697"/>
      <c r="K25" s="697"/>
      <c r="L25" s="697"/>
      <c r="M25" s="697"/>
      <c r="N25" s="697"/>
    </row>
    <row r="27" spans="1:14" ht="44.25">
      <c r="A27" s="698" t="s">
        <v>985</v>
      </c>
      <c r="B27" s="698"/>
      <c r="C27" s="698"/>
      <c r="D27" s="698"/>
      <c r="E27" s="698"/>
      <c r="F27" s="698"/>
      <c r="G27" s="698"/>
      <c r="H27" s="698"/>
      <c r="I27" s="698"/>
      <c r="J27" s="698"/>
      <c r="K27" s="698"/>
      <c r="L27" s="698"/>
      <c r="M27" s="698"/>
      <c r="N27" s="698"/>
    </row>
    <row r="28" spans="1:14" ht="23.25">
      <c r="A28" s="699"/>
      <c r="B28" s="699"/>
      <c r="C28" s="699"/>
      <c r="D28" s="699"/>
      <c r="E28" s="699"/>
      <c r="F28" s="699"/>
      <c r="G28" s="699"/>
      <c r="H28" s="699"/>
      <c r="I28" s="699"/>
      <c r="J28" s="699"/>
      <c r="K28" s="699"/>
      <c r="L28" s="699"/>
      <c r="M28" s="699"/>
      <c r="N28" s="699"/>
    </row>
    <row r="29" spans="1:14" ht="15" customHeight="1">
      <c r="A29" s="700">
        <v>2025</v>
      </c>
      <c r="B29" s="700"/>
      <c r="C29" s="700"/>
      <c r="D29" s="700"/>
      <c r="E29" s="700"/>
      <c r="F29" s="700"/>
      <c r="G29" s="700"/>
      <c r="H29" s="700"/>
      <c r="I29" s="700"/>
      <c r="J29" s="700"/>
      <c r="K29" s="700"/>
      <c r="L29" s="700"/>
      <c r="M29" s="700"/>
      <c r="N29" s="700"/>
    </row>
    <row r="30" spans="1:14" ht="15" customHeight="1">
      <c r="A30" s="700"/>
      <c r="B30" s="700"/>
      <c r="C30" s="700"/>
      <c r="D30" s="700"/>
      <c r="E30" s="700"/>
      <c r="F30" s="700"/>
      <c r="G30" s="700"/>
      <c r="H30" s="700"/>
      <c r="I30" s="700"/>
      <c r="J30" s="700"/>
      <c r="K30" s="700"/>
      <c r="L30" s="700"/>
      <c r="M30" s="700"/>
      <c r="N30" s="700"/>
    </row>
    <row r="31" spans="1:14" ht="15" customHeight="1">
      <c r="A31" s="700"/>
      <c r="B31" s="700"/>
      <c r="C31" s="700"/>
      <c r="D31" s="700"/>
      <c r="E31" s="700"/>
      <c r="F31" s="700"/>
      <c r="G31" s="700"/>
      <c r="H31" s="700"/>
      <c r="I31" s="700"/>
      <c r="J31" s="700"/>
      <c r="K31" s="700"/>
      <c r="L31" s="700"/>
      <c r="M31" s="700"/>
      <c r="N31" s="700"/>
    </row>
  </sheetData>
  <mergeCells count="5">
    <mergeCell ref="A18:N20"/>
    <mergeCell ref="A23:N25"/>
    <mergeCell ref="A27:N27"/>
    <mergeCell ref="A28:N28"/>
    <mergeCell ref="A29:N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5"/>
  <sheetViews>
    <sheetView view="pageBreakPreview" zoomScale="70" zoomScaleNormal="100" zoomScaleSheetLayoutView="70" workbookViewId="0">
      <selection activeCell="H8" sqref="H8"/>
    </sheetView>
  </sheetViews>
  <sheetFormatPr defaultColWidth="9.140625" defaultRowHeight="18.75"/>
  <cols>
    <col min="1" max="1" width="21" style="66" customWidth="1"/>
    <col min="2" max="2" width="11.28515625" style="66" customWidth="1"/>
    <col min="3" max="3" width="15.42578125" style="66" bestFit="1" customWidth="1"/>
    <col min="4" max="4" width="40.7109375" style="155" customWidth="1"/>
    <col min="5" max="5" width="37.28515625" style="66" customWidth="1"/>
    <col min="6" max="6" width="36.5703125" style="66" customWidth="1"/>
    <col min="7" max="7" width="35.28515625" style="66" customWidth="1"/>
    <col min="8" max="8" width="36.28515625" style="66" customWidth="1"/>
    <col min="9" max="16384" width="9.140625" style="66"/>
  </cols>
  <sheetData>
    <row r="1" spans="1:8" ht="68.25">
      <c r="A1" s="681" t="s">
        <v>0</v>
      </c>
      <c r="B1" s="682"/>
      <c r="C1" s="682"/>
      <c r="D1" s="682"/>
      <c r="E1" s="682"/>
      <c r="F1" s="682"/>
      <c r="G1" s="682"/>
      <c r="H1" s="683"/>
    </row>
    <row r="2" spans="1:8" ht="28.5">
      <c r="A2" s="701" t="s">
        <v>1</v>
      </c>
      <c r="B2" s="702"/>
      <c r="C2" s="702"/>
      <c r="D2" s="702"/>
      <c r="E2" s="702"/>
      <c r="F2" s="702"/>
      <c r="G2" s="702"/>
      <c r="H2" s="703"/>
    </row>
    <row r="3" spans="1:8" ht="27">
      <c r="A3" s="704" t="s">
        <v>984</v>
      </c>
      <c r="B3" s="705"/>
      <c r="C3" s="705"/>
      <c r="D3" s="705"/>
      <c r="E3" s="705"/>
      <c r="F3" s="705"/>
      <c r="G3" s="705"/>
      <c r="H3" s="706"/>
    </row>
    <row r="4" spans="1:8" ht="28.5" thickBot="1">
      <c r="A4" s="707" t="s">
        <v>76</v>
      </c>
      <c r="B4" s="708"/>
      <c r="C4" s="708"/>
      <c r="D4" s="708"/>
      <c r="E4" s="708"/>
      <c r="F4" s="708"/>
      <c r="G4" s="708"/>
      <c r="H4" s="709"/>
    </row>
    <row r="5" spans="1:8" s="69" customFormat="1" ht="39.75" thickBot="1">
      <c r="A5" s="67" t="s">
        <v>77</v>
      </c>
      <c r="B5" s="67" t="s">
        <v>78</v>
      </c>
      <c r="C5" s="67" t="s">
        <v>4</v>
      </c>
      <c r="D5" s="68" t="s">
        <v>79</v>
      </c>
      <c r="E5" s="67" t="s">
        <v>882</v>
      </c>
      <c r="F5" s="67" t="s">
        <v>881</v>
      </c>
      <c r="G5" s="67" t="s">
        <v>880</v>
      </c>
      <c r="H5" s="67" t="s">
        <v>983</v>
      </c>
    </row>
    <row r="6" spans="1:8" s="69" customFormat="1" ht="21.95" customHeight="1">
      <c r="A6" s="70" t="s">
        <v>80</v>
      </c>
      <c r="B6" s="71"/>
      <c r="C6" s="71"/>
      <c r="D6" s="72" t="s">
        <v>81</v>
      </c>
      <c r="E6" s="73"/>
      <c r="F6" s="73"/>
      <c r="G6" s="74"/>
      <c r="H6" s="75"/>
    </row>
    <row r="7" spans="1:8" s="69" customFormat="1" ht="58.5">
      <c r="A7" s="76">
        <v>11000000</v>
      </c>
      <c r="B7" s="77"/>
      <c r="C7" s="77" t="s">
        <v>50</v>
      </c>
      <c r="D7" s="78" t="s">
        <v>82</v>
      </c>
      <c r="E7" s="79"/>
      <c r="F7" s="79"/>
      <c r="G7" s="80"/>
      <c r="H7" s="81"/>
    </row>
    <row r="8" spans="1:8" s="69" customFormat="1" ht="21.95" customHeight="1">
      <c r="A8" s="58">
        <v>11010101</v>
      </c>
      <c r="B8" s="59" t="s">
        <v>19</v>
      </c>
      <c r="C8" s="82" t="s">
        <v>9</v>
      </c>
      <c r="D8" s="83" t="s">
        <v>83</v>
      </c>
      <c r="E8" s="84">
        <v>5309933633.9333334</v>
      </c>
      <c r="F8" s="120">
        <v>5932804618.6499996</v>
      </c>
      <c r="G8" s="84">
        <v>2764920921</v>
      </c>
      <c r="H8" s="85">
        <v>5055559196.6000004</v>
      </c>
    </row>
    <row r="9" spans="1:8" s="69" customFormat="1" ht="39">
      <c r="A9" s="58">
        <v>11010401</v>
      </c>
      <c r="B9" s="59" t="s">
        <v>19</v>
      </c>
      <c r="C9" s="82" t="s">
        <v>9</v>
      </c>
      <c r="D9" s="83" t="s">
        <v>26</v>
      </c>
      <c r="E9" s="84">
        <v>704745597.61333334</v>
      </c>
      <c r="F9" s="120">
        <v>1841201743.95</v>
      </c>
      <c r="G9" s="84">
        <v>1341201309.99</v>
      </c>
      <c r="H9" s="85">
        <v>3561325777.7800002</v>
      </c>
    </row>
    <row r="10" spans="1:8" s="69" customFormat="1" ht="21.95" customHeight="1">
      <c r="A10" s="76">
        <v>110102</v>
      </c>
      <c r="B10" s="59" t="s">
        <v>22</v>
      </c>
      <c r="C10" s="82" t="s">
        <v>9</v>
      </c>
      <c r="D10" s="78" t="s">
        <v>84</v>
      </c>
      <c r="E10" s="84"/>
      <c r="F10" s="120"/>
      <c r="G10" s="84"/>
      <c r="H10" s="85"/>
    </row>
    <row r="11" spans="1:8" s="69" customFormat="1" ht="21.95" customHeight="1">
      <c r="A11" s="58">
        <v>11010201</v>
      </c>
      <c r="B11" s="59" t="s">
        <v>22</v>
      </c>
      <c r="C11" s="82" t="s">
        <v>9</v>
      </c>
      <c r="D11" s="83" t="s">
        <v>85</v>
      </c>
      <c r="E11" s="84">
        <v>1896570763.7066667</v>
      </c>
      <c r="F11" s="120">
        <v>2713321859.25</v>
      </c>
      <c r="G11" s="84">
        <v>4365554895.2600002</v>
      </c>
      <c r="H11" s="85">
        <v>7870321000.9499998</v>
      </c>
    </row>
    <row r="12" spans="1:8" s="69" customFormat="1" ht="39">
      <c r="A12" s="76">
        <v>310301</v>
      </c>
      <c r="B12" s="59" t="s">
        <v>22</v>
      </c>
      <c r="C12" s="82" t="s">
        <v>9</v>
      </c>
      <c r="D12" s="78" t="s">
        <v>86</v>
      </c>
      <c r="E12" s="84"/>
      <c r="F12" s="120"/>
      <c r="G12" s="84"/>
      <c r="H12" s="85"/>
    </row>
    <row r="13" spans="1:8" s="69" customFormat="1" ht="21.95" customHeight="1">
      <c r="A13" s="86" t="s">
        <v>50</v>
      </c>
      <c r="B13" s="59" t="s">
        <v>22</v>
      </c>
      <c r="C13" s="82" t="s">
        <v>9</v>
      </c>
      <c r="D13" s="83" t="s">
        <v>87</v>
      </c>
      <c r="E13" s="84">
        <v>6074073.333333333</v>
      </c>
      <c r="F13" s="556">
        <v>125000000</v>
      </c>
      <c r="G13" s="84"/>
      <c r="H13" s="87">
        <v>200000000</v>
      </c>
    </row>
    <row r="14" spans="1:8" s="69" customFormat="1" ht="39">
      <c r="A14" s="88">
        <v>1402</v>
      </c>
      <c r="B14" s="77"/>
      <c r="C14" s="89"/>
      <c r="D14" s="78" t="s">
        <v>88</v>
      </c>
      <c r="E14" s="84"/>
      <c r="F14" s="326"/>
      <c r="G14" s="84"/>
      <c r="H14" s="148"/>
    </row>
    <row r="15" spans="1:8" s="69" customFormat="1" ht="39">
      <c r="A15" s="88">
        <v>140202</v>
      </c>
      <c r="B15" s="90"/>
      <c r="C15" s="89" t="s">
        <v>50</v>
      </c>
      <c r="D15" s="78" t="s">
        <v>88</v>
      </c>
      <c r="E15" s="84"/>
      <c r="F15" s="326"/>
      <c r="G15" s="84"/>
      <c r="H15" s="148"/>
    </row>
    <row r="16" spans="1:8" s="69" customFormat="1" ht="39">
      <c r="A16" s="86">
        <v>14020201</v>
      </c>
      <c r="B16" s="89"/>
      <c r="C16" s="82" t="s">
        <v>9</v>
      </c>
      <c r="D16" s="83" t="s">
        <v>89</v>
      </c>
      <c r="E16" s="84"/>
      <c r="F16" s="131"/>
      <c r="G16" s="84"/>
      <c r="H16" s="91"/>
    </row>
    <row r="17" spans="1:8" s="69" customFormat="1" ht="21.95" customHeight="1" thickBot="1">
      <c r="A17" s="92">
        <v>14020202</v>
      </c>
      <c r="B17" s="93"/>
      <c r="C17" s="94" t="s">
        <v>9</v>
      </c>
      <c r="D17" s="95" t="s">
        <v>90</v>
      </c>
      <c r="E17" s="96"/>
      <c r="F17" s="144"/>
      <c r="G17" s="96"/>
      <c r="H17" s="97"/>
    </row>
    <row r="18" spans="1:8" s="69" customFormat="1" ht="20.25" thickBot="1">
      <c r="A18" s="98"/>
      <c r="B18" s="98"/>
      <c r="C18" s="98"/>
      <c r="D18" s="99" t="s">
        <v>91</v>
      </c>
      <c r="E18" s="100">
        <f>SUM(E8:E17)</f>
        <v>7917324068.5866671</v>
      </c>
      <c r="F18" s="100">
        <f>SUM(F8:F17)</f>
        <v>10612328221.849998</v>
      </c>
      <c r="G18" s="100">
        <f>SUM(G8:G17)</f>
        <v>8471677126.25</v>
      </c>
      <c r="H18" s="100">
        <f>SUM(H8:H17)</f>
        <v>16687205975.330002</v>
      </c>
    </row>
    <row r="19" spans="1:8" s="69" customFormat="1" ht="48" customHeight="1">
      <c r="A19" s="70">
        <v>12000000</v>
      </c>
      <c r="B19" s="101" t="s">
        <v>15</v>
      </c>
      <c r="C19" s="102" t="s">
        <v>9</v>
      </c>
      <c r="D19" s="72" t="s">
        <v>92</v>
      </c>
      <c r="E19" s="48"/>
      <c r="F19" s="557"/>
      <c r="G19" s="48"/>
      <c r="H19" s="103"/>
    </row>
    <row r="20" spans="1:8" s="69" customFormat="1" ht="21.95" customHeight="1">
      <c r="A20" s="76">
        <v>12010000</v>
      </c>
      <c r="B20" s="77"/>
      <c r="C20" s="77"/>
      <c r="D20" s="78" t="s">
        <v>93</v>
      </c>
      <c r="E20" s="16"/>
      <c r="F20" s="131"/>
      <c r="G20" s="16"/>
      <c r="H20" s="91"/>
    </row>
    <row r="21" spans="1:8" s="69" customFormat="1" ht="21.95" customHeight="1">
      <c r="A21" s="58">
        <v>12010103</v>
      </c>
      <c r="B21" s="59" t="s">
        <v>15</v>
      </c>
      <c r="C21" s="82" t="s">
        <v>9</v>
      </c>
      <c r="D21" s="83" t="s">
        <v>94</v>
      </c>
      <c r="E21" s="84">
        <v>2200466.6666666665</v>
      </c>
      <c r="F21" s="120">
        <v>55000000</v>
      </c>
      <c r="G21" s="84">
        <v>23850000</v>
      </c>
      <c r="H21" s="85">
        <v>55100000</v>
      </c>
    </row>
    <row r="22" spans="1:8" s="69" customFormat="1" ht="21.95" customHeight="1">
      <c r="A22" s="58">
        <v>12010104</v>
      </c>
      <c r="B22" s="59" t="s">
        <v>15</v>
      </c>
      <c r="C22" s="82" t="s">
        <v>9</v>
      </c>
      <c r="D22" s="83" t="s">
        <v>95</v>
      </c>
      <c r="E22" s="84"/>
      <c r="F22" s="120">
        <v>4000000</v>
      </c>
      <c r="G22" s="84">
        <v>1570000</v>
      </c>
      <c r="H22" s="85">
        <v>4000000</v>
      </c>
    </row>
    <row r="23" spans="1:8" s="69" customFormat="1" ht="21.95" customHeight="1" thickBot="1">
      <c r="A23" s="104">
        <v>12010105</v>
      </c>
      <c r="B23" s="105" t="s">
        <v>15</v>
      </c>
      <c r="C23" s="94" t="s">
        <v>9</v>
      </c>
      <c r="D23" s="95" t="s">
        <v>96</v>
      </c>
      <c r="E23" s="84">
        <v>1699100</v>
      </c>
      <c r="F23" s="144">
        <v>5500000</v>
      </c>
      <c r="G23" s="96">
        <v>2225000</v>
      </c>
      <c r="H23" s="97">
        <v>55000000</v>
      </c>
    </row>
    <row r="24" spans="1:8" s="69" customFormat="1" ht="21.95" customHeight="1" thickBot="1">
      <c r="A24" s="98"/>
      <c r="B24" s="98"/>
      <c r="C24" s="98"/>
      <c r="D24" s="99" t="s">
        <v>91</v>
      </c>
      <c r="E24" s="100">
        <f>SUM(E21:E23)</f>
        <v>3899566.6666666665</v>
      </c>
      <c r="F24" s="100">
        <f>SUM(F21:F23)</f>
        <v>64500000</v>
      </c>
      <c r="G24" s="100">
        <f>SUM(G21:G23)</f>
        <v>27645000</v>
      </c>
      <c r="H24" s="100">
        <f>SUM(H21:H23)</f>
        <v>114100000</v>
      </c>
    </row>
    <row r="25" spans="1:8" s="69" customFormat="1" ht="44.25" customHeight="1">
      <c r="A25" s="70">
        <v>12010200</v>
      </c>
      <c r="B25" s="71"/>
      <c r="C25" s="71"/>
      <c r="D25" s="72" t="s">
        <v>97</v>
      </c>
      <c r="E25" s="48"/>
      <c r="F25" s="103"/>
      <c r="G25" s="48"/>
      <c r="H25" s="103"/>
    </row>
    <row r="26" spans="1:8" s="69" customFormat="1" ht="63.75" customHeight="1">
      <c r="A26" s="58">
        <v>12000201</v>
      </c>
      <c r="B26" s="59" t="s">
        <v>15</v>
      </c>
      <c r="C26" s="82" t="s">
        <v>9</v>
      </c>
      <c r="D26" s="83" t="s">
        <v>98</v>
      </c>
      <c r="E26" s="84"/>
      <c r="F26" s="85"/>
      <c r="G26" s="84"/>
      <c r="H26" s="85"/>
    </row>
    <row r="27" spans="1:8" s="69" customFormat="1" ht="21.95" customHeight="1">
      <c r="A27" s="76">
        <v>12010500</v>
      </c>
      <c r="B27" s="77"/>
      <c r="C27" s="77"/>
      <c r="D27" s="78" t="s">
        <v>99</v>
      </c>
      <c r="E27" s="84"/>
      <c r="F27" s="91"/>
      <c r="G27" s="84"/>
      <c r="H27" s="91"/>
    </row>
    <row r="28" spans="1:8" s="69" customFormat="1" ht="21.95" customHeight="1">
      <c r="A28" s="58">
        <v>12010501</v>
      </c>
      <c r="B28" s="59"/>
      <c r="C28" s="59" t="s">
        <v>50</v>
      </c>
      <c r="D28" s="83" t="s">
        <v>100</v>
      </c>
      <c r="E28" s="84"/>
      <c r="F28" s="91"/>
      <c r="G28" s="84"/>
      <c r="H28" s="91"/>
    </row>
    <row r="29" spans="1:8" s="69" customFormat="1" ht="21.95" customHeight="1" thickBot="1">
      <c r="A29" s="104">
        <v>12010502</v>
      </c>
      <c r="B29" s="105"/>
      <c r="C29" s="105"/>
      <c r="D29" s="95" t="s">
        <v>101</v>
      </c>
      <c r="E29" s="96"/>
      <c r="F29" s="108"/>
      <c r="G29" s="96"/>
      <c r="H29" s="108"/>
    </row>
    <row r="30" spans="1:8" s="69" customFormat="1" ht="21.95" customHeight="1" thickBot="1">
      <c r="A30" s="106"/>
      <c r="B30" s="106"/>
      <c r="C30" s="106"/>
      <c r="D30" s="68" t="s">
        <v>91</v>
      </c>
      <c r="E30" s="107">
        <f>SUM(E26:E29)</f>
        <v>0</v>
      </c>
      <c r="F30" s="107">
        <f>SUM(F26:F29)</f>
        <v>0</v>
      </c>
      <c r="G30" s="107">
        <f>SUM(G26:G29)</f>
        <v>0</v>
      </c>
      <c r="H30" s="107">
        <f>SUM(H26:H29)</f>
        <v>0</v>
      </c>
    </row>
    <row r="31" spans="1:8" s="69" customFormat="1" ht="21.95" customHeight="1">
      <c r="A31" s="70">
        <v>12020000</v>
      </c>
      <c r="B31" s="71"/>
      <c r="C31" s="71"/>
      <c r="D31" s="72" t="s">
        <v>102</v>
      </c>
      <c r="E31" s="48"/>
      <c r="F31" s="557"/>
      <c r="G31" s="48"/>
      <c r="H31" s="103"/>
    </row>
    <row r="32" spans="1:8" s="69" customFormat="1" ht="21.95" customHeight="1">
      <c r="A32" s="76">
        <v>12020100</v>
      </c>
      <c r="B32" s="77"/>
      <c r="C32" s="77"/>
      <c r="D32" s="78" t="s">
        <v>103</v>
      </c>
      <c r="E32" s="16"/>
      <c r="F32" s="131"/>
      <c r="G32" s="16"/>
      <c r="H32" s="91"/>
    </row>
    <row r="33" spans="1:8" s="69" customFormat="1" ht="21.95" customHeight="1">
      <c r="A33" s="58">
        <v>12020102</v>
      </c>
      <c r="B33" s="59"/>
      <c r="C33" s="59"/>
      <c r="D33" s="109" t="s">
        <v>104</v>
      </c>
      <c r="E33" s="16"/>
      <c r="F33" s="131"/>
      <c r="G33" s="16"/>
      <c r="H33" s="91"/>
    </row>
    <row r="34" spans="1:8" s="69" customFormat="1" ht="21.95" customHeight="1">
      <c r="A34" s="58">
        <v>12020105</v>
      </c>
      <c r="B34" s="59" t="s">
        <v>15</v>
      </c>
      <c r="C34" s="82" t="s">
        <v>9</v>
      </c>
      <c r="D34" s="109" t="s">
        <v>105</v>
      </c>
      <c r="E34" s="84"/>
      <c r="F34" s="120">
        <v>2000000</v>
      </c>
      <c r="G34" s="84">
        <v>1150000</v>
      </c>
      <c r="H34" s="85">
        <v>2850000</v>
      </c>
    </row>
    <row r="35" spans="1:8" s="69" customFormat="1" ht="21.95" customHeight="1">
      <c r="A35" s="58">
        <v>12020107</v>
      </c>
      <c r="B35" s="59"/>
      <c r="C35" s="59"/>
      <c r="D35" s="109" t="s">
        <v>106</v>
      </c>
      <c r="E35" s="84"/>
      <c r="F35" s="131"/>
      <c r="G35" s="84"/>
      <c r="H35" s="91"/>
    </row>
    <row r="36" spans="1:8" s="69" customFormat="1" ht="21.95" customHeight="1">
      <c r="A36" s="110">
        <v>12020109</v>
      </c>
      <c r="B36" s="111"/>
      <c r="C36" s="111"/>
      <c r="D36" s="83" t="s">
        <v>107</v>
      </c>
      <c r="E36" s="84"/>
      <c r="F36" s="131"/>
      <c r="G36" s="84"/>
      <c r="H36" s="91"/>
    </row>
    <row r="37" spans="1:8" s="69" customFormat="1" ht="21.95" customHeight="1">
      <c r="A37" s="110">
        <v>12020111</v>
      </c>
      <c r="B37" s="59" t="s">
        <v>15</v>
      </c>
      <c r="C37" s="82" t="s">
        <v>9</v>
      </c>
      <c r="D37" s="109" t="s">
        <v>108</v>
      </c>
      <c r="E37" s="84">
        <v>921020</v>
      </c>
      <c r="F37" s="120">
        <v>1000000</v>
      </c>
      <c r="G37" s="84">
        <v>620000</v>
      </c>
      <c r="H37" s="85">
        <v>1000000</v>
      </c>
    </row>
    <row r="38" spans="1:8" s="69" customFormat="1" ht="21.95" customHeight="1">
      <c r="A38" s="110">
        <v>12020112</v>
      </c>
      <c r="B38" s="111"/>
      <c r="C38" s="111"/>
      <c r="D38" s="109" t="s">
        <v>109</v>
      </c>
      <c r="E38" s="84"/>
      <c r="F38" s="120"/>
      <c r="G38" s="84"/>
      <c r="H38" s="85"/>
    </row>
    <row r="39" spans="1:8" s="69" customFormat="1" ht="21.95" customHeight="1">
      <c r="A39" s="58">
        <v>12020113</v>
      </c>
      <c r="B39" s="59"/>
      <c r="C39" s="59"/>
      <c r="D39" s="109" t="s">
        <v>110</v>
      </c>
      <c r="E39" s="84"/>
      <c r="F39" s="131"/>
      <c r="G39" s="84"/>
      <c r="H39" s="91"/>
    </row>
    <row r="40" spans="1:8" s="69" customFormat="1" ht="21.95" customHeight="1">
      <c r="A40" s="110">
        <v>12020114</v>
      </c>
      <c r="B40" s="59" t="s">
        <v>15</v>
      </c>
      <c r="C40" s="82" t="s">
        <v>9</v>
      </c>
      <c r="D40" s="109" t="s">
        <v>111</v>
      </c>
      <c r="E40" s="84">
        <v>435000</v>
      </c>
      <c r="F40" s="120">
        <v>500000</v>
      </c>
      <c r="G40" s="84">
        <v>286000</v>
      </c>
      <c r="H40" s="85">
        <v>500000</v>
      </c>
    </row>
    <row r="41" spans="1:8" s="69" customFormat="1" ht="21.95" customHeight="1">
      <c r="A41" s="110">
        <v>12020115</v>
      </c>
      <c r="B41" s="111"/>
      <c r="C41" s="111"/>
      <c r="D41" s="109" t="s">
        <v>112</v>
      </c>
      <c r="E41" s="84"/>
      <c r="F41" s="131"/>
      <c r="G41" s="84"/>
      <c r="H41" s="91"/>
    </row>
    <row r="42" spans="1:8" s="69" customFormat="1" ht="21.95" customHeight="1">
      <c r="A42" s="58">
        <v>12020116</v>
      </c>
      <c r="B42" s="59" t="s">
        <v>15</v>
      </c>
      <c r="C42" s="82" t="s">
        <v>9</v>
      </c>
      <c r="D42" s="109" t="s">
        <v>113</v>
      </c>
      <c r="E42" s="84"/>
      <c r="F42" s="131">
        <v>200000</v>
      </c>
      <c r="G42" s="84">
        <v>125000</v>
      </c>
      <c r="H42" s="91">
        <v>300000</v>
      </c>
    </row>
    <row r="43" spans="1:8" s="69" customFormat="1" ht="21.95" customHeight="1">
      <c r="A43" s="58">
        <v>12020117</v>
      </c>
      <c r="B43" s="59" t="s">
        <v>15</v>
      </c>
      <c r="C43" s="82" t="s">
        <v>9</v>
      </c>
      <c r="D43" s="109" t="s">
        <v>114</v>
      </c>
      <c r="E43" s="84"/>
      <c r="F43" s="120">
        <v>50000</v>
      </c>
      <c r="G43" s="84"/>
      <c r="H43" s="85">
        <v>50000</v>
      </c>
    </row>
    <row r="44" spans="1:8" s="69" customFormat="1" ht="21.95" customHeight="1">
      <c r="A44" s="58">
        <v>12020118</v>
      </c>
      <c r="B44" s="59" t="s">
        <v>15</v>
      </c>
      <c r="C44" s="82" t="s">
        <v>9</v>
      </c>
      <c r="D44" s="109" t="s">
        <v>115</v>
      </c>
      <c r="E44" s="84"/>
      <c r="F44" s="120">
        <v>100000</v>
      </c>
      <c r="G44" s="84"/>
      <c r="H44" s="85">
        <v>100000</v>
      </c>
    </row>
    <row r="45" spans="1:8" s="69" customFormat="1" ht="21.95" customHeight="1">
      <c r="A45" s="58">
        <v>12020119</v>
      </c>
      <c r="B45" s="59"/>
      <c r="C45" s="59"/>
      <c r="D45" s="109" t="s">
        <v>116</v>
      </c>
      <c r="E45" s="84"/>
      <c r="F45" s="131"/>
      <c r="G45" s="84"/>
      <c r="H45" s="91"/>
    </row>
    <row r="46" spans="1:8" s="69" customFormat="1" ht="39">
      <c r="A46" s="58">
        <v>12020120</v>
      </c>
      <c r="B46" s="59" t="s">
        <v>15</v>
      </c>
      <c r="C46" s="82" t="s">
        <v>9</v>
      </c>
      <c r="D46" s="109" t="s">
        <v>117</v>
      </c>
      <c r="E46" s="84">
        <v>795000</v>
      </c>
      <c r="F46" s="556">
        <v>1500000</v>
      </c>
      <c r="G46" s="84">
        <v>862000</v>
      </c>
      <c r="H46" s="87">
        <v>1500000</v>
      </c>
    </row>
    <row r="47" spans="1:8" s="69" customFormat="1" ht="21.95" customHeight="1">
      <c r="A47" s="58">
        <v>12020121</v>
      </c>
      <c r="B47" s="59"/>
      <c r="C47" s="59"/>
      <c r="D47" s="109" t="s">
        <v>118</v>
      </c>
      <c r="E47" s="84"/>
      <c r="F47" s="131"/>
      <c r="G47" s="84"/>
      <c r="H47" s="91"/>
    </row>
    <row r="48" spans="1:8" s="69" customFormat="1" ht="21.95" customHeight="1">
      <c r="A48" s="112">
        <v>12020122</v>
      </c>
      <c r="B48" s="113"/>
      <c r="C48" s="113"/>
      <c r="D48" s="114" t="s">
        <v>119</v>
      </c>
      <c r="E48" s="84">
        <v>730000</v>
      </c>
      <c r="F48" s="460">
        <v>100000</v>
      </c>
      <c r="G48" s="84">
        <v>46000</v>
      </c>
      <c r="H48" s="115">
        <v>100000</v>
      </c>
    </row>
    <row r="49" spans="1:8" s="69" customFormat="1" ht="21.95" customHeight="1">
      <c r="A49" s="112">
        <v>12020123</v>
      </c>
      <c r="B49" s="113"/>
      <c r="C49" s="113"/>
      <c r="D49" s="114" t="s">
        <v>120</v>
      </c>
      <c r="E49" s="84"/>
      <c r="F49" s="460"/>
      <c r="G49" s="84"/>
      <c r="H49" s="115"/>
    </row>
    <row r="50" spans="1:8" s="69" customFormat="1" ht="21.95" customHeight="1">
      <c r="A50" s="112">
        <v>12020124</v>
      </c>
      <c r="B50" s="113"/>
      <c r="C50" s="113"/>
      <c r="D50" s="114" t="s">
        <v>121</v>
      </c>
      <c r="E50" s="84"/>
      <c r="F50" s="460"/>
      <c r="G50" s="84"/>
      <c r="H50" s="115"/>
    </row>
    <row r="51" spans="1:8" s="69" customFormat="1" ht="21.95" customHeight="1">
      <c r="A51" s="112">
        <v>12020125</v>
      </c>
      <c r="B51" s="113"/>
      <c r="C51" s="113"/>
      <c r="D51" s="114" t="s">
        <v>122</v>
      </c>
      <c r="E51" s="84"/>
      <c r="F51" s="460"/>
      <c r="G51" s="84"/>
      <c r="H51" s="115"/>
    </row>
    <row r="52" spans="1:8" s="69" customFormat="1" ht="21.95" customHeight="1">
      <c r="A52" s="112">
        <v>12020126</v>
      </c>
      <c r="B52" s="113"/>
      <c r="C52" s="113"/>
      <c r="D52" s="114" t="s">
        <v>123</v>
      </c>
      <c r="E52" s="84"/>
      <c r="F52" s="460"/>
      <c r="G52" s="84"/>
      <c r="H52" s="115"/>
    </row>
    <row r="53" spans="1:8" s="69" customFormat="1" ht="21.95" customHeight="1">
      <c r="A53" s="112">
        <v>12020128</v>
      </c>
      <c r="B53" s="113"/>
      <c r="C53" s="113"/>
      <c r="D53" s="114" t="s">
        <v>124</v>
      </c>
      <c r="E53" s="84">
        <v>510000</v>
      </c>
      <c r="F53" s="460">
        <v>500000</v>
      </c>
      <c r="G53" s="84">
        <v>45000</v>
      </c>
      <c r="H53" s="460">
        <v>500000</v>
      </c>
    </row>
    <row r="54" spans="1:8" s="69" customFormat="1" ht="21.95" customHeight="1">
      <c r="A54" s="112">
        <v>12020130</v>
      </c>
      <c r="B54" s="59" t="s">
        <v>15</v>
      </c>
      <c r="C54" s="82" t="s">
        <v>9</v>
      </c>
      <c r="D54" s="114" t="s">
        <v>125</v>
      </c>
      <c r="E54" s="84">
        <v>953500</v>
      </c>
      <c r="F54" s="473">
        <v>1000000</v>
      </c>
      <c r="G54" s="84">
        <v>127000</v>
      </c>
      <c r="H54" s="473">
        <v>1000000</v>
      </c>
    </row>
    <row r="55" spans="1:8" s="69" customFormat="1" ht="21.95" customHeight="1">
      <c r="A55" s="112">
        <v>12020131</v>
      </c>
      <c r="B55" s="113"/>
      <c r="C55" s="113"/>
      <c r="D55" s="114" t="s">
        <v>126</v>
      </c>
      <c r="E55" s="84"/>
      <c r="F55" s="473"/>
      <c r="G55" s="84"/>
      <c r="H55" s="473"/>
    </row>
    <row r="56" spans="1:8" s="69" customFormat="1" ht="21.95" customHeight="1">
      <c r="A56" s="112">
        <v>12020137</v>
      </c>
      <c r="B56" s="59" t="s">
        <v>15</v>
      </c>
      <c r="C56" s="82" t="s">
        <v>9</v>
      </c>
      <c r="D56" s="114" t="s">
        <v>127</v>
      </c>
      <c r="E56" s="84">
        <v>5500000</v>
      </c>
      <c r="F56" s="473">
        <v>6000000</v>
      </c>
      <c r="G56" s="84">
        <v>1552000</v>
      </c>
      <c r="H56" s="473">
        <v>6000000</v>
      </c>
    </row>
    <row r="57" spans="1:8" s="69" customFormat="1" ht="21.95" customHeight="1">
      <c r="A57" s="58">
        <v>12020138</v>
      </c>
      <c r="B57" s="59" t="s">
        <v>15</v>
      </c>
      <c r="C57" s="82" t="s">
        <v>9</v>
      </c>
      <c r="D57" s="109" t="s">
        <v>128</v>
      </c>
      <c r="E57" s="84">
        <v>7216000</v>
      </c>
      <c r="F57" s="556">
        <v>2000000</v>
      </c>
      <c r="G57" s="84">
        <v>771000</v>
      </c>
      <c r="H57" s="556">
        <v>2000000</v>
      </c>
    </row>
    <row r="58" spans="1:8" s="69" customFormat="1" ht="21.95" customHeight="1">
      <c r="A58" s="58">
        <v>12020139</v>
      </c>
      <c r="B58" s="59"/>
      <c r="C58" s="59"/>
      <c r="D58" s="109" t="s">
        <v>129</v>
      </c>
      <c r="E58" s="84"/>
      <c r="F58" s="556"/>
      <c r="G58" s="84"/>
      <c r="H58" s="87"/>
    </row>
    <row r="59" spans="1:8" s="69" customFormat="1" ht="21.95" customHeight="1">
      <c r="A59" s="58">
        <v>12020140</v>
      </c>
      <c r="B59" s="59"/>
      <c r="C59" s="59"/>
      <c r="D59" s="109" t="s">
        <v>130</v>
      </c>
      <c r="E59" s="84"/>
      <c r="F59" s="556"/>
      <c r="G59" s="84"/>
      <c r="H59" s="87"/>
    </row>
    <row r="60" spans="1:8" s="69" customFormat="1" ht="21.95" customHeight="1">
      <c r="A60" s="58">
        <v>12020141</v>
      </c>
      <c r="B60" s="59"/>
      <c r="C60" s="59"/>
      <c r="D60" s="109" t="s">
        <v>131</v>
      </c>
      <c r="E60" s="84"/>
      <c r="F60" s="556"/>
      <c r="G60" s="84"/>
      <c r="H60" s="87"/>
    </row>
    <row r="61" spans="1:8" s="69" customFormat="1" ht="21.95" customHeight="1">
      <c r="A61" s="58">
        <v>12020142</v>
      </c>
      <c r="B61" s="59" t="s">
        <v>15</v>
      </c>
      <c r="C61" s="82" t="s">
        <v>9</v>
      </c>
      <c r="D61" s="109" t="s">
        <v>132</v>
      </c>
      <c r="E61" s="84">
        <v>160000</v>
      </c>
      <c r="F61" s="556">
        <v>460000</v>
      </c>
      <c r="G61" s="84">
        <v>120000</v>
      </c>
      <c r="H61" s="87">
        <v>460000</v>
      </c>
    </row>
    <row r="62" spans="1:8" s="69" customFormat="1" ht="21.95" customHeight="1">
      <c r="A62" s="58">
        <v>12020143</v>
      </c>
      <c r="B62" s="59" t="s">
        <v>15</v>
      </c>
      <c r="C62" s="82" t="s">
        <v>9</v>
      </c>
      <c r="D62" s="109" t="s">
        <v>133</v>
      </c>
      <c r="E62" s="84"/>
      <c r="F62" s="556"/>
      <c r="G62" s="84"/>
      <c r="H62" s="87"/>
    </row>
    <row r="63" spans="1:8" s="69" customFormat="1" ht="39">
      <c r="A63" s="58">
        <v>12020144</v>
      </c>
      <c r="B63" s="59" t="s">
        <v>15</v>
      </c>
      <c r="C63" s="82" t="s">
        <v>9</v>
      </c>
      <c r="D63" s="109" t="s">
        <v>134</v>
      </c>
      <c r="E63" s="84"/>
      <c r="F63" s="556">
        <v>30000</v>
      </c>
      <c r="G63" s="84"/>
      <c r="H63" s="87">
        <v>30000</v>
      </c>
    </row>
    <row r="64" spans="1:8" s="69" customFormat="1" ht="21.95" customHeight="1">
      <c r="A64" s="58">
        <v>12020145</v>
      </c>
      <c r="B64" s="59" t="s">
        <v>15</v>
      </c>
      <c r="C64" s="82" t="s">
        <v>9</v>
      </c>
      <c r="D64" s="109" t="s">
        <v>135</v>
      </c>
      <c r="E64" s="84">
        <v>313000</v>
      </c>
      <c r="F64" s="556">
        <v>800000</v>
      </c>
      <c r="G64" s="84">
        <v>390000</v>
      </c>
      <c r="H64" s="87">
        <v>800000</v>
      </c>
    </row>
    <row r="65" spans="1:8" s="69" customFormat="1" ht="39">
      <c r="A65" s="58">
        <v>12020146</v>
      </c>
      <c r="B65" s="59"/>
      <c r="C65" s="59"/>
      <c r="D65" s="109" t="s">
        <v>136</v>
      </c>
      <c r="E65" s="84"/>
      <c r="F65" s="131"/>
      <c r="G65" s="84"/>
      <c r="H65" s="91"/>
    </row>
    <row r="66" spans="1:8" s="69" customFormat="1" ht="21.95" customHeight="1">
      <c r="A66" s="58">
        <v>12020147</v>
      </c>
      <c r="B66" s="59"/>
      <c r="C66" s="59"/>
      <c r="D66" s="109" t="s">
        <v>137</v>
      </c>
      <c r="E66" s="84"/>
      <c r="F66" s="131"/>
      <c r="G66" s="84"/>
      <c r="H66" s="91"/>
    </row>
    <row r="67" spans="1:8" s="69" customFormat="1" ht="21.95" customHeight="1">
      <c r="A67" s="58">
        <v>12020148</v>
      </c>
      <c r="B67" s="59"/>
      <c r="C67" s="59"/>
      <c r="D67" s="109" t="s">
        <v>138</v>
      </c>
      <c r="E67" s="84"/>
      <c r="F67" s="131"/>
      <c r="G67" s="84"/>
      <c r="H67" s="91"/>
    </row>
    <row r="68" spans="1:8" s="69" customFormat="1" ht="21.95" customHeight="1">
      <c r="A68" s="58">
        <v>12020149</v>
      </c>
      <c r="B68" s="59" t="s">
        <v>15</v>
      </c>
      <c r="C68" s="82" t="s">
        <v>9</v>
      </c>
      <c r="D68" s="109" t="s">
        <v>139</v>
      </c>
      <c r="E68" s="84"/>
      <c r="F68" s="556">
        <v>100000</v>
      </c>
      <c r="G68" s="84"/>
      <c r="H68" s="556">
        <v>100000</v>
      </c>
    </row>
    <row r="69" spans="1:8" s="69" customFormat="1" ht="21.95" customHeight="1">
      <c r="A69" s="58">
        <v>12020150</v>
      </c>
      <c r="B69" s="59" t="s">
        <v>15</v>
      </c>
      <c r="C69" s="82" t="s">
        <v>9</v>
      </c>
      <c r="D69" s="109" t="s">
        <v>140</v>
      </c>
      <c r="E69" s="84"/>
      <c r="F69" s="556"/>
      <c r="G69" s="84"/>
      <c r="H69" s="556"/>
    </row>
    <row r="70" spans="1:8" s="69" customFormat="1" ht="21.95" customHeight="1">
      <c r="A70" s="58">
        <v>12020151</v>
      </c>
      <c r="B70" s="59" t="s">
        <v>15</v>
      </c>
      <c r="C70" s="82" t="s">
        <v>9</v>
      </c>
      <c r="D70" s="109" t="s">
        <v>141</v>
      </c>
      <c r="E70" s="84"/>
      <c r="F70" s="556">
        <v>150000</v>
      </c>
      <c r="G70" s="84">
        <v>19500</v>
      </c>
      <c r="H70" s="556">
        <v>150000</v>
      </c>
    </row>
    <row r="71" spans="1:8" s="69" customFormat="1" ht="21.95" customHeight="1">
      <c r="A71" s="58">
        <v>12020152</v>
      </c>
      <c r="B71" s="59" t="s">
        <v>15</v>
      </c>
      <c r="C71" s="82" t="s">
        <v>9</v>
      </c>
      <c r="D71" s="109" t="s">
        <v>142</v>
      </c>
      <c r="E71" s="84">
        <v>546000</v>
      </c>
      <c r="F71" s="556">
        <v>60000</v>
      </c>
      <c r="G71" s="84"/>
      <c r="H71" s="556">
        <v>60000</v>
      </c>
    </row>
    <row r="72" spans="1:8" s="69" customFormat="1" ht="39">
      <c r="A72" s="58">
        <v>12020154</v>
      </c>
      <c r="B72" s="59" t="s">
        <v>15</v>
      </c>
      <c r="C72" s="82" t="s">
        <v>9</v>
      </c>
      <c r="D72" s="109" t="s">
        <v>143</v>
      </c>
      <c r="E72" s="84">
        <v>186000</v>
      </c>
      <c r="F72" s="556">
        <v>200000</v>
      </c>
      <c r="G72" s="84">
        <v>65000</v>
      </c>
      <c r="H72" s="556">
        <v>200000</v>
      </c>
    </row>
    <row r="73" spans="1:8" s="69" customFormat="1" ht="21.95" customHeight="1">
      <c r="A73" s="58">
        <v>12020155</v>
      </c>
      <c r="B73" s="59" t="s">
        <v>15</v>
      </c>
      <c r="C73" s="82" t="s">
        <v>9</v>
      </c>
      <c r="D73" s="109" t="s">
        <v>144</v>
      </c>
      <c r="E73" s="84">
        <v>167000</v>
      </c>
      <c r="F73" s="556">
        <v>300000</v>
      </c>
      <c r="G73" s="84">
        <v>165000</v>
      </c>
      <c r="H73" s="556">
        <v>300000</v>
      </c>
    </row>
    <row r="74" spans="1:8" s="69" customFormat="1" ht="39">
      <c r="A74" s="58">
        <v>12020156</v>
      </c>
      <c r="B74" s="59" t="s">
        <v>15</v>
      </c>
      <c r="C74" s="82" t="s">
        <v>9</v>
      </c>
      <c r="D74" s="109" t="s">
        <v>145</v>
      </c>
      <c r="E74" s="84"/>
      <c r="F74" s="556">
        <v>100000</v>
      </c>
      <c r="G74" s="84">
        <v>15000</v>
      </c>
      <c r="H74" s="556">
        <v>100000</v>
      </c>
    </row>
    <row r="75" spans="1:8" s="69" customFormat="1" ht="39">
      <c r="A75" s="58">
        <v>12020157</v>
      </c>
      <c r="B75" s="59" t="s">
        <v>15</v>
      </c>
      <c r="C75" s="82" t="s">
        <v>9</v>
      </c>
      <c r="D75" s="109" t="s">
        <v>146</v>
      </c>
      <c r="E75" s="84"/>
      <c r="F75" s="131"/>
      <c r="G75" s="84"/>
      <c r="H75" s="91"/>
    </row>
    <row r="76" spans="1:8" s="69" customFormat="1" ht="21.95" customHeight="1">
      <c r="A76" s="58">
        <v>12020158</v>
      </c>
      <c r="B76" s="59"/>
      <c r="C76" s="59"/>
      <c r="D76" s="109" t="s">
        <v>147</v>
      </c>
      <c r="E76" s="84"/>
      <c r="F76" s="131"/>
      <c r="G76" s="84"/>
      <c r="H76" s="91">
        <v>100000</v>
      </c>
    </row>
    <row r="77" spans="1:8" s="69" customFormat="1" ht="39">
      <c r="A77" s="58">
        <v>12020159</v>
      </c>
      <c r="B77" s="59" t="s">
        <v>15</v>
      </c>
      <c r="C77" s="82" t="s">
        <v>9</v>
      </c>
      <c r="D77" s="109" t="s">
        <v>148</v>
      </c>
      <c r="E77" s="84">
        <v>1307000</v>
      </c>
      <c r="F77" s="120">
        <v>2000000</v>
      </c>
      <c r="G77" s="84">
        <v>720000</v>
      </c>
      <c r="H77" s="120">
        <v>2000000</v>
      </c>
    </row>
    <row r="78" spans="1:8" s="69" customFormat="1" ht="40.5" customHeight="1">
      <c r="A78" s="58">
        <v>12020160</v>
      </c>
      <c r="B78" s="59" t="s">
        <v>15</v>
      </c>
      <c r="C78" s="82" t="s">
        <v>9</v>
      </c>
      <c r="D78" s="109" t="s">
        <v>149</v>
      </c>
      <c r="E78" s="84"/>
      <c r="F78" s="556">
        <v>1000000</v>
      </c>
      <c r="G78" s="84"/>
      <c r="H78" s="556">
        <v>1000000</v>
      </c>
    </row>
    <row r="79" spans="1:8" s="69" customFormat="1" ht="39">
      <c r="A79" s="58">
        <v>12020161</v>
      </c>
      <c r="B79" s="59" t="s">
        <v>15</v>
      </c>
      <c r="C79" s="82" t="s">
        <v>9</v>
      </c>
      <c r="D79" s="109" t="s">
        <v>150</v>
      </c>
      <c r="E79" s="84">
        <v>30000</v>
      </c>
      <c r="F79" s="556">
        <v>100000</v>
      </c>
      <c r="G79" s="84">
        <v>20000</v>
      </c>
      <c r="H79" s="556">
        <v>100000</v>
      </c>
    </row>
    <row r="80" spans="1:8" s="69" customFormat="1" ht="21.95" customHeight="1">
      <c r="A80" s="58">
        <v>12020162</v>
      </c>
      <c r="B80" s="59"/>
      <c r="C80" s="59"/>
      <c r="D80" s="109" t="s">
        <v>151</v>
      </c>
      <c r="E80" s="84"/>
      <c r="F80" s="131"/>
      <c r="G80" s="84"/>
      <c r="H80" s="91"/>
    </row>
    <row r="81" spans="1:8" s="69" customFormat="1" ht="39">
      <c r="A81" s="58">
        <v>12020163</v>
      </c>
      <c r="B81" s="59" t="s">
        <v>15</v>
      </c>
      <c r="C81" s="82" t="s">
        <v>9</v>
      </c>
      <c r="D81" s="109" t="s">
        <v>152</v>
      </c>
      <c r="E81" s="84"/>
      <c r="F81" s="556"/>
      <c r="G81" s="84"/>
      <c r="H81" s="87"/>
    </row>
    <row r="82" spans="1:8" s="69" customFormat="1" ht="39">
      <c r="A82" s="58">
        <v>12020164</v>
      </c>
      <c r="B82" s="59" t="s">
        <v>15</v>
      </c>
      <c r="C82" s="82" t="s">
        <v>9</v>
      </c>
      <c r="D82" s="109" t="s">
        <v>153</v>
      </c>
      <c r="E82" s="84">
        <v>1040000</v>
      </c>
      <c r="F82" s="556">
        <v>1500000</v>
      </c>
      <c r="G82" s="84">
        <v>765000</v>
      </c>
      <c r="H82" s="556">
        <v>1500000</v>
      </c>
    </row>
    <row r="83" spans="1:8" s="69" customFormat="1" ht="39">
      <c r="A83" s="58">
        <v>12020165</v>
      </c>
      <c r="B83" s="59"/>
      <c r="C83" s="59"/>
      <c r="D83" s="109" t="s">
        <v>154</v>
      </c>
      <c r="E83" s="84"/>
      <c r="F83" s="556"/>
      <c r="G83" s="84"/>
      <c r="H83" s="87"/>
    </row>
    <row r="84" spans="1:8" s="69" customFormat="1" ht="39">
      <c r="A84" s="58">
        <v>12020166</v>
      </c>
      <c r="B84" s="59" t="s">
        <v>15</v>
      </c>
      <c r="C84" s="82" t="s">
        <v>9</v>
      </c>
      <c r="D84" s="109" t="s">
        <v>155</v>
      </c>
      <c r="E84" s="84">
        <v>40000</v>
      </c>
      <c r="F84" s="556">
        <v>150000</v>
      </c>
      <c r="G84" s="84">
        <v>20000</v>
      </c>
      <c r="H84" s="556">
        <v>150000</v>
      </c>
    </row>
    <row r="85" spans="1:8" s="69" customFormat="1" ht="21.95" customHeight="1">
      <c r="A85" s="58">
        <v>12020167</v>
      </c>
      <c r="B85" s="59" t="s">
        <v>15</v>
      </c>
      <c r="C85" s="82" t="s">
        <v>9</v>
      </c>
      <c r="D85" s="109" t="s">
        <v>156</v>
      </c>
      <c r="E85" s="84">
        <v>200000</v>
      </c>
      <c r="F85" s="556">
        <v>200000</v>
      </c>
      <c r="G85" s="84">
        <v>158000</v>
      </c>
      <c r="H85" s="556">
        <v>200000</v>
      </c>
    </row>
    <row r="86" spans="1:8" s="69" customFormat="1" ht="40.5" customHeight="1">
      <c r="A86" s="58">
        <v>12020168</v>
      </c>
      <c r="B86" s="59" t="s">
        <v>15</v>
      </c>
      <c r="C86" s="82" t="s">
        <v>9</v>
      </c>
      <c r="D86" s="109" t="s">
        <v>157</v>
      </c>
      <c r="E86" s="84">
        <v>130000</v>
      </c>
      <c r="F86" s="556">
        <v>200000</v>
      </c>
      <c r="G86" s="84"/>
      <c r="H86" s="556">
        <v>200000</v>
      </c>
    </row>
    <row r="87" spans="1:8" s="69" customFormat="1" ht="39">
      <c r="A87" s="58">
        <v>12020169</v>
      </c>
      <c r="B87" s="59" t="s">
        <v>15</v>
      </c>
      <c r="C87" s="82" t="s">
        <v>9</v>
      </c>
      <c r="D87" s="109" t="s">
        <v>158</v>
      </c>
      <c r="E87" s="84"/>
      <c r="F87" s="556">
        <v>200000</v>
      </c>
      <c r="G87" s="84">
        <v>75000</v>
      </c>
      <c r="H87" s="556">
        <v>200000</v>
      </c>
    </row>
    <row r="88" spans="1:8" s="69" customFormat="1" ht="39">
      <c r="A88" s="58">
        <v>12020170</v>
      </c>
      <c r="B88" s="59"/>
      <c r="C88" s="59"/>
      <c r="D88" s="109" t="s">
        <v>159</v>
      </c>
      <c r="E88" s="84"/>
      <c r="F88" s="131"/>
      <c r="G88" s="84"/>
      <c r="H88" s="131"/>
    </row>
    <row r="89" spans="1:8" s="69" customFormat="1" ht="39">
      <c r="A89" s="58">
        <v>12020171</v>
      </c>
      <c r="B89" s="59" t="s">
        <v>15</v>
      </c>
      <c r="C89" s="82" t="s">
        <v>9</v>
      </c>
      <c r="D89" s="109" t="s">
        <v>160</v>
      </c>
      <c r="E89" s="84">
        <v>889000</v>
      </c>
      <c r="F89" s="120">
        <v>800000</v>
      </c>
      <c r="G89" s="84">
        <v>343000</v>
      </c>
      <c r="H89" s="120">
        <v>800000</v>
      </c>
    </row>
    <row r="90" spans="1:8" s="69" customFormat="1" ht="21.75" customHeight="1">
      <c r="A90" s="58">
        <v>12020172</v>
      </c>
      <c r="B90" s="59"/>
      <c r="C90" s="59"/>
      <c r="D90" s="109" t="s">
        <v>161</v>
      </c>
      <c r="E90" s="84"/>
      <c r="F90" s="120"/>
      <c r="G90" s="84"/>
      <c r="H90" s="85"/>
    </row>
    <row r="91" spans="1:8" s="69" customFormat="1" ht="39">
      <c r="A91" s="58">
        <v>12020173</v>
      </c>
      <c r="B91" s="59"/>
      <c r="C91" s="59"/>
      <c r="D91" s="109" t="s">
        <v>162</v>
      </c>
      <c r="E91" s="84"/>
      <c r="F91" s="131"/>
      <c r="G91" s="84"/>
      <c r="H91" s="91"/>
    </row>
    <row r="92" spans="1:8" s="69" customFormat="1" ht="39">
      <c r="A92" s="58">
        <v>12020174</v>
      </c>
      <c r="B92" s="59" t="s">
        <v>15</v>
      </c>
      <c r="C92" s="82" t="s">
        <v>9</v>
      </c>
      <c r="D92" s="109" t="s">
        <v>163</v>
      </c>
      <c r="E92" s="84"/>
      <c r="F92" s="556">
        <v>0</v>
      </c>
      <c r="G92" s="84"/>
      <c r="H92" s="87"/>
    </row>
    <row r="93" spans="1:8" s="69" customFormat="1" ht="39">
      <c r="A93" s="58">
        <v>12020175</v>
      </c>
      <c r="B93" s="59"/>
      <c r="C93" s="59"/>
      <c r="D93" s="109" t="s">
        <v>164</v>
      </c>
      <c r="E93" s="84"/>
      <c r="F93" s="131"/>
      <c r="G93" s="84"/>
      <c r="H93" s="91"/>
    </row>
    <row r="94" spans="1:8" s="69" customFormat="1" ht="39">
      <c r="A94" s="58">
        <v>12020176</v>
      </c>
      <c r="B94" s="59" t="s">
        <v>15</v>
      </c>
      <c r="C94" s="82" t="s">
        <v>9</v>
      </c>
      <c r="D94" s="109" t="s">
        <v>165</v>
      </c>
      <c r="E94" s="84">
        <v>66600</v>
      </c>
      <c r="F94" s="120">
        <v>200000</v>
      </c>
      <c r="G94" s="84">
        <v>15000</v>
      </c>
      <c r="H94" s="120">
        <v>200000</v>
      </c>
    </row>
    <row r="95" spans="1:8" s="69" customFormat="1" ht="21.95" customHeight="1">
      <c r="A95" s="58">
        <v>12020177</v>
      </c>
      <c r="B95" s="59" t="s">
        <v>15</v>
      </c>
      <c r="C95" s="82" t="s">
        <v>9</v>
      </c>
      <c r="D95" s="109" t="s">
        <v>166</v>
      </c>
      <c r="E95" s="84">
        <v>466000</v>
      </c>
      <c r="F95" s="120">
        <v>600000</v>
      </c>
      <c r="G95" s="84">
        <v>340000</v>
      </c>
      <c r="H95" s="120">
        <v>600000</v>
      </c>
    </row>
    <row r="96" spans="1:8" s="69" customFormat="1" ht="39">
      <c r="A96" s="58">
        <v>12020178</v>
      </c>
      <c r="B96" s="59"/>
      <c r="C96" s="59"/>
      <c r="D96" s="109" t="s">
        <v>167</v>
      </c>
      <c r="E96" s="84">
        <v>660000</v>
      </c>
      <c r="F96" s="131">
        <v>1500000</v>
      </c>
      <c r="G96" s="84">
        <v>337000</v>
      </c>
      <c r="H96" s="131">
        <v>1500000</v>
      </c>
    </row>
    <row r="97" spans="1:8" s="69" customFormat="1" ht="21.95" customHeight="1">
      <c r="A97" s="58">
        <v>12020179</v>
      </c>
      <c r="B97" s="59" t="s">
        <v>15</v>
      </c>
      <c r="C97" s="82" t="s">
        <v>9</v>
      </c>
      <c r="D97" s="109" t="s">
        <v>168</v>
      </c>
      <c r="E97" s="84">
        <v>972000</v>
      </c>
      <c r="F97" s="120">
        <v>1500000</v>
      </c>
      <c r="G97" s="84">
        <v>857000</v>
      </c>
      <c r="H97" s="120">
        <v>1500000</v>
      </c>
    </row>
    <row r="98" spans="1:8" s="69" customFormat="1" ht="21.95" customHeight="1">
      <c r="A98" s="58">
        <v>12020180</v>
      </c>
      <c r="B98" s="59" t="s">
        <v>15</v>
      </c>
      <c r="C98" s="82" t="s">
        <v>9</v>
      </c>
      <c r="D98" s="109" t="s">
        <v>169</v>
      </c>
      <c r="E98" s="84">
        <v>130000</v>
      </c>
      <c r="F98" s="120">
        <v>600000</v>
      </c>
      <c r="G98" s="84">
        <v>270000</v>
      </c>
      <c r="H98" s="120">
        <v>600000</v>
      </c>
    </row>
    <row r="99" spans="1:8" s="69" customFormat="1" ht="39">
      <c r="A99" s="58">
        <v>12020181</v>
      </c>
      <c r="B99" s="59" t="s">
        <v>15</v>
      </c>
      <c r="C99" s="82" t="s">
        <v>9</v>
      </c>
      <c r="D99" s="109" t="s">
        <v>170</v>
      </c>
      <c r="E99" s="84">
        <v>93000</v>
      </c>
      <c r="F99" s="120">
        <v>450000</v>
      </c>
      <c r="G99" s="84">
        <v>276000</v>
      </c>
      <c r="H99" s="120">
        <v>450000</v>
      </c>
    </row>
    <row r="100" spans="1:8" s="69" customFormat="1" ht="21.95" customHeight="1">
      <c r="A100" s="58">
        <v>12020182</v>
      </c>
      <c r="B100" s="59"/>
      <c r="C100" s="59"/>
      <c r="D100" s="109" t="s">
        <v>171</v>
      </c>
      <c r="E100" s="84"/>
      <c r="F100" s="131"/>
      <c r="G100" s="84"/>
      <c r="H100" s="131"/>
    </row>
    <row r="101" spans="1:8" s="69" customFormat="1" ht="39">
      <c r="A101" s="58">
        <v>12020183</v>
      </c>
      <c r="B101" s="59" t="s">
        <v>15</v>
      </c>
      <c r="C101" s="82" t="s">
        <v>9</v>
      </c>
      <c r="D101" s="109" t="s">
        <v>172</v>
      </c>
      <c r="E101" s="84">
        <v>133000</v>
      </c>
      <c r="F101" s="120">
        <v>200000</v>
      </c>
      <c r="G101" s="84">
        <v>20500</v>
      </c>
      <c r="H101" s="120">
        <v>200000</v>
      </c>
    </row>
    <row r="102" spans="1:8" s="69" customFormat="1" ht="39">
      <c r="A102" s="58">
        <v>12020184</v>
      </c>
      <c r="B102" s="59"/>
      <c r="C102" s="59"/>
      <c r="D102" s="109" t="s">
        <v>173</v>
      </c>
      <c r="E102" s="84"/>
      <c r="F102" s="131"/>
      <c r="G102" s="84"/>
      <c r="H102" s="91"/>
    </row>
    <row r="103" spans="1:8" s="69" customFormat="1" ht="39">
      <c r="A103" s="58">
        <v>12020185</v>
      </c>
      <c r="B103" s="59" t="s">
        <v>15</v>
      </c>
      <c r="C103" s="82" t="s">
        <v>9</v>
      </c>
      <c r="D103" s="109" t="s">
        <v>174</v>
      </c>
      <c r="E103" s="84"/>
      <c r="F103" s="120"/>
      <c r="G103" s="84"/>
      <c r="H103" s="85"/>
    </row>
    <row r="104" spans="1:8" s="69" customFormat="1" ht="39">
      <c r="A104" s="58">
        <v>12020186</v>
      </c>
      <c r="B104" s="59"/>
      <c r="C104" s="59"/>
      <c r="D104" s="109" t="s">
        <v>175</v>
      </c>
      <c r="E104" s="84"/>
      <c r="F104" s="131"/>
      <c r="G104" s="84"/>
      <c r="H104" s="91"/>
    </row>
    <row r="105" spans="1:8" s="69" customFormat="1" ht="21.95" customHeight="1">
      <c r="A105" s="58">
        <v>12020187</v>
      </c>
      <c r="B105" s="59"/>
      <c r="C105" s="59"/>
      <c r="D105" s="109" t="s">
        <v>176</v>
      </c>
      <c r="E105" s="84"/>
      <c r="F105" s="131"/>
      <c r="G105" s="84"/>
      <c r="H105" s="91"/>
    </row>
    <row r="106" spans="1:8" s="69" customFormat="1" ht="21.95" customHeight="1">
      <c r="A106" s="58">
        <v>12020188</v>
      </c>
      <c r="B106" s="59" t="s">
        <v>15</v>
      </c>
      <c r="C106" s="82" t="s">
        <v>9</v>
      </c>
      <c r="D106" s="109" t="s">
        <v>177</v>
      </c>
      <c r="E106" s="84"/>
      <c r="F106" s="120">
        <v>200000</v>
      </c>
      <c r="G106" s="84">
        <v>65000</v>
      </c>
      <c r="H106" s="120">
        <v>200000</v>
      </c>
    </row>
    <row r="107" spans="1:8" s="69" customFormat="1" ht="21.95" customHeight="1">
      <c r="A107" s="58">
        <v>12020189</v>
      </c>
      <c r="B107" s="59" t="s">
        <v>15</v>
      </c>
      <c r="C107" s="82" t="s">
        <v>9</v>
      </c>
      <c r="D107" s="109" t="s">
        <v>178</v>
      </c>
      <c r="E107" s="84">
        <v>66000</v>
      </c>
      <c r="F107" s="120">
        <v>100000</v>
      </c>
      <c r="G107" s="84">
        <v>27000</v>
      </c>
      <c r="H107" s="120">
        <v>100000</v>
      </c>
    </row>
    <row r="108" spans="1:8" s="69" customFormat="1" ht="21.95" customHeight="1">
      <c r="A108" s="58">
        <v>12020190</v>
      </c>
      <c r="B108" s="59" t="s">
        <v>15</v>
      </c>
      <c r="C108" s="82" t="s">
        <v>9</v>
      </c>
      <c r="D108" s="109" t="s">
        <v>179</v>
      </c>
      <c r="E108" s="84">
        <v>93000</v>
      </c>
      <c r="F108" s="120">
        <v>250000</v>
      </c>
      <c r="G108" s="84">
        <v>203000</v>
      </c>
      <c r="H108" s="120">
        <v>250000</v>
      </c>
    </row>
    <row r="109" spans="1:8" s="69" customFormat="1" ht="39">
      <c r="A109" s="58">
        <v>12020191</v>
      </c>
      <c r="B109" s="59" t="s">
        <v>15</v>
      </c>
      <c r="C109" s="82" t="s">
        <v>9</v>
      </c>
      <c r="D109" s="109" t="s">
        <v>180</v>
      </c>
      <c r="E109" s="84"/>
      <c r="F109" s="131"/>
      <c r="G109" s="84"/>
      <c r="H109" s="131"/>
    </row>
    <row r="110" spans="1:8" s="69" customFormat="1" ht="21.95" customHeight="1">
      <c r="A110" s="58">
        <v>12020192</v>
      </c>
      <c r="B110" s="59"/>
      <c r="C110" s="59"/>
      <c r="D110" s="109" t="s">
        <v>181</v>
      </c>
      <c r="E110" s="84"/>
      <c r="F110" s="131"/>
      <c r="G110" s="84"/>
      <c r="H110" s="131"/>
    </row>
    <row r="111" spans="1:8" s="69" customFormat="1" ht="21.95" customHeight="1">
      <c r="A111" s="58">
        <v>12020193</v>
      </c>
      <c r="B111" s="59" t="s">
        <v>15</v>
      </c>
      <c r="C111" s="82" t="s">
        <v>9</v>
      </c>
      <c r="D111" s="109" t="s">
        <v>182</v>
      </c>
      <c r="E111" s="84">
        <v>133000</v>
      </c>
      <c r="F111" s="120">
        <v>200000</v>
      </c>
      <c r="G111" s="84">
        <v>124000</v>
      </c>
      <c r="H111" s="120">
        <v>200000</v>
      </c>
    </row>
    <row r="112" spans="1:8" s="69" customFormat="1" ht="21.95" customHeight="1">
      <c r="A112" s="58">
        <v>12020194</v>
      </c>
      <c r="B112" s="59" t="s">
        <v>15</v>
      </c>
      <c r="C112" s="82" t="s">
        <v>9</v>
      </c>
      <c r="D112" s="109" t="s">
        <v>183</v>
      </c>
      <c r="E112" s="84">
        <v>25000</v>
      </c>
      <c r="F112" s="120">
        <v>100000</v>
      </c>
      <c r="G112" s="84">
        <v>251000</v>
      </c>
      <c r="H112" s="120">
        <v>100000</v>
      </c>
    </row>
    <row r="113" spans="1:8" s="69" customFormat="1" ht="21.95" customHeight="1">
      <c r="A113" s="58">
        <v>12020195</v>
      </c>
      <c r="B113" s="59" t="s">
        <v>15</v>
      </c>
      <c r="C113" s="82" t="s">
        <v>9</v>
      </c>
      <c r="D113" s="109" t="s">
        <v>184</v>
      </c>
      <c r="E113" s="84">
        <v>60000</v>
      </c>
      <c r="F113" s="120">
        <v>250000</v>
      </c>
      <c r="G113" s="84">
        <v>251000</v>
      </c>
      <c r="H113" s="120">
        <v>250000</v>
      </c>
    </row>
    <row r="114" spans="1:8" s="69" customFormat="1" ht="39">
      <c r="A114" s="58">
        <v>12020196</v>
      </c>
      <c r="B114" s="59" t="s">
        <v>15</v>
      </c>
      <c r="C114" s="82" t="s">
        <v>9</v>
      </c>
      <c r="D114" s="109" t="s">
        <v>185</v>
      </c>
      <c r="E114" s="84">
        <v>330000</v>
      </c>
      <c r="F114" s="120">
        <v>1000000</v>
      </c>
      <c r="G114" s="84">
        <v>650000</v>
      </c>
      <c r="H114" s="120">
        <v>1000000</v>
      </c>
    </row>
    <row r="115" spans="1:8" s="69" customFormat="1" ht="21.95" customHeight="1">
      <c r="A115" s="58">
        <v>12020197</v>
      </c>
      <c r="B115" s="59" t="s">
        <v>15</v>
      </c>
      <c r="C115" s="82" t="s">
        <v>9</v>
      </c>
      <c r="D115" s="109" t="s">
        <v>186</v>
      </c>
      <c r="E115" s="84"/>
      <c r="F115" s="120"/>
      <c r="G115" s="84"/>
      <c r="H115" s="120"/>
    </row>
    <row r="116" spans="1:8" s="69" customFormat="1" ht="21.95" customHeight="1">
      <c r="A116" s="58">
        <v>12020198</v>
      </c>
      <c r="B116" s="59" t="s">
        <v>15</v>
      </c>
      <c r="C116" s="82" t="s">
        <v>9</v>
      </c>
      <c r="D116" s="109" t="s">
        <v>187</v>
      </c>
      <c r="E116" s="84">
        <v>66000</v>
      </c>
      <c r="F116" s="131">
        <v>200000</v>
      </c>
      <c r="G116" s="84">
        <v>110000</v>
      </c>
      <c r="H116" s="131">
        <v>200000</v>
      </c>
    </row>
    <row r="117" spans="1:8" s="69" customFormat="1" ht="21.95" customHeight="1" thickBot="1">
      <c r="A117" s="104">
        <v>12020199</v>
      </c>
      <c r="B117" s="105" t="s">
        <v>15</v>
      </c>
      <c r="C117" s="94" t="s">
        <v>9</v>
      </c>
      <c r="D117" s="117" t="s">
        <v>188</v>
      </c>
      <c r="E117" s="84">
        <v>6530000</v>
      </c>
      <c r="F117" s="558">
        <v>6000000</v>
      </c>
      <c r="G117" s="96">
        <v>3400000</v>
      </c>
      <c r="H117" s="558">
        <v>6000000</v>
      </c>
    </row>
    <row r="118" spans="1:8" s="69" customFormat="1" ht="21.95" customHeight="1" thickBot="1">
      <c r="A118" s="98"/>
      <c r="B118" s="98"/>
      <c r="C118" s="98"/>
      <c r="D118" s="99" t="s">
        <v>91</v>
      </c>
      <c r="E118" s="100">
        <f>SUM(E33:E117)</f>
        <v>31892120</v>
      </c>
      <c r="F118" s="100">
        <f>SUM(F33:F117)</f>
        <v>36650000</v>
      </c>
      <c r="G118" s="100">
        <f>SUM(G33:G117)</f>
        <v>15656000</v>
      </c>
      <c r="H118" s="100">
        <f>SUM(H33:H117)</f>
        <v>37700000</v>
      </c>
    </row>
    <row r="119" spans="1:8" s="69" customFormat="1" ht="21.95" customHeight="1">
      <c r="A119" s="118">
        <v>12020400</v>
      </c>
      <c r="B119" s="119"/>
      <c r="C119" s="119"/>
      <c r="D119" s="72" t="s">
        <v>189</v>
      </c>
      <c r="E119" s="48"/>
      <c r="F119" s="557"/>
      <c r="G119" s="48"/>
      <c r="H119" s="103"/>
    </row>
    <row r="120" spans="1:8" s="69" customFormat="1" ht="21.95" customHeight="1">
      <c r="A120" s="58">
        <v>12020401</v>
      </c>
      <c r="B120" s="59"/>
      <c r="C120" s="59"/>
      <c r="D120" s="83" t="s">
        <v>190</v>
      </c>
      <c r="E120" s="84">
        <v>13000</v>
      </c>
      <c r="F120" s="131">
        <v>50000</v>
      </c>
      <c r="G120" s="16"/>
      <c r="H120" s="91">
        <v>500000</v>
      </c>
    </row>
    <row r="121" spans="1:8" s="69" customFormat="1" ht="21.95" customHeight="1">
      <c r="A121" s="58">
        <v>12020402</v>
      </c>
      <c r="B121" s="59"/>
      <c r="C121" s="59"/>
      <c r="D121" s="83" t="s">
        <v>191</v>
      </c>
      <c r="E121" s="84"/>
      <c r="F121" s="131"/>
      <c r="G121" s="16"/>
      <c r="H121" s="91"/>
    </row>
    <row r="122" spans="1:8" s="69" customFormat="1" ht="39">
      <c r="A122" s="58">
        <v>12020403</v>
      </c>
      <c r="B122" s="59"/>
      <c r="C122" s="59"/>
      <c r="D122" s="83" t="s">
        <v>192</v>
      </c>
      <c r="E122" s="84"/>
      <c r="F122" s="131"/>
      <c r="G122" s="16"/>
      <c r="H122" s="91"/>
    </row>
    <row r="123" spans="1:8" s="69" customFormat="1" ht="21.95" customHeight="1">
      <c r="A123" s="58">
        <v>12020404</v>
      </c>
      <c r="B123" s="59"/>
      <c r="C123" s="59"/>
      <c r="D123" s="83" t="s">
        <v>193</v>
      </c>
      <c r="E123" s="84"/>
      <c r="F123" s="131"/>
      <c r="G123" s="16"/>
      <c r="H123" s="91"/>
    </row>
    <row r="124" spans="1:8" s="69" customFormat="1" ht="21.95" customHeight="1">
      <c r="A124" s="58">
        <v>12020405</v>
      </c>
      <c r="B124" s="59"/>
      <c r="C124" s="59"/>
      <c r="D124" s="83" t="s">
        <v>194</v>
      </c>
      <c r="E124" s="84"/>
      <c r="F124" s="131"/>
      <c r="G124" s="16"/>
      <c r="H124" s="91"/>
    </row>
    <row r="125" spans="1:8" s="69" customFormat="1" ht="21.95" customHeight="1">
      <c r="A125" s="58">
        <v>12020406</v>
      </c>
      <c r="B125" s="59"/>
      <c r="C125" s="59"/>
      <c r="D125" s="83" t="s">
        <v>195</v>
      </c>
      <c r="E125" s="84"/>
      <c r="F125" s="131"/>
      <c r="G125" s="16"/>
      <c r="H125" s="91"/>
    </row>
    <row r="126" spans="1:8" s="69" customFormat="1" ht="21.95" customHeight="1">
      <c r="A126" s="58">
        <v>12020407</v>
      </c>
      <c r="B126" s="59"/>
      <c r="C126" s="59"/>
      <c r="D126" s="109" t="s">
        <v>196</v>
      </c>
      <c r="E126" s="84"/>
      <c r="F126" s="131"/>
      <c r="G126" s="16"/>
      <c r="H126" s="91">
        <v>1000000</v>
      </c>
    </row>
    <row r="127" spans="1:8" s="69" customFormat="1" ht="21.95" customHeight="1">
      <c r="A127" s="58">
        <v>12020408</v>
      </c>
      <c r="B127" s="59"/>
      <c r="C127" s="59"/>
      <c r="D127" s="83" t="s">
        <v>197</v>
      </c>
      <c r="E127" s="84"/>
      <c r="F127" s="131"/>
      <c r="G127" s="16"/>
      <c r="H127" s="91"/>
    </row>
    <row r="128" spans="1:8" s="69" customFormat="1" ht="21.95" customHeight="1">
      <c r="A128" s="58">
        <v>12020409</v>
      </c>
      <c r="B128" s="59"/>
      <c r="C128" s="59"/>
      <c r="D128" s="83" t="s">
        <v>198</v>
      </c>
      <c r="E128" s="84"/>
      <c r="F128" s="131"/>
      <c r="G128" s="16"/>
      <c r="H128" s="91"/>
    </row>
    <row r="129" spans="1:8" s="69" customFormat="1" ht="21.95" customHeight="1">
      <c r="A129" s="58">
        <v>12020410</v>
      </c>
      <c r="B129" s="59" t="s">
        <v>15</v>
      </c>
      <c r="C129" s="82" t="s">
        <v>9</v>
      </c>
      <c r="D129" s="83" t="s">
        <v>199</v>
      </c>
      <c r="E129" s="84">
        <v>290000</v>
      </c>
      <c r="F129" s="120">
        <v>500000</v>
      </c>
      <c r="G129" s="84">
        <v>150000</v>
      </c>
      <c r="H129" s="120">
        <v>500000</v>
      </c>
    </row>
    <row r="130" spans="1:8" s="69" customFormat="1" ht="21.95" customHeight="1">
      <c r="A130" s="58">
        <v>12020411</v>
      </c>
      <c r="B130" s="59"/>
      <c r="C130" s="59"/>
      <c r="D130" s="83" t="s">
        <v>200</v>
      </c>
      <c r="E130" s="84"/>
      <c r="F130" s="131"/>
      <c r="G130" s="84"/>
      <c r="H130" s="131"/>
    </row>
    <row r="131" spans="1:8" s="69" customFormat="1" ht="21.95" customHeight="1">
      <c r="A131" s="58">
        <v>12020412</v>
      </c>
      <c r="B131" s="59" t="s">
        <v>15</v>
      </c>
      <c r="C131" s="82" t="s">
        <v>9</v>
      </c>
      <c r="D131" s="83" t="s">
        <v>201</v>
      </c>
      <c r="E131" s="84">
        <v>9548800</v>
      </c>
      <c r="F131" s="120">
        <v>187262500</v>
      </c>
      <c r="G131" s="84">
        <v>23512292.449999999</v>
      </c>
      <c r="H131" s="120">
        <v>187262500</v>
      </c>
    </row>
    <row r="132" spans="1:8" s="69" customFormat="1" ht="21.95" customHeight="1">
      <c r="A132" s="58">
        <v>12020413</v>
      </c>
      <c r="B132" s="59"/>
      <c r="C132" s="59"/>
      <c r="D132" s="83" t="s">
        <v>202</v>
      </c>
      <c r="E132" s="84"/>
      <c r="F132" s="131"/>
      <c r="G132" s="84"/>
      <c r="H132" s="91"/>
    </row>
    <row r="133" spans="1:8" s="69" customFormat="1" ht="21.95" customHeight="1">
      <c r="A133" s="58">
        <v>12020414</v>
      </c>
      <c r="B133" s="59"/>
      <c r="C133" s="59"/>
      <c r="D133" s="83" t="s">
        <v>203</v>
      </c>
      <c r="E133" s="84"/>
      <c r="F133" s="131"/>
      <c r="G133" s="84"/>
      <c r="H133" s="91"/>
    </row>
    <row r="134" spans="1:8" s="69" customFormat="1" ht="21.95" customHeight="1">
      <c r="A134" s="58">
        <v>12020415</v>
      </c>
      <c r="B134" s="59"/>
      <c r="C134" s="59"/>
      <c r="D134" s="83" t="s">
        <v>204</v>
      </c>
      <c r="E134" s="84"/>
      <c r="F134" s="131"/>
      <c r="G134" s="84"/>
      <c r="H134" s="91"/>
    </row>
    <row r="135" spans="1:8" s="69" customFormat="1" ht="21.95" customHeight="1">
      <c r="A135" s="58">
        <v>12020416</v>
      </c>
      <c r="B135" s="59"/>
      <c r="C135" s="59"/>
      <c r="D135" s="83" t="s">
        <v>205</v>
      </c>
      <c r="E135" s="84"/>
      <c r="F135" s="131"/>
      <c r="G135" s="84"/>
      <c r="H135" s="91"/>
    </row>
    <row r="136" spans="1:8" s="69" customFormat="1" ht="21.95" customHeight="1">
      <c r="A136" s="58">
        <v>12020417</v>
      </c>
      <c r="B136" s="59"/>
      <c r="C136" s="59"/>
      <c r="D136" s="83" t="s">
        <v>206</v>
      </c>
      <c r="E136" s="84"/>
      <c r="F136" s="131"/>
      <c r="G136" s="84"/>
      <c r="H136" s="91"/>
    </row>
    <row r="137" spans="1:8" s="69" customFormat="1" ht="21.95" customHeight="1">
      <c r="A137" s="58">
        <v>12020418</v>
      </c>
      <c r="B137" s="59"/>
      <c r="C137" s="59"/>
      <c r="D137" s="83" t="s">
        <v>207</v>
      </c>
      <c r="E137" s="84"/>
      <c r="F137" s="131"/>
      <c r="G137" s="84"/>
      <c r="H137" s="91"/>
    </row>
    <row r="138" spans="1:8" s="69" customFormat="1" ht="21.95" customHeight="1">
      <c r="A138" s="58">
        <v>12020419</v>
      </c>
      <c r="B138" s="59"/>
      <c r="C138" s="59"/>
      <c r="D138" s="83" t="s">
        <v>208</v>
      </c>
      <c r="E138" s="84"/>
      <c r="F138" s="131"/>
      <c r="G138" s="84"/>
      <c r="H138" s="91"/>
    </row>
    <row r="139" spans="1:8" s="69" customFormat="1" ht="39">
      <c r="A139" s="58">
        <v>12020420</v>
      </c>
      <c r="B139" s="59"/>
      <c r="C139" s="59"/>
      <c r="D139" s="83" t="s">
        <v>209</v>
      </c>
      <c r="E139" s="84"/>
      <c r="F139" s="120"/>
      <c r="G139" s="84"/>
      <c r="H139" s="85"/>
    </row>
    <row r="140" spans="1:8" s="69" customFormat="1" ht="21.95" customHeight="1">
      <c r="A140" s="58">
        <v>12020430</v>
      </c>
      <c r="B140" s="59"/>
      <c r="C140" s="59"/>
      <c r="D140" s="83" t="s">
        <v>210</v>
      </c>
      <c r="E140" s="84"/>
      <c r="F140" s="131"/>
      <c r="G140" s="84"/>
      <c r="H140" s="91"/>
    </row>
    <row r="141" spans="1:8" s="69" customFormat="1" ht="39">
      <c r="A141" s="58">
        <v>12020431</v>
      </c>
      <c r="B141" s="59" t="s">
        <v>15</v>
      </c>
      <c r="C141" s="82" t="s">
        <v>9</v>
      </c>
      <c r="D141" s="83" t="s">
        <v>211</v>
      </c>
      <c r="E141" s="84">
        <v>1700000</v>
      </c>
      <c r="F141" s="120">
        <v>3000000</v>
      </c>
      <c r="G141" s="84">
        <v>1165000</v>
      </c>
      <c r="H141" s="120">
        <v>3000000</v>
      </c>
    </row>
    <row r="142" spans="1:8" s="69" customFormat="1" ht="21.95" customHeight="1">
      <c r="A142" s="58">
        <v>12020432</v>
      </c>
      <c r="B142" s="59" t="s">
        <v>15</v>
      </c>
      <c r="C142" s="82" t="s">
        <v>9</v>
      </c>
      <c r="D142" s="83" t="s">
        <v>212</v>
      </c>
      <c r="E142" s="84">
        <v>86666.666666666672</v>
      </c>
      <c r="F142" s="131">
        <v>200000</v>
      </c>
      <c r="G142" s="84"/>
      <c r="H142" s="131">
        <v>200000</v>
      </c>
    </row>
    <row r="143" spans="1:8" s="69" customFormat="1" ht="39">
      <c r="A143" s="58">
        <v>12020433</v>
      </c>
      <c r="B143" s="59"/>
      <c r="C143" s="59"/>
      <c r="D143" s="83" t="s">
        <v>213</v>
      </c>
      <c r="E143" s="84"/>
      <c r="F143" s="131">
        <v>1500000</v>
      </c>
      <c r="G143" s="84"/>
      <c r="H143" s="131">
        <v>1500000</v>
      </c>
    </row>
    <row r="144" spans="1:8" s="69" customFormat="1" ht="21.95" customHeight="1">
      <c r="A144" s="58">
        <v>12020434</v>
      </c>
      <c r="B144" s="59" t="s">
        <v>15</v>
      </c>
      <c r="C144" s="82" t="s">
        <v>9</v>
      </c>
      <c r="D144" s="83" t="s">
        <v>214</v>
      </c>
      <c r="E144" s="84">
        <v>700000</v>
      </c>
      <c r="F144" s="120">
        <v>1000000</v>
      </c>
      <c r="G144" s="84"/>
      <c r="H144" s="120">
        <v>1000000</v>
      </c>
    </row>
    <row r="145" spans="1:8" s="69" customFormat="1" ht="39">
      <c r="A145" s="58">
        <v>12020435</v>
      </c>
      <c r="B145" s="59"/>
      <c r="C145" s="59"/>
      <c r="D145" s="83" t="s">
        <v>215</v>
      </c>
      <c r="E145" s="84"/>
      <c r="F145" s="131"/>
      <c r="G145" s="84"/>
      <c r="H145" s="91"/>
    </row>
    <row r="146" spans="1:8" s="69" customFormat="1" ht="39">
      <c r="A146" s="58">
        <v>12020436</v>
      </c>
      <c r="B146" s="59"/>
      <c r="C146" s="59"/>
      <c r="D146" s="83" t="s">
        <v>216</v>
      </c>
      <c r="E146" s="84"/>
      <c r="F146" s="131"/>
      <c r="G146" s="84"/>
      <c r="H146" s="91"/>
    </row>
    <row r="147" spans="1:8" s="69" customFormat="1" ht="39">
      <c r="A147" s="58">
        <v>12020437</v>
      </c>
      <c r="B147" s="59"/>
      <c r="C147" s="59"/>
      <c r="D147" s="83" t="s">
        <v>217</v>
      </c>
      <c r="E147" s="84"/>
      <c r="F147" s="131"/>
      <c r="G147" s="84"/>
      <c r="H147" s="91"/>
    </row>
    <row r="148" spans="1:8" s="69" customFormat="1" ht="39">
      <c r="A148" s="58">
        <v>12020438</v>
      </c>
      <c r="B148" s="59"/>
      <c r="C148" s="59"/>
      <c r="D148" s="83" t="s">
        <v>218</v>
      </c>
      <c r="E148" s="84"/>
      <c r="F148" s="131"/>
      <c r="G148" s="84"/>
      <c r="H148" s="91"/>
    </row>
    <row r="149" spans="1:8" s="69" customFormat="1" ht="39">
      <c r="A149" s="58">
        <v>12020439</v>
      </c>
      <c r="B149" s="59"/>
      <c r="C149" s="59"/>
      <c r="D149" s="83" t="s">
        <v>219</v>
      </c>
      <c r="E149" s="84"/>
      <c r="F149" s="131"/>
      <c r="G149" s="84"/>
      <c r="H149" s="91"/>
    </row>
    <row r="150" spans="1:8" s="69" customFormat="1" ht="21.95" customHeight="1">
      <c r="A150" s="58">
        <v>12020440</v>
      </c>
      <c r="B150" s="59" t="s">
        <v>15</v>
      </c>
      <c r="C150" s="82" t="s">
        <v>9</v>
      </c>
      <c r="D150" s="83" t="s">
        <v>220</v>
      </c>
      <c r="E150" s="84">
        <v>2566666.6666666665</v>
      </c>
      <c r="F150" s="120">
        <v>3000000</v>
      </c>
      <c r="G150" s="84"/>
      <c r="H150" s="120">
        <v>3000000</v>
      </c>
    </row>
    <row r="151" spans="1:8" s="69" customFormat="1" ht="39">
      <c r="A151" s="58">
        <v>12020441</v>
      </c>
      <c r="B151" s="59" t="s">
        <v>15</v>
      </c>
      <c r="C151" s="82" t="s">
        <v>9</v>
      </c>
      <c r="D151" s="83" t="s">
        <v>221</v>
      </c>
      <c r="E151" s="84">
        <v>1994666.6666666665</v>
      </c>
      <c r="F151" s="120">
        <v>2500000</v>
      </c>
      <c r="G151" s="84">
        <v>1338000</v>
      </c>
      <c r="H151" s="120">
        <v>2500000</v>
      </c>
    </row>
    <row r="152" spans="1:8" s="69" customFormat="1" ht="21.95" customHeight="1">
      <c r="A152" s="58">
        <v>12020442</v>
      </c>
      <c r="B152" s="59"/>
      <c r="C152" s="59"/>
      <c r="D152" s="83" t="s">
        <v>222</v>
      </c>
      <c r="E152" s="84"/>
      <c r="F152" s="120"/>
      <c r="G152" s="84"/>
      <c r="H152" s="85"/>
    </row>
    <row r="153" spans="1:8" s="69" customFormat="1" ht="39">
      <c r="A153" s="58">
        <v>12020445</v>
      </c>
      <c r="B153" s="59"/>
      <c r="C153" s="59"/>
      <c r="D153" s="83" t="s">
        <v>223</v>
      </c>
      <c r="E153" s="84"/>
      <c r="F153" s="120"/>
      <c r="G153" s="84"/>
      <c r="H153" s="85"/>
    </row>
    <row r="154" spans="1:8" s="69" customFormat="1" ht="39">
      <c r="A154" s="58">
        <v>12020446</v>
      </c>
      <c r="B154" s="59" t="s">
        <v>15</v>
      </c>
      <c r="C154" s="82" t="s">
        <v>9</v>
      </c>
      <c r="D154" s="83" t="s">
        <v>224</v>
      </c>
      <c r="E154" s="84"/>
      <c r="F154" s="120"/>
      <c r="G154" s="84"/>
      <c r="H154" s="85"/>
    </row>
    <row r="155" spans="1:8" s="69" customFormat="1" ht="58.5">
      <c r="A155" s="58">
        <v>12020447</v>
      </c>
      <c r="B155" s="59"/>
      <c r="C155" s="59"/>
      <c r="D155" s="83" t="s">
        <v>225</v>
      </c>
      <c r="E155" s="84"/>
      <c r="F155" s="131"/>
      <c r="G155" s="84"/>
      <c r="H155" s="91"/>
    </row>
    <row r="156" spans="1:8" s="69" customFormat="1" ht="21.95" customHeight="1">
      <c r="A156" s="58">
        <v>12020454</v>
      </c>
      <c r="B156" s="59"/>
      <c r="C156" s="59"/>
      <c r="D156" s="83" t="s">
        <v>226</v>
      </c>
      <c r="E156" s="84"/>
      <c r="F156" s="131"/>
      <c r="G156" s="84"/>
      <c r="H156" s="91"/>
    </row>
    <row r="157" spans="1:8" s="69" customFormat="1" ht="39">
      <c r="A157" s="58">
        <v>12020455</v>
      </c>
      <c r="B157" s="59" t="s">
        <v>15</v>
      </c>
      <c r="C157" s="82" t="s">
        <v>9</v>
      </c>
      <c r="D157" s="83" t="s">
        <v>227</v>
      </c>
      <c r="E157" s="84">
        <v>266000</v>
      </c>
      <c r="F157" s="120">
        <v>350000</v>
      </c>
      <c r="G157" s="84"/>
      <c r="H157" s="85">
        <v>350000</v>
      </c>
    </row>
    <row r="158" spans="1:8" s="69" customFormat="1" ht="21.95" customHeight="1">
      <c r="A158" s="58">
        <v>12020456</v>
      </c>
      <c r="B158" s="59"/>
      <c r="C158" s="59"/>
      <c r="D158" s="83" t="s">
        <v>228</v>
      </c>
      <c r="E158" s="84"/>
      <c r="F158" s="131"/>
      <c r="G158" s="84"/>
      <c r="H158" s="91"/>
    </row>
    <row r="159" spans="1:8" s="69" customFormat="1" ht="21.95" customHeight="1">
      <c r="A159" s="58">
        <v>12020457</v>
      </c>
      <c r="B159" s="59"/>
      <c r="C159" s="59"/>
      <c r="D159" s="83" t="s">
        <v>229</v>
      </c>
      <c r="E159" s="84"/>
      <c r="F159" s="131"/>
      <c r="G159" s="84"/>
      <c r="H159" s="91"/>
    </row>
    <row r="160" spans="1:8" s="69" customFormat="1" ht="21.95" customHeight="1">
      <c r="A160" s="58">
        <v>12020467</v>
      </c>
      <c r="B160" s="59"/>
      <c r="C160" s="59"/>
      <c r="D160" s="109" t="s">
        <v>230</v>
      </c>
      <c r="E160" s="84"/>
      <c r="F160" s="131"/>
      <c r="G160" s="84"/>
      <c r="H160" s="91"/>
    </row>
    <row r="161" spans="1:8" s="69" customFormat="1" ht="39">
      <c r="A161" s="58">
        <v>12020468</v>
      </c>
      <c r="B161" s="59"/>
      <c r="C161" s="59"/>
      <c r="D161" s="109" t="s">
        <v>231</v>
      </c>
      <c r="E161" s="84"/>
      <c r="F161" s="120"/>
      <c r="G161" s="84"/>
      <c r="H161" s="85"/>
    </row>
    <row r="162" spans="1:8" s="69" customFormat="1" ht="21.95" customHeight="1">
      <c r="A162" s="58">
        <v>12020469</v>
      </c>
      <c r="B162" s="59"/>
      <c r="C162" s="59"/>
      <c r="D162" s="109" t="s">
        <v>232</v>
      </c>
      <c r="E162" s="84"/>
      <c r="F162" s="131"/>
      <c r="G162" s="84"/>
      <c r="H162" s="91"/>
    </row>
    <row r="163" spans="1:8" s="69" customFormat="1" ht="21.95" customHeight="1">
      <c r="A163" s="58">
        <v>12020470</v>
      </c>
      <c r="B163" s="59"/>
      <c r="C163" s="59"/>
      <c r="D163" s="121" t="s">
        <v>233</v>
      </c>
      <c r="E163" s="84"/>
      <c r="F163" s="131"/>
      <c r="G163" s="84"/>
      <c r="H163" s="91"/>
    </row>
    <row r="164" spans="1:8" s="69" customFormat="1" ht="21.95" customHeight="1">
      <c r="A164" s="58">
        <v>12020471</v>
      </c>
      <c r="B164" s="59" t="s">
        <v>15</v>
      </c>
      <c r="C164" s="82" t="s">
        <v>9</v>
      </c>
      <c r="D164" s="121" t="s">
        <v>234</v>
      </c>
      <c r="E164" s="84">
        <v>880000</v>
      </c>
      <c r="F164" s="120">
        <v>2300000</v>
      </c>
      <c r="G164" s="84">
        <v>1100000</v>
      </c>
      <c r="H164" s="120">
        <v>2300000</v>
      </c>
    </row>
    <row r="165" spans="1:8" s="69" customFormat="1" ht="39">
      <c r="A165" s="58">
        <v>12020472</v>
      </c>
      <c r="B165" s="59"/>
      <c r="C165" s="59"/>
      <c r="D165" s="121" t="s">
        <v>235</v>
      </c>
      <c r="E165" s="84"/>
      <c r="F165" s="131"/>
      <c r="G165" s="84"/>
      <c r="H165" s="131"/>
    </row>
    <row r="166" spans="1:8" s="69" customFormat="1" ht="39">
      <c r="A166" s="58">
        <v>12020473</v>
      </c>
      <c r="B166" s="59" t="s">
        <v>15</v>
      </c>
      <c r="C166" s="82" t="s">
        <v>9</v>
      </c>
      <c r="D166" s="121" t="s">
        <v>236</v>
      </c>
      <c r="E166" s="84">
        <v>933000</v>
      </c>
      <c r="F166" s="120">
        <v>3000000</v>
      </c>
      <c r="G166" s="84">
        <v>1755000</v>
      </c>
      <c r="H166" s="120">
        <v>3000000</v>
      </c>
    </row>
    <row r="167" spans="1:8" s="69" customFormat="1" ht="21.95" customHeight="1">
      <c r="A167" s="58">
        <v>12020474</v>
      </c>
      <c r="B167" s="59"/>
      <c r="C167" s="59"/>
      <c r="D167" s="121" t="s">
        <v>237</v>
      </c>
      <c r="E167" s="84"/>
      <c r="F167" s="131"/>
      <c r="G167" s="84"/>
      <c r="H167" s="131"/>
    </row>
    <row r="168" spans="1:8" s="69" customFormat="1" ht="21.95" customHeight="1">
      <c r="A168" s="58">
        <v>12020475</v>
      </c>
      <c r="B168" s="59"/>
      <c r="C168" s="59"/>
      <c r="D168" s="121" t="s">
        <v>238</v>
      </c>
      <c r="E168" s="84"/>
      <c r="F168" s="131"/>
      <c r="G168" s="84"/>
      <c r="H168" s="131"/>
    </row>
    <row r="169" spans="1:8" s="69" customFormat="1" ht="21.95" customHeight="1">
      <c r="A169" s="58">
        <v>12020476</v>
      </c>
      <c r="B169" s="59"/>
      <c r="C169" s="59"/>
      <c r="D169" s="121" t="s">
        <v>239</v>
      </c>
      <c r="E169" s="84"/>
      <c r="F169" s="131"/>
      <c r="G169" s="84"/>
      <c r="H169" s="131"/>
    </row>
    <row r="170" spans="1:8" s="69" customFormat="1" ht="21.95" customHeight="1">
      <c r="A170" s="58">
        <v>12020477</v>
      </c>
      <c r="B170" s="59"/>
      <c r="C170" s="59"/>
      <c r="D170" s="121" t="s">
        <v>240</v>
      </c>
      <c r="E170" s="84"/>
      <c r="F170" s="131"/>
      <c r="G170" s="84"/>
      <c r="H170" s="131"/>
    </row>
    <row r="171" spans="1:8" s="69" customFormat="1" ht="21.95" customHeight="1">
      <c r="A171" s="58">
        <v>12020478</v>
      </c>
      <c r="B171" s="59"/>
      <c r="C171" s="59"/>
      <c r="D171" s="121" t="s">
        <v>241</v>
      </c>
      <c r="E171" s="84"/>
      <c r="F171" s="131"/>
      <c r="G171" s="84"/>
      <c r="H171" s="131"/>
    </row>
    <row r="172" spans="1:8" s="69" customFormat="1" ht="21.95" customHeight="1">
      <c r="A172" s="58">
        <v>12020479</v>
      </c>
      <c r="B172" s="59" t="s">
        <v>15</v>
      </c>
      <c r="C172" s="82" t="s">
        <v>9</v>
      </c>
      <c r="D172" s="121" t="s">
        <v>242</v>
      </c>
      <c r="E172" s="84">
        <v>66000</v>
      </c>
      <c r="F172" s="120">
        <v>500000</v>
      </c>
      <c r="G172" s="84"/>
      <c r="H172" s="120">
        <v>500000</v>
      </c>
    </row>
    <row r="173" spans="1:8" s="69" customFormat="1" ht="21.95" customHeight="1">
      <c r="A173" s="58">
        <v>12020480</v>
      </c>
      <c r="B173" s="59"/>
      <c r="C173" s="59"/>
      <c r="D173" s="121" t="s">
        <v>243</v>
      </c>
      <c r="E173" s="84"/>
      <c r="F173" s="120"/>
      <c r="G173" s="84"/>
      <c r="H173" s="120"/>
    </row>
    <row r="174" spans="1:8" s="69" customFormat="1" ht="21.95" customHeight="1">
      <c r="A174" s="58">
        <v>12020481</v>
      </c>
      <c r="B174" s="59" t="s">
        <v>15</v>
      </c>
      <c r="C174" s="82" t="s">
        <v>9</v>
      </c>
      <c r="D174" s="121" t="s">
        <v>244</v>
      </c>
      <c r="E174" s="84">
        <v>509333.33333333337</v>
      </c>
      <c r="F174" s="120">
        <v>700000</v>
      </c>
      <c r="G174" s="84">
        <v>761382.37</v>
      </c>
      <c r="H174" s="120">
        <v>46547982.009999998</v>
      </c>
    </row>
    <row r="175" spans="1:8" s="69" customFormat="1" ht="21.95" customHeight="1">
      <c r="A175" s="58">
        <v>12020482</v>
      </c>
      <c r="B175" s="59"/>
      <c r="C175" s="122"/>
      <c r="D175" s="121" t="s">
        <v>245</v>
      </c>
      <c r="E175" s="84">
        <v>66600</v>
      </c>
      <c r="F175" s="120">
        <v>100000</v>
      </c>
      <c r="G175" s="84"/>
      <c r="H175" s="120">
        <v>100000</v>
      </c>
    </row>
    <row r="176" spans="1:8" s="69" customFormat="1" ht="21.95" customHeight="1">
      <c r="A176" s="58">
        <v>12020483</v>
      </c>
      <c r="B176" s="59"/>
      <c r="C176" s="59"/>
      <c r="D176" s="121" t="s">
        <v>246</v>
      </c>
      <c r="E176" s="84"/>
      <c r="F176" s="131"/>
      <c r="G176" s="84"/>
      <c r="H176" s="91"/>
    </row>
    <row r="177" spans="1:8" s="69" customFormat="1" ht="39">
      <c r="A177" s="58">
        <v>12020484</v>
      </c>
      <c r="B177" s="59"/>
      <c r="C177" s="59"/>
      <c r="D177" s="121" t="s">
        <v>247</v>
      </c>
      <c r="E177" s="84"/>
      <c r="F177" s="131"/>
      <c r="G177" s="84"/>
      <c r="H177" s="91"/>
    </row>
    <row r="178" spans="1:8" s="69" customFormat="1" ht="21.95" customHeight="1">
      <c r="A178" s="58">
        <v>12020485</v>
      </c>
      <c r="B178" s="59"/>
      <c r="C178" s="59"/>
      <c r="D178" s="121" t="s">
        <v>248</v>
      </c>
      <c r="E178" s="84"/>
      <c r="F178" s="131"/>
      <c r="G178" s="84"/>
      <c r="H178" s="91"/>
    </row>
    <row r="179" spans="1:8" s="69" customFormat="1" ht="21.95" customHeight="1">
      <c r="A179" s="58">
        <v>12020486</v>
      </c>
      <c r="B179" s="59"/>
      <c r="C179" s="59"/>
      <c r="D179" s="121" t="s">
        <v>249</v>
      </c>
      <c r="E179" s="84"/>
      <c r="F179" s="131"/>
      <c r="G179" s="84"/>
      <c r="H179" s="91"/>
    </row>
    <row r="180" spans="1:8" s="69" customFormat="1" ht="39">
      <c r="A180" s="58">
        <v>12020487</v>
      </c>
      <c r="B180" s="59" t="s">
        <v>15</v>
      </c>
      <c r="C180" s="82" t="s">
        <v>9</v>
      </c>
      <c r="D180" s="121" t="s">
        <v>250</v>
      </c>
      <c r="E180" s="84">
        <v>130000</v>
      </c>
      <c r="F180" s="120">
        <v>200000</v>
      </c>
      <c r="G180" s="84"/>
      <c r="H180" s="120">
        <v>200000</v>
      </c>
    </row>
    <row r="181" spans="1:8" s="69" customFormat="1" ht="21.95" customHeight="1">
      <c r="A181" s="58">
        <v>12020488</v>
      </c>
      <c r="B181" s="59"/>
      <c r="C181" s="59"/>
      <c r="D181" s="121" t="s">
        <v>251</v>
      </c>
      <c r="E181" s="84"/>
      <c r="F181" s="131"/>
      <c r="G181" s="84"/>
      <c r="H181" s="131"/>
    </row>
    <row r="182" spans="1:8" s="69" customFormat="1" ht="21.95" customHeight="1">
      <c r="A182" s="58">
        <v>12020489</v>
      </c>
      <c r="B182" s="59" t="s">
        <v>15</v>
      </c>
      <c r="C182" s="82" t="s">
        <v>9</v>
      </c>
      <c r="D182" s="121" t="s">
        <v>252</v>
      </c>
      <c r="E182" s="84">
        <v>766000</v>
      </c>
      <c r="F182" s="120">
        <v>2000000</v>
      </c>
      <c r="G182" s="84">
        <v>891000</v>
      </c>
      <c r="H182" s="120">
        <v>2000000</v>
      </c>
    </row>
    <row r="183" spans="1:8" s="69" customFormat="1" ht="39">
      <c r="A183" s="58">
        <v>12020490</v>
      </c>
      <c r="B183" s="59" t="s">
        <v>15</v>
      </c>
      <c r="C183" s="82" t="s">
        <v>9</v>
      </c>
      <c r="D183" s="121" t="s">
        <v>253</v>
      </c>
      <c r="E183" s="84">
        <v>10800000</v>
      </c>
      <c r="F183" s="120">
        <v>11000000</v>
      </c>
      <c r="G183" s="84">
        <v>7593866</v>
      </c>
      <c r="H183" s="120">
        <v>11000000</v>
      </c>
    </row>
    <row r="184" spans="1:8" s="69" customFormat="1" ht="43.5" customHeight="1">
      <c r="A184" s="58">
        <v>12020491</v>
      </c>
      <c r="B184" s="59" t="s">
        <v>15</v>
      </c>
      <c r="C184" s="82" t="s">
        <v>9</v>
      </c>
      <c r="D184" s="121" t="s">
        <v>254</v>
      </c>
      <c r="E184" s="84"/>
      <c r="F184" s="120">
        <v>400000</v>
      </c>
      <c r="G184" s="84"/>
      <c r="H184" s="120"/>
    </row>
    <row r="185" spans="1:8" s="69" customFormat="1" ht="21.95" customHeight="1" thickBot="1">
      <c r="A185" s="104">
        <v>12020492</v>
      </c>
      <c r="B185" s="105" t="s">
        <v>15</v>
      </c>
      <c r="C185" s="94" t="s">
        <v>9</v>
      </c>
      <c r="D185" s="123" t="s">
        <v>255</v>
      </c>
      <c r="E185" s="96">
        <v>50000</v>
      </c>
      <c r="F185" s="144">
        <v>100000</v>
      </c>
      <c r="G185" s="96"/>
      <c r="H185" s="144"/>
    </row>
    <row r="186" spans="1:8" s="69" customFormat="1" ht="21.95" customHeight="1" thickBot="1">
      <c r="A186" s="106"/>
      <c r="B186" s="106"/>
      <c r="C186" s="124"/>
      <c r="D186" s="68" t="s">
        <v>91</v>
      </c>
      <c r="E186" s="107">
        <f>SUM(E120:E185)</f>
        <v>31366733.333333332</v>
      </c>
      <c r="F186" s="107">
        <f>SUM(F120:F185)</f>
        <v>219662500</v>
      </c>
      <c r="G186" s="107">
        <f>SUM(G120:G185)</f>
        <v>38266540.82</v>
      </c>
      <c r="H186" s="107">
        <f>SUM(H120:H185)</f>
        <v>266460482.00999999</v>
      </c>
    </row>
    <row r="187" spans="1:8" s="69" customFormat="1" ht="21.95" customHeight="1">
      <c r="A187" s="118">
        <v>12020500</v>
      </c>
      <c r="B187" s="119"/>
      <c r="C187" s="125"/>
      <c r="D187" s="72" t="s">
        <v>256</v>
      </c>
      <c r="E187" s="48"/>
      <c r="F187" s="557"/>
      <c r="G187" s="48"/>
      <c r="H187" s="103"/>
    </row>
    <row r="188" spans="1:8" s="69" customFormat="1" ht="39">
      <c r="A188" s="58">
        <v>12020501</v>
      </c>
      <c r="B188" s="59" t="s">
        <v>15</v>
      </c>
      <c r="C188" s="82" t="s">
        <v>9</v>
      </c>
      <c r="D188" s="83" t="s">
        <v>257</v>
      </c>
      <c r="E188" s="84"/>
      <c r="F188" s="131">
        <v>500000</v>
      </c>
      <c r="G188" s="84">
        <v>236000</v>
      </c>
      <c r="H188" s="85">
        <v>500000</v>
      </c>
    </row>
    <row r="189" spans="1:8" s="69" customFormat="1" ht="21.95" customHeight="1">
      <c r="A189" s="58">
        <v>12020502</v>
      </c>
      <c r="B189" s="59"/>
      <c r="C189" s="59"/>
      <c r="D189" s="83" t="s">
        <v>258</v>
      </c>
      <c r="E189" s="84"/>
      <c r="F189" s="131"/>
      <c r="G189" s="84"/>
      <c r="H189" s="91"/>
    </row>
    <row r="190" spans="1:8" s="69" customFormat="1" ht="21.95" customHeight="1">
      <c r="A190" s="58">
        <v>12020503</v>
      </c>
      <c r="B190" s="59"/>
      <c r="C190" s="59"/>
      <c r="D190" s="83" t="s">
        <v>259</v>
      </c>
      <c r="E190" s="84"/>
      <c r="F190" s="131"/>
      <c r="G190" s="84"/>
      <c r="H190" s="91"/>
    </row>
    <row r="191" spans="1:8" s="69" customFormat="1" ht="21.95" customHeight="1">
      <c r="A191" s="58">
        <v>12020504</v>
      </c>
      <c r="B191" s="59"/>
      <c r="C191" s="59"/>
      <c r="D191" s="83" t="s">
        <v>260</v>
      </c>
      <c r="E191" s="84"/>
      <c r="F191" s="131"/>
      <c r="G191" s="84"/>
      <c r="H191" s="91"/>
    </row>
    <row r="192" spans="1:8" s="69" customFormat="1" ht="21.95" customHeight="1">
      <c r="A192" s="58">
        <v>12020505</v>
      </c>
      <c r="B192" s="59"/>
      <c r="C192" s="59"/>
      <c r="D192" s="83" t="s">
        <v>261</v>
      </c>
      <c r="E192" s="84"/>
      <c r="F192" s="131"/>
      <c r="G192" s="84"/>
      <c r="H192" s="91"/>
    </row>
    <row r="193" spans="1:8" s="69" customFormat="1" ht="39">
      <c r="A193" s="86">
        <v>12020502</v>
      </c>
      <c r="B193" s="89"/>
      <c r="C193" s="89"/>
      <c r="D193" s="83" t="s">
        <v>262</v>
      </c>
      <c r="E193" s="84"/>
      <c r="F193" s="131"/>
      <c r="G193" s="84"/>
      <c r="H193" s="85">
        <v>200000</v>
      </c>
    </row>
    <row r="194" spans="1:8" s="69" customFormat="1" ht="39.75" thickBot="1">
      <c r="A194" s="92">
        <v>12020503</v>
      </c>
      <c r="B194" s="93"/>
      <c r="C194" s="93"/>
      <c r="D194" s="95" t="s">
        <v>263</v>
      </c>
      <c r="E194" s="96"/>
      <c r="F194" s="144"/>
      <c r="G194" s="96"/>
      <c r="H194" s="97"/>
    </row>
    <row r="195" spans="1:8" s="69" customFormat="1" ht="21.95" customHeight="1" thickBot="1">
      <c r="A195" s="106"/>
      <c r="B195" s="106"/>
      <c r="C195" s="124"/>
      <c r="D195" s="68" t="s">
        <v>91</v>
      </c>
      <c r="E195" s="107">
        <f>SUM(E188:E194)</f>
        <v>0</v>
      </c>
      <c r="F195" s="107">
        <f>SUM(F188:F194)</f>
        <v>500000</v>
      </c>
      <c r="G195" s="107">
        <f>SUM(G188:G194)</f>
        <v>236000</v>
      </c>
      <c r="H195" s="107">
        <f>SUM(H188:H194)</f>
        <v>700000</v>
      </c>
    </row>
    <row r="196" spans="1:8" s="69" customFormat="1" ht="19.5">
      <c r="A196" s="118">
        <v>12020600</v>
      </c>
      <c r="B196" s="101"/>
      <c r="C196" s="125"/>
      <c r="D196" s="72" t="s">
        <v>264</v>
      </c>
      <c r="E196" s="48"/>
      <c r="F196" s="564"/>
      <c r="G196" s="48"/>
      <c r="H196" s="103"/>
    </row>
    <row r="197" spans="1:8" s="69" customFormat="1" ht="39">
      <c r="A197" s="58">
        <v>12020601</v>
      </c>
      <c r="B197" s="59" t="s">
        <v>15</v>
      </c>
      <c r="C197" s="82" t="s">
        <v>9</v>
      </c>
      <c r="D197" s="109" t="s">
        <v>265</v>
      </c>
      <c r="E197" s="84"/>
      <c r="F197" s="131"/>
      <c r="G197" s="84"/>
      <c r="H197" s="85"/>
    </row>
    <row r="198" spans="1:8" s="69" customFormat="1" ht="39">
      <c r="A198" s="58">
        <v>12020602</v>
      </c>
      <c r="B198" s="59"/>
      <c r="C198" s="59"/>
      <c r="D198" s="109" t="s">
        <v>266</v>
      </c>
      <c r="E198" s="84">
        <v>600000</v>
      </c>
      <c r="F198" s="131"/>
      <c r="G198" s="84">
        <v>57399060</v>
      </c>
      <c r="H198" s="91">
        <v>80000000</v>
      </c>
    </row>
    <row r="199" spans="1:8" s="69" customFormat="1" ht="39">
      <c r="A199" s="58">
        <v>12020603</v>
      </c>
      <c r="B199" s="59"/>
      <c r="C199" s="59"/>
      <c r="D199" s="109" t="s">
        <v>267</v>
      </c>
      <c r="E199" s="84"/>
      <c r="F199" s="131"/>
      <c r="G199" s="84"/>
      <c r="H199" s="91"/>
    </row>
    <row r="200" spans="1:8" s="69" customFormat="1" ht="21.95" customHeight="1">
      <c r="A200" s="58">
        <v>12020604</v>
      </c>
      <c r="B200" s="59"/>
      <c r="C200" s="59"/>
      <c r="D200" s="109" t="s">
        <v>268</v>
      </c>
      <c r="E200" s="84"/>
      <c r="F200" s="131"/>
      <c r="G200" s="84"/>
      <c r="H200" s="91"/>
    </row>
    <row r="201" spans="1:8" s="69" customFormat="1" ht="21.95" customHeight="1">
      <c r="A201" s="58">
        <v>12020605</v>
      </c>
      <c r="B201" s="59"/>
      <c r="C201" s="59"/>
      <c r="D201" s="83" t="s">
        <v>269</v>
      </c>
      <c r="E201" s="84"/>
      <c r="F201" s="131"/>
      <c r="G201" s="84"/>
      <c r="H201" s="91"/>
    </row>
    <row r="202" spans="1:8" s="69" customFormat="1" ht="39">
      <c r="A202" s="58">
        <v>12020606</v>
      </c>
      <c r="B202" s="59"/>
      <c r="C202" s="59"/>
      <c r="D202" s="83" t="s">
        <v>270</v>
      </c>
      <c r="E202" s="84"/>
      <c r="F202" s="131"/>
      <c r="G202" s="84"/>
      <c r="H202" s="91">
        <v>500000</v>
      </c>
    </row>
    <row r="203" spans="1:8" s="69" customFormat="1" ht="21.95" customHeight="1">
      <c r="A203" s="58">
        <v>12020607</v>
      </c>
      <c r="B203" s="59" t="s">
        <v>15</v>
      </c>
      <c r="C203" s="82" t="s">
        <v>9</v>
      </c>
      <c r="D203" s="83" t="s">
        <v>271</v>
      </c>
      <c r="E203" s="84"/>
      <c r="F203" s="131">
        <v>2000000</v>
      </c>
      <c r="G203" s="84"/>
      <c r="H203" s="91">
        <v>5000000</v>
      </c>
    </row>
    <row r="204" spans="1:8" s="69" customFormat="1" ht="21.95" customHeight="1">
      <c r="A204" s="58">
        <v>12020617</v>
      </c>
      <c r="B204" s="59"/>
      <c r="C204" s="59"/>
      <c r="D204" s="83" t="s">
        <v>272</v>
      </c>
      <c r="E204" s="84"/>
      <c r="F204" s="131"/>
      <c r="G204" s="84"/>
      <c r="H204" s="91"/>
    </row>
    <row r="205" spans="1:8" s="69" customFormat="1" ht="21.95" customHeight="1">
      <c r="A205" s="58">
        <v>12020618</v>
      </c>
      <c r="B205" s="59"/>
      <c r="C205" s="59"/>
      <c r="D205" s="83" t="s">
        <v>273</v>
      </c>
      <c r="E205" s="84"/>
      <c r="F205" s="131"/>
      <c r="G205" s="84"/>
      <c r="H205" s="91"/>
    </row>
    <row r="206" spans="1:8" s="69" customFormat="1" ht="21.95" customHeight="1">
      <c r="A206" s="58">
        <v>12020619</v>
      </c>
      <c r="B206" s="59"/>
      <c r="C206" s="59"/>
      <c r="D206" s="83" t="s">
        <v>274</v>
      </c>
      <c r="E206" s="84"/>
      <c r="F206" s="131"/>
      <c r="G206" s="84"/>
      <c r="H206" s="91"/>
    </row>
    <row r="207" spans="1:8" s="69" customFormat="1" ht="58.5">
      <c r="A207" s="58">
        <v>12020620</v>
      </c>
      <c r="B207" s="59"/>
      <c r="C207" s="59"/>
      <c r="D207" s="83" t="s">
        <v>275</v>
      </c>
      <c r="E207" s="84"/>
      <c r="F207" s="131"/>
      <c r="G207" s="84"/>
      <c r="H207" s="91"/>
    </row>
    <row r="208" spans="1:8" s="69" customFormat="1" ht="21.95" customHeight="1">
      <c r="A208" s="58">
        <v>12020621</v>
      </c>
      <c r="B208" s="59"/>
      <c r="C208" s="59"/>
      <c r="D208" s="83" t="s">
        <v>276</v>
      </c>
      <c r="E208" s="84">
        <v>1625550</v>
      </c>
      <c r="F208" s="131"/>
      <c r="G208" s="84"/>
      <c r="H208" s="91"/>
    </row>
    <row r="209" spans="1:8" s="69" customFormat="1" ht="21.95" customHeight="1">
      <c r="A209" s="58">
        <v>12020622</v>
      </c>
      <c r="B209" s="59"/>
      <c r="C209" s="59"/>
      <c r="D209" s="109" t="s">
        <v>277</v>
      </c>
      <c r="E209" s="84"/>
      <c r="F209" s="131"/>
      <c r="G209" s="84"/>
      <c r="H209" s="91"/>
    </row>
    <row r="210" spans="1:8" s="69" customFormat="1" ht="21.95" customHeight="1">
      <c r="A210" s="58">
        <v>12020623</v>
      </c>
      <c r="B210" s="59"/>
      <c r="C210" s="59"/>
      <c r="D210" s="109" t="s">
        <v>278</v>
      </c>
      <c r="E210" s="84"/>
      <c r="F210" s="131"/>
      <c r="G210" s="84"/>
      <c r="H210" s="91">
        <v>200000</v>
      </c>
    </row>
    <row r="211" spans="1:8" s="69" customFormat="1" ht="39">
      <c r="A211" s="58">
        <v>12020624</v>
      </c>
      <c r="B211" s="59" t="s">
        <v>15</v>
      </c>
      <c r="C211" s="82" t="s">
        <v>9</v>
      </c>
      <c r="D211" s="109" t="s">
        <v>279</v>
      </c>
      <c r="E211" s="84"/>
      <c r="F211" s="131">
        <v>300000</v>
      </c>
      <c r="G211" s="84"/>
      <c r="H211" s="131"/>
    </row>
    <row r="212" spans="1:8" s="69" customFormat="1" ht="21.95" customHeight="1">
      <c r="A212" s="58">
        <v>12020625</v>
      </c>
      <c r="B212" s="59" t="s">
        <v>15</v>
      </c>
      <c r="C212" s="82" t="s">
        <v>9</v>
      </c>
      <c r="D212" s="109" t="s">
        <v>280</v>
      </c>
      <c r="E212" s="84"/>
      <c r="F212" s="120">
        <v>1000000</v>
      </c>
      <c r="G212" s="84"/>
      <c r="H212" s="120"/>
    </row>
    <row r="213" spans="1:8" s="69" customFormat="1" ht="21.95" customHeight="1">
      <c r="A213" s="58">
        <v>12020626</v>
      </c>
      <c r="B213" s="59"/>
      <c r="C213" s="59"/>
      <c r="D213" s="109" t="s">
        <v>281</v>
      </c>
      <c r="E213" s="84">
        <v>4312850</v>
      </c>
      <c r="F213" s="131"/>
      <c r="G213" s="84"/>
      <c r="H213" s="131"/>
    </row>
    <row r="214" spans="1:8" s="69" customFormat="1" ht="21.95" customHeight="1">
      <c r="A214" s="58">
        <v>12020627</v>
      </c>
      <c r="B214" s="59"/>
      <c r="C214" s="59"/>
      <c r="D214" s="109" t="s">
        <v>282</v>
      </c>
      <c r="E214" s="84"/>
      <c r="F214" s="131"/>
      <c r="G214" s="84"/>
      <c r="H214" s="131"/>
    </row>
    <row r="215" spans="1:8" s="69" customFormat="1" ht="21.95" customHeight="1">
      <c r="A215" s="58">
        <v>12020628</v>
      </c>
      <c r="B215" s="59" t="s">
        <v>15</v>
      </c>
      <c r="C215" s="82" t="s">
        <v>9</v>
      </c>
      <c r="D215" s="109" t="s">
        <v>283</v>
      </c>
      <c r="E215" s="84"/>
      <c r="F215" s="131">
        <v>200000</v>
      </c>
      <c r="G215" s="84"/>
      <c r="H215" s="131">
        <v>200000</v>
      </c>
    </row>
    <row r="216" spans="1:8" s="69" customFormat="1" ht="21.95" customHeight="1">
      <c r="A216" s="58">
        <v>12020629</v>
      </c>
      <c r="B216" s="59"/>
      <c r="C216" s="59"/>
      <c r="D216" s="83" t="s">
        <v>284</v>
      </c>
      <c r="E216" s="84"/>
      <c r="F216" s="120"/>
      <c r="G216" s="84"/>
      <c r="H216" s="120"/>
    </row>
    <row r="217" spans="1:8" s="69" customFormat="1" ht="21.95" customHeight="1">
      <c r="A217" s="58">
        <v>12020630</v>
      </c>
      <c r="B217" s="59" t="s">
        <v>15</v>
      </c>
      <c r="C217" s="82" t="s">
        <v>9</v>
      </c>
      <c r="D217" s="121" t="s">
        <v>285</v>
      </c>
      <c r="E217" s="84"/>
      <c r="F217" s="120">
        <v>10000000</v>
      </c>
      <c r="G217" s="84">
        <v>1720000</v>
      </c>
      <c r="H217" s="120">
        <v>3000000</v>
      </c>
    </row>
    <row r="218" spans="1:8" s="69" customFormat="1" ht="21.95" customHeight="1" thickBot="1">
      <c r="A218" s="104">
        <v>12020631</v>
      </c>
      <c r="B218" s="105" t="s">
        <v>15</v>
      </c>
      <c r="C218" s="94" t="s">
        <v>9</v>
      </c>
      <c r="D218" s="95" t="s">
        <v>286</v>
      </c>
      <c r="E218" s="96">
        <v>1260000</v>
      </c>
      <c r="F218" s="144">
        <v>1300000</v>
      </c>
      <c r="G218" s="96">
        <v>660000</v>
      </c>
      <c r="H218" s="144">
        <v>1300000</v>
      </c>
    </row>
    <row r="219" spans="1:8" s="69" customFormat="1" ht="21.95" customHeight="1" thickBot="1">
      <c r="A219" s="106"/>
      <c r="B219" s="106"/>
      <c r="C219" s="124"/>
      <c r="D219" s="68" t="s">
        <v>91</v>
      </c>
      <c r="E219" s="107"/>
      <c r="F219" s="107">
        <f>SUM(F197:F218)</f>
        <v>14800000</v>
      </c>
      <c r="G219" s="107">
        <f>SUM(G197:G218)</f>
        <v>59779060</v>
      </c>
      <c r="H219" s="107">
        <f>SUM(H197:H218)</f>
        <v>90200000</v>
      </c>
    </row>
    <row r="220" spans="1:8" s="69" customFormat="1" ht="21.95" customHeight="1">
      <c r="A220" s="118">
        <v>12020700</v>
      </c>
      <c r="B220" s="119"/>
      <c r="C220" s="125"/>
      <c r="D220" s="126" t="s">
        <v>287</v>
      </c>
      <c r="E220" s="48"/>
      <c r="F220" s="557"/>
      <c r="G220" s="48"/>
      <c r="H220" s="127"/>
    </row>
    <row r="221" spans="1:8" s="69" customFormat="1" ht="21.95" customHeight="1">
      <c r="A221" s="58">
        <v>12020701</v>
      </c>
      <c r="B221" s="59" t="s">
        <v>15</v>
      </c>
      <c r="C221" s="82" t="s">
        <v>9</v>
      </c>
      <c r="D221" s="109" t="s">
        <v>288</v>
      </c>
      <c r="E221" s="84"/>
      <c r="F221" s="120">
        <v>1000000</v>
      </c>
      <c r="G221" s="84">
        <v>540000</v>
      </c>
      <c r="H221" s="85">
        <v>4000000</v>
      </c>
    </row>
    <row r="222" spans="1:8" s="69" customFormat="1" ht="21.95" customHeight="1">
      <c r="A222" s="58">
        <v>12020702</v>
      </c>
      <c r="B222" s="59"/>
      <c r="C222" s="59"/>
      <c r="D222" s="109" t="s">
        <v>289</v>
      </c>
      <c r="E222" s="84"/>
      <c r="F222" s="131"/>
      <c r="G222" s="84"/>
      <c r="H222" s="91"/>
    </row>
    <row r="223" spans="1:8" s="69" customFormat="1" ht="21.95" customHeight="1">
      <c r="A223" s="58">
        <v>12020703</v>
      </c>
      <c r="B223" s="59"/>
      <c r="C223" s="59"/>
      <c r="D223" s="109" t="s">
        <v>290</v>
      </c>
      <c r="E223" s="84"/>
      <c r="F223" s="120"/>
      <c r="G223" s="84"/>
      <c r="H223" s="85"/>
    </row>
    <row r="224" spans="1:8" s="69" customFormat="1" ht="39">
      <c r="A224" s="58">
        <v>12020704</v>
      </c>
      <c r="B224" s="59"/>
      <c r="C224" s="59"/>
      <c r="D224" s="109" t="s">
        <v>291</v>
      </c>
      <c r="E224" s="84"/>
      <c r="F224" s="131"/>
      <c r="G224" s="84"/>
      <c r="H224" s="91"/>
    </row>
    <row r="225" spans="1:8" s="69" customFormat="1" ht="21.95" customHeight="1">
      <c r="A225" s="58">
        <v>12020705</v>
      </c>
      <c r="B225" s="59"/>
      <c r="C225" s="59"/>
      <c r="D225" s="109" t="s">
        <v>292</v>
      </c>
      <c r="E225" s="84"/>
      <c r="F225" s="131"/>
      <c r="G225" s="84"/>
      <c r="H225" s="91"/>
    </row>
    <row r="226" spans="1:8" s="69" customFormat="1" ht="21.95" customHeight="1">
      <c r="A226" s="58">
        <v>12020706</v>
      </c>
      <c r="B226" s="59"/>
      <c r="C226" s="59"/>
      <c r="D226" s="109" t="s">
        <v>293</v>
      </c>
      <c r="E226" s="84"/>
      <c r="F226" s="131"/>
      <c r="G226" s="84"/>
      <c r="H226" s="91"/>
    </row>
    <row r="227" spans="1:8" s="69" customFormat="1" ht="21.95" customHeight="1">
      <c r="A227" s="58">
        <v>12020707</v>
      </c>
      <c r="B227" s="59"/>
      <c r="C227" s="59"/>
      <c r="D227" s="109" t="s">
        <v>294</v>
      </c>
      <c r="E227" s="84"/>
      <c r="F227" s="131"/>
      <c r="G227" s="84"/>
      <c r="H227" s="91"/>
    </row>
    <row r="228" spans="1:8" s="69" customFormat="1" ht="21.95" customHeight="1">
      <c r="A228" s="58">
        <v>12020708</v>
      </c>
      <c r="B228" s="59"/>
      <c r="C228" s="59"/>
      <c r="D228" s="109" t="s">
        <v>295</v>
      </c>
      <c r="E228" s="84"/>
      <c r="F228" s="131"/>
      <c r="G228" s="84"/>
      <c r="H228" s="91"/>
    </row>
    <row r="229" spans="1:8" s="69" customFormat="1" ht="21.95" customHeight="1">
      <c r="A229" s="58">
        <v>12020709</v>
      </c>
      <c r="B229" s="59"/>
      <c r="C229" s="59"/>
      <c r="D229" s="109" t="s">
        <v>296</v>
      </c>
      <c r="E229" s="84"/>
      <c r="F229" s="131"/>
      <c r="G229" s="84"/>
      <c r="H229" s="91">
        <v>200000</v>
      </c>
    </row>
    <row r="230" spans="1:8" s="69" customFormat="1" ht="21.95" customHeight="1">
      <c r="A230" s="58">
        <v>12020710</v>
      </c>
      <c r="B230" s="59"/>
      <c r="C230" s="59"/>
      <c r="D230" s="109" t="s">
        <v>297</v>
      </c>
      <c r="E230" s="84"/>
      <c r="F230" s="131"/>
      <c r="G230" s="84"/>
      <c r="H230" s="91">
        <v>500000</v>
      </c>
    </row>
    <row r="231" spans="1:8" s="69" customFormat="1" ht="39">
      <c r="A231" s="58">
        <v>12020711</v>
      </c>
      <c r="B231" s="59"/>
      <c r="C231" s="59"/>
      <c r="D231" s="109" t="s">
        <v>298</v>
      </c>
      <c r="E231" s="84"/>
      <c r="F231" s="120">
        <v>3000000</v>
      </c>
      <c r="G231" s="84">
        <v>1270000</v>
      </c>
      <c r="H231" s="85">
        <v>3000000</v>
      </c>
    </row>
    <row r="232" spans="1:8" s="69" customFormat="1" ht="21.95" customHeight="1">
      <c r="A232" s="58">
        <v>12020712</v>
      </c>
      <c r="B232" s="59"/>
      <c r="C232" s="59"/>
      <c r="D232" s="109" t="s">
        <v>299</v>
      </c>
      <c r="E232" s="84"/>
      <c r="F232" s="131"/>
      <c r="G232" s="84"/>
      <c r="H232" s="91"/>
    </row>
    <row r="233" spans="1:8" s="69" customFormat="1" ht="21.95" customHeight="1">
      <c r="A233" s="58">
        <v>12020713</v>
      </c>
      <c r="B233" s="59"/>
      <c r="C233" s="59"/>
      <c r="D233" s="109" t="s">
        <v>300</v>
      </c>
      <c r="E233" s="84">
        <v>540000</v>
      </c>
      <c r="F233" s="131"/>
      <c r="G233" s="84"/>
      <c r="H233" s="91"/>
    </row>
    <row r="234" spans="1:8" s="69" customFormat="1" ht="21.95" customHeight="1">
      <c r="A234" s="58">
        <v>12020714</v>
      </c>
      <c r="B234" s="59"/>
      <c r="C234" s="59"/>
      <c r="D234" s="109" t="s">
        <v>301</v>
      </c>
      <c r="E234" s="84"/>
      <c r="F234" s="131"/>
      <c r="G234" s="84"/>
      <c r="H234" s="91"/>
    </row>
    <row r="235" spans="1:8" s="69" customFormat="1" ht="21.95" customHeight="1">
      <c r="A235" s="58">
        <v>12020715</v>
      </c>
      <c r="B235" s="59"/>
      <c r="C235" s="59"/>
      <c r="D235" s="109" t="s">
        <v>302</v>
      </c>
      <c r="E235" s="84"/>
      <c r="F235" s="120"/>
      <c r="G235" s="84"/>
      <c r="H235" s="85"/>
    </row>
    <row r="236" spans="1:8" s="69" customFormat="1" ht="21.95" customHeight="1">
      <c r="A236" s="58">
        <v>12020716</v>
      </c>
      <c r="B236" s="59" t="s">
        <v>15</v>
      </c>
      <c r="C236" s="82" t="s">
        <v>9</v>
      </c>
      <c r="D236" s="109" t="s">
        <v>303</v>
      </c>
      <c r="E236" s="84">
        <v>700000</v>
      </c>
      <c r="F236" s="120">
        <v>6000000</v>
      </c>
      <c r="G236" s="84">
        <v>3182000</v>
      </c>
      <c r="H236" s="85">
        <v>6000000</v>
      </c>
    </row>
    <row r="237" spans="1:8" s="69" customFormat="1" ht="21.95" customHeight="1">
      <c r="A237" s="58">
        <v>12020717</v>
      </c>
      <c r="B237" s="59"/>
      <c r="C237" s="59"/>
      <c r="D237" s="109" t="s">
        <v>304</v>
      </c>
      <c r="E237" s="84">
        <v>1535000</v>
      </c>
      <c r="F237" s="131"/>
      <c r="G237" s="84"/>
      <c r="H237" s="91"/>
    </row>
    <row r="238" spans="1:8" s="69" customFormat="1" ht="39">
      <c r="A238" s="58">
        <v>12020718</v>
      </c>
      <c r="B238" s="59"/>
      <c r="C238" s="59"/>
      <c r="D238" s="83" t="s">
        <v>305</v>
      </c>
      <c r="E238" s="84"/>
      <c r="F238" s="131"/>
      <c r="G238" s="84"/>
      <c r="H238" s="91"/>
    </row>
    <row r="239" spans="1:8" s="69" customFormat="1" ht="39">
      <c r="A239" s="58">
        <v>12020719</v>
      </c>
      <c r="B239" s="59" t="s">
        <v>15</v>
      </c>
      <c r="C239" s="82" t="s">
        <v>9</v>
      </c>
      <c r="D239" s="109" t="s">
        <v>306</v>
      </c>
      <c r="E239" s="84"/>
      <c r="F239" s="120"/>
      <c r="G239" s="84"/>
      <c r="H239" s="85"/>
    </row>
    <row r="240" spans="1:8" s="69" customFormat="1" ht="21.95" customHeight="1">
      <c r="A240" s="58">
        <v>12020720</v>
      </c>
      <c r="B240" s="59" t="s">
        <v>15</v>
      </c>
      <c r="C240" s="82" t="s">
        <v>9</v>
      </c>
      <c r="D240" s="109" t="s">
        <v>307</v>
      </c>
      <c r="E240" s="84"/>
      <c r="F240" s="120"/>
      <c r="G240" s="84"/>
      <c r="H240" s="85">
        <v>100000</v>
      </c>
    </row>
    <row r="241" spans="1:8" s="69" customFormat="1" ht="21.95" customHeight="1">
      <c r="A241" s="58">
        <v>12020721</v>
      </c>
      <c r="B241" s="59" t="s">
        <v>15</v>
      </c>
      <c r="C241" s="82" t="s">
        <v>9</v>
      </c>
      <c r="D241" s="83" t="s">
        <v>308</v>
      </c>
      <c r="E241" s="84"/>
      <c r="F241" s="120">
        <v>2000000</v>
      </c>
      <c r="G241" s="84"/>
      <c r="H241" s="85">
        <v>2000000</v>
      </c>
    </row>
    <row r="242" spans="1:8" s="69" customFormat="1" ht="39">
      <c r="A242" s="58">
        <v>12020722</v>
      </c>
      <c r="B242" s="59"/>
      <c r="C242" s="59"/>
      <c r="D242" s="83" t="s">
        <v>309</v>
      </c>
      <c r="E242" s="84"/>
      <c r="F242" s="120"/>
      <c r="G242" s="84"/>
      <c r="H242" s="85"/>
    </row>
    <row r="243" spans="1:8" s="69" customFormat="1" ht="21.95" customHeight="1">
      <c r="A243" s="58">
        <v>12020723</v>
      </c>
      <c r="B243" s="59" t="s">
        <v>15</v>
      </c>
      <c r="C243" s="82" t="s">
        <v>9</v>
      </c>
      <c r="D243" s="83" t="s">
        <v>310</v>
      </c>
      <c r="E243" s="84"/>
      <c r="F243" s="120"/>
      <c r="G243" s="84"/>
      <c r="H243" s="85"/>
    </row>
    <row r="244" spans="1:8" s="69" customFormat="1" ht="21.95" customHeight="1">
      <c r="A244" s="58">
        <v>12020724</v>
      </c>
      <c r="B244" s="59"/>
      <c r="C244" s="59"/>
      <c r="D244" s="83" t="s">
        <v>311</v>
      </c>
      <c r="E244" s="84"/>
      <c r="F244" s="120"/>
      <c r="G244" s="84"/>
      <c r="H244" s="85"/>
    </row>
    <row r="245" spans="1:8" s="69" customFormat="1" ht="21.95" customHeight="1">
      <c r="A245" s="58">
        <v>12020725</v>
      </c>
      <c r="B245" s="59"/>
      <c r="C245" s="59"/>
      <c r="D245" s="83" t="s">
        <v>312</v>
      </c>
      <c r="E245" s="84"/>
      <c r="F245" s="120"/>
      <c r="G245" s="84"/>
      <c r="H245" s="85"/>
    </row>
    <row r="246" spans="1:8" s="69" customFormat="1" ht="21.95" customHeight="1">
      <c r="A246" s="58">
        <v>12020726</v>
      </c>
      <c r="B246" s="59" t="s">
        <v>15</v>
      </c>
      <c r="C246" s="82" t="s">
        <v>9</v>
      </c>
      <c r="D246" s="83" t="s">
        <v>313</v>
      </c>
      <c r="E246" s="84"/>
      <c r="F246" s="120"/>
      <c r="G246" s="84"/>
      <c r="H246" s="85"/>
    </row>
    <row r="247" spans="1:8" s="69" customFormat="1" ht="39">
      <c r="A247" s="58">
        <v>12020727</v>
      </c>
      <c r="B247" s="59" t="s">
        <v>15</v>
      </c>
      <c r="C247" s="82" t="s">
        <v>9</v>
      </c>
      <c r="D247" s="83" t="s">
        <v>314</v>
      </c>
      <c r="E247" s="84"/>
      <c r="F247" s="131"/>
      <c r="G247" s="84"/>
      <c r="H247" s="91">
        <v>200000</v>
      </c>
    </row>
    <row r="248" spans="1:8" s="69" customFormat="1" ht="39">
      <c r="A248" s="58">
        <v>12020728</v>
      </c>
      <c r="B248" s="59" t="s">
        <v>15</v>
      </c>
      <c r="C248" s="82" t="s">
        <v>9</v>
      </c>
      <c r="D248" s="83" t="s">
        <v>315</v>
      </c>
      <c r="E248" s="84"/>
      <c r="F248" s="120"/>
      <c r="G248" s="84"/>
      <c r="H248" s="85"/>
    </row>
    <row r="249" spans="1:8" s="69" customFormat="1" ht="39">
      <c r="A249" s="58">
        <v>12020729</v>
      </c>
      <c r="B249" s="59" t="s">
        <v>15</v>
      </c>
      <c r="C249" s="82" t="s">
        <v>9</v>
      </c>
      <c r="D249" s="83" t="s">
        <v>316</v>
      </c>
      <c r="E249" s="84"/>
      <c r="F249" s="120"/>
      <c r="G249" s="84"/>
      <c r="H249" s="85"/>
    </row>
    <row r="250" spans="1:8" s="69" customFormat="1" ht="21.95" customHeight="1">
      <c r="A250" s="58">
        <v>12020730</v>
      </c>
      <c r="B250" s="59"/>
      <c r="C250" s="59"/>
      <c r="D250" s="83" t="s">
        <v>317</v>
      </c>
      <c r="E250" s="84"/>
      <c r="F250" s="120"/>
      <c r="G250" s="84"/>
      <c r="H250" s="85"/>
    </row>
    <row r="251" spans="1:8" s="69" customFormat="1" ht="21.95" customHeight="1">
      <c r="A251" s="58">
        <v>12020731</v>
      </c>
      <c r="B251" s="59" t="s">
        <v>15</v>
      </c>
      <c r="C251" s="82" t="s">
        <v>9</v>
      </c>
      <c r="D251" s="83" t="s">
        <v>318</v>
      </c>
      <c r="E251" s="84"/>
      <c r="F251" s="120"/>
      <c r="G251" s="84"/>
      <c r="H251" s="85"/>
    </row>
    <row r="252" spans="1:8" s="69" customFormat="1" ht="21.95" customHeight="1">
      <c r="A252" s="58">
        <v>12020732</v>
      </c>
      <c r="B252" s="59"/>
      <c r="C252" s="59"/>
      <c r="D252" s="83" t="s">
        <v>319</v>
      </c>
      <c r="E252" s="84"/>
      <c r="F252" s="131"/>
      <c r="G252" s="84"/>
      <c r="H252" s="91"/>
    </row>
    <row r="253" spans="1:8" s="69" customFormat="1" ht="39">
      <c r="A253" s="58">
        <v>12020733</v>
      </c>
      <c r="B253" s="59"/>
      <c r="C253" s="59"/>
      <c r="D253" s="83" t="s">
        <v>320</v>
      </c>
      <c r="E253" s="84"/>
      <c r="F253" s="131"/>
      <c r="G253" s="84"/>
      <c r="H253" s="91"/>
    </row>
    <row r="254" spans="1:8" s="69" customFormat="1" ht="58.5">
      <c r="A254" s="58">
        <v>12020736</v>
      </c>
      <c r="B254" s="59"/>
      <c r="C254" s="59"/>
      <c r="D254" s="83" t="s">
        <v>321</v>
      </c>
      <c r="E254" s="84"/>
      <c r="F254" s="131"/>
      <c r="G254" s="84"/>
      <c r="H254" s="91">
        <v>200000</v>
      </c>
    </row>
    <row r="255" spans="1:8" s="69" customFormat="1" ht="21.95" customHeight="1">
      <c r="A255" s="58">
        <v>12020737</v>
      </c>
      <c r="B255" s="59"/>
      <c r="C255" s="59"/>
      <c r="D255" s="83" t="s">
        <v>322</v>
      </c>
      <c r="E255" s="84"/>
      <c r="F255" s="131"/>
      <c r="G255" s="84"/>
      <c r="H255" s="91">
        <v>1000000</v>
      </c>
    </row>
    <row r="256" spans="1:8" s="69" customFormat="1" ht="39">
      <c r="A256" s="58">
        <v>12020738</v>
      </c>
      <c r="B256" s="59" t="s">
        <v>15</v>
      </c>
      <c r="C256" s="82" t="s">
        <v>9</v>
      </c>
      <c r="D256" s="83" t="s">
        <v>323</v>
      </c>
      <c r="E256" s="84"/>
      <c r="F256" s="120">
        <v>1000000</v>
      </c>
      <c r="G256" s="84">
        <v>465000</v>
      </c>
      <c r="H256" s="85">
        <v>1000000</v>
      </c>
    </row>
    <row r="257" spans="1:8" s="69" customFormat="1" ht="21.95" customHeight="1">
      <c r="A257" s="58">
        <v>12020739</v>
      </c>
      <c r="B257" s="59"/>
      <c r="C257" s="59"/>
      <c r="D257" s="83" t="s">
        <v>324</v>
      </c>
      <c r="E257" s="84"/>
      <c r="F257" s="131"/>
      <c r="G257" s="84"/>
      <c r="H257" s="91"/>
    </row>
    <row r="258" spans="1:8" s="69" customFormat="1" ht="39">
      <c r="A258" s="58">
        <v>12020747</v>
      </c>
      <c r="B258" s="59"/>
      <c r="C258" s="59"/>
      <c r="D258" s="83" t="s">
        <v>325</v>
      </c>
      <c r="E258" s="84"/>
      <c r="F258" s="131"/>
      <c r="G258" s="84"/>
      <c r="H258" s="91"/>
    </row>
    <row r="259" spans="1:8" s="69" customFormat="1" ht="21.95" customHeight="1">
      <c r="A259" s="58">
        <v>12020748</v>
      </c>
      <c r="B259" s="59" t="s">
        <v>15</v>
      </c>
      <c r="C259" s="82" t="s">
        <v>9</v>
      </c>
      <c r="D259" s="83" t="s">
        <v>326</v>
      </c>
      <c r="E259" s="84"/>
      <c r="F259" s="120">
        <v>2300000</v>
      </c>
      <c r="G259" s="84">
        <v>1250000</v>
      </c>
      <c r="H259" s="85">
        <v>2300000</v>
      </c>
    </row>
    <row r="260" spans="1:8" s="69" customFormat="1" ht="39">
      <c r="A260" s="58">
        <v>12020749</v>
      </c>
      <c r="B260" s="59" t="s">
        <v>15</v>
      </c>
      <c r="C260" s="82" t="s">
        <v>9</v>
      </c>
      <c r="D260" s="83" t="s">
        <v>327</v>
      </c>
      <c r="E260" s="84"/>
      <c r="F260" s="120">
        <v>3000000</v>
      </c>
      <c r="G260" s="84">
        <v>955000</v>
      </c>
      <c r="H260" s="85">
        <v>3000000</v>
      </c>
    </row>
    <row r="261" spans="1:8" s="69" customFormat="1" ht="21.95" customHeight="1" thickBot="1">
      <c r="A261" s="104">
        <v>12020750</v>
      </c>
      <c r="B261" s="105"/>
      <c r="C261" s="105"/>
      <c r="D261" s="95" t="s">
        <v>328</v>
      </c>
      <c r="E261" s="96"/>
      <c r="F261" s="144"/>
      <c r="G261" s="96"/>
      <c r="H261" s="97"/>
    </row>
    <row r="262" spans="1:8" s="69" customFormat="1" ht="21.95" customHeight="1" thickBot="1">
      <c r="A262" s="98"/>
      <c r="B262" s="98"/>
      <c r="C262" s="559"/>
      <c r="D262" s="99" t="s">
        <v>91</v>
      </c>
      <c r="E262" s="100">
        <f>SUM(E221:E261)</f>
        <v>2775000</v>
      </c>
      <c r="F262" s="100">
        <f>SUM(F221:F261)</f>
        <v>18300000</v>
      </c>
      <c r="G262" s="100">
        <f>SUM(G221:G261)</f>
        <v>7662000</v>
      </c>
      <c r="H262" s="100">
        <f>SUM(H221:H261)</f>
        <v>23500000</v>
      </c>
    </row>
    <row r="263" spans="1:8" s="69" customFormat="1" ht="39">
      <c r="A263" s="70">
        <v>120209</v>
      </c>
      <c r="B263" s="71"/>
      <c r="C263" s="101"/>
      <c r="D263" s="72" t="s">
        <v>329</v>
      </c>
      <c r="E263" s="48"/>
      <c r="F263" s="564"/>
      <c r="G263" s="48"/>
      <c r="H263" s="127"/>
    </row>
    <row r="264" spans="1:8" s="69" customFormat="1" ht="39">
      <c r="A264" s="58">
        <v>12020904</v>
      </c>
      <c r="B264" s="59"/>
      <c r="C264" s="59"/>
      <c r="D264" s="83" t="s">
        <v>330</v>
      </c>
      <c r="E264" s="16"/>
      <c r="F264" s="120"/>
      <c r="G264" s="16"/>
      <c r="H264" s="85"/>
    </row>
    <row r="265" spans="1:8" s="69" customFormat="1" ht="19.5">
      <c r="A265" s="58">
        <v>12020905</v>
      </c>
      <c r="B265" s="59"/>
      <c r="C265" s="59"/>
      <c r="D265" s="83" t="s">
        <v>331</v>
      </c>
      <c r="E265" s="16"/>
      <c r="F265" s="120"/>
      <c r="G265" s="16"/>
      <c r="H265" s="85"/>
    </row>
    <row r="266" spans="1:8" s="69" customFormat="1" ht="39">
      <c r="A266" s="58">
        <v>12020906</v>
      </c>
      <c r="B266" s="59"/>
      <c r="C266" s="59"/>
      <c r="D266" s="83" t="s">
        <v>332</v>
      </c>
      <c r="E266" s="16"/>
      <c r="F266" s="120"/>
      <c r="G266" s="16"/>
      <c r="H266" s="85"/>
    </row>
    <row r="267" spans="1:8" s="69" customFormat="1" ht="39.75" thickBot="1">
      <c r="A267" s="104">
        <v>12020907</v>
      </c>
      <c r="B267" s="105"/>
      <c r="C267" s="105"/>
      <c r="D267" s="95" t="s">
        <v>333</v>
      </c>
      <c r="E267" s="21"/>
      <c r="F267" s="144"/>
      <c r="G267" s="21"/>
      <c r="H267" s="97"/>
    </row>
    <row r="268" spans="1:8" s="69" customFormat="1" ht="20.25" thickBot="1">
      <c r="A268" s="98"/>
      <c r="B268" s="98"/>
      <c r="C268" s="559"/>
      <c r="D268" s="99" t="s">
        <v>91</v>
      </c>
      <c r="E268" s="100">
        <f>SUM(E264:E267)</f>
        <v>0</v>
      </c>
      <c r="F268" s="100">
        <f>SUM(F264:F267)</f>
        <v>0</v>
      </c>
      <c r="G268" s="100">
        <f>SUM(G264:G267)</f>
        <v>0</v>
      </c>
      <c r="H268" s="100">
        <f>SUM(H264:H267)</f>
        <v>0</v>
      </c>
    </row>
    <row r="269" spans="1:8" s="69" customFormat="1" ht="19.5">
      <c r="A269" s="118">
        <v>12021000</v>
      </c>
      <c r="B269" s="119"/>
      <c r="C269" s="125"/>
      <c r="D269" s="72" t="s">
        <v>334</v>
      </c>
      <c r="E269" s="48"/>
      <c r="F269" s="557"/>
      <c r="G269" s="48"/>
      <c r="H269" s="103"/>
    </row>
    <row r="270" spans="1:8" s="69" customFormat="1" ht="19.5">
      <c r="A270" s="58">
        <v>12021001</v>
      </c>
      <c r="B270" s="59"/>
      <c r="C270" s="59"/>
      <c r="D270" s="109" t="s">
        <v>335</v>
      </c>
      <c r="E270" s="16"/>
      <c r="F270" s="131"/>
      <c r="G270" s="16"/>
      <c r="H270" s="91"/>
    </row>
    <row r="271" spans="1:8" s="69" customFormat="1" ht="19.5">
      <c r="A271" s="58">
        <v>12021002</v>
      </c>
      <c r="B271" s="59"/>
      <c r="C271" s="59"/>
      <c r="D271" s="109" t="s">
        <v>336</v>
      </c>
      <c r="E271" s="16"/>
      <c r="F271" s="131"/>
      <c r="G271" s="16"/>
      <c r="H271" s="91"/>
    </row>
    <row r="272" spans="1:8" s="69" customFormat="1" ht="39">
      <c r="A272" s="58">
        <v>12021003</v>
      </c>
      <c r="B272" s="59"/>
      <c r="C272" s="59"/>
      <c r="D272" s="109" t="s">
        <v>337</v>
      </c>
      <c r="E272" s="16"/>
      <c r="F272" s="131"/>
      <c r="G272" s="16"/>
      <c r="H272" s="91"/>
    </row>
    <row r="273" spans="1:8" s="69" customFormat="1" ht="19.5">
      <c r="A273" s="58">
        <v>12021004</v>
      </c>
      <c r="B273" s="59"/>
      <c r="C273" s="59"/>
      <c r="D273" s="109" t="s">
        <v>338</v>
      </c>
      <c r="E273" s="16"/>
      <c r="F273" s="131"/>
      <c r="G273" s="16"/>
      <c r="H273" s="91"/>
    </row>
    <row r="274" spans="1:8" s="69" customFormat="1" ht="19.5">
      <c r="A274" s="58">
        <v>12021005</v>
      </c>
      <c r="B274" s="59"/>
      <c r="C274" s="59"/>
      <c r="D274" s="109" t="s">
        <v>339</v>
      </c>
      <c r="E274" s="16"/>
      <c r="F274" s="131"/>
      <c r="G274" s="16"/>
      <c r="H274" s="91"/>
    </row>
    <row r="275" spans="1:8" s="69" customFormat="1" ht="20.25" thickBot="1">
      <c r="A275" s="104">
        <v>12021006</v>
      </c>
      <c r="B275" s="105"/>
      <c r="C275" s="105"/>
      <c r="D275" s="123" t="s">
        <v>340</v>
      </c>
      <c r="E275" s="21"/>
      <c r="F275" s="558"/>
      <c r="G275" s="21"/>
      <c r="H275" s="108"/>
    </row>
    <row r="276" spans="1:8" s="69" customFormat="1" ht="19.5">
      <c r="A276" s="106"/>
      <c r="B276" s="106"/>
      <c r="C276" s="124"/>
      <c r="D276" s="68" t="s">
        <v>91</v>
      </c>
      <c r="E276" s="128"/>
      <c r="F276" s="107">
        <f>SUM(F270:F275)</f>
        <v>0</v>
      </c>
      <c r="G276" s="128"/>
      <c r="H276" s="107">
        <f>SUM(H270:H275)</f>
        <v>0</v>
      </c>
    </row>
    <row r="277" spans="1:8" s="69" customFormat="1" ht="19.5">
      <c r="A277" s="566">
        <v>12021100</v>
      </c>
      <c r="B277" s="129"/>
      <c r="C277" s="130"/>
      <c r="D277" s="78" t="s">
        <v>341</v>
      </c>
      <c r="E277" s="16"/>
      <c r="F277" s="120"/>
      <c r="G277" s="16"/>
      <c r="H277" s="85"/>
    </row>
    <row r="278" spans="1:8" s="69" customFormat="1" ht="39">
      <c r="A278" s="58">
        <v>12021101</v>
      </c>
      <c r="B278" s="59" t="s">
        <v>15</v>
      </c>
      <c r="C278" s="82" t="s">
        <v>9</v>
      </c>
      <c r="D278" s="83" t="s">
        <v>342</v>
      </c>
      <c r="E278" s="84"/>
      <c r="F278" s="120">
        <v>600000</v>
      </c>
      <c r="G278" s="84"/>
      <c r="H278" s="85">
        <v>600000</v>
      </c>
    </row>
    <row r="279" spans="1:8" s="69" customFormat="1" ht="39">
      <c r="A279" s="58">
        <v>12021102</v>
      </c>
      <c r="B279" s="59"/>
      <c r="C279" s="59"/>
      <c r="D279" s="83" t="s">
        <v>343</v>
      </c>
      <c r="E279" s="84"/>
      <c r="F279" s="120"/>
      <c r="G279" s="84"/>
      <c r="H279" s="85"/>
    </row>
    <row r="280" spans="1:8" s="69" customFormat="1" ht="21.95" customHeight="1">
      <c r="A280" s="58">
        <v>12021103</v>
      </c>
      <c r="B280" s="59"/>
      <c r="C280" s="59"/>
      <c r="D280" s="83" t="s">
        <v>344</v>
      </c>
      <c r="E280" s="84"/>
      <c r="F280" s="120"/>
      <c r="G280" s="84"/>
      <c r="H280" s="85"/>
    </row>
    <row r="281" spans="1:8" s="69" customFormat="1" ht="21.95" customHeight="1">
      <c r="A281" s="58">
        <v>12021104</v>
      </c>
      <c r="B281" s="59" t="s">
        <v>15</v>
      </c>
      <c r="C281" s="82" t="s">
        <v>9</v>
      </c>
      <c r="D281" s="83" t="s">
        <v>345</v>
      </c>
      <c r="E281" s="84">
        <v>12755000</v>
      </c>
      <c r="F281" s="120">
        <v>20000000</v>
      </c>
      <c r="G281" s="84">
        <v>13500000</v>
      </c>
      <c r="H281" s="120">
        <v>20000000</v>
      </c>
    </row>
    <row r="282" spans="1:8" s="69" customFormat="1" ht="21.95" customHeight="1">
      <c r="A282" s="58">
        <v>12021105</v>
      </c>
      <c r="B282" s="59" t="s">
        <v>15</v>
      </c>
      <c r="C282" s="82" t="s">
        <v>9</v>
      </c>
      <c r="D282" s="83" t="s">
        <v>346</v>
      </c>
      <c r="E282" s="84">
        <v>9280000</v>
      </c>
      <c r="F282" s="120">
        <v>18000000</v>
      </c>
      <c r="G282" s="84">
        <v>12630000</v>
      </c>
      <c r="H282" s="120">
        <v>18000000</v>
      </c>
    </row>
    <row r="283" spans="1:8" s="69" customFormat="1" ht="21.95" customHeight="1">
      <c r="A283" s="58">
        <v>12021106</v>
      </c>
      <c r="B283" s="59" t="s">
        <v>15</v>
      </c>
      <c r="C283" s="82" t="s">
        <v>9</v>
      </c>
      <c r="D283" s="83" t="s">
        <v>347</v>
      </c>
      <c r="E283" s="84">
        <v>12750000</v>
      </c>
      <c r="F283" s="120">
        <v>20000000</v>
      </c>
      <c r="G283" s="84">
        <v>11131000</v>
      </c>
      <c r="H283" s="120">
        <v>20000000</v>
      </c>
    </row>
    <row r="284" spans="1:8" s="69" customFormat="1" ht="39">
      <c r="A284" s="58">
        <v>12021107</v>
      </c>
      <c r="B284" s="59"/>
      <c r="C284" s="59"/>
      <c r="D284" s="83" t="s">
        <v>348</v>
      </c>
      <c r="E284" s="84"/>
      <c r="F284" s="120"/>
      <c r="G284" s="84"/>
      <c r="H284" s="120"/>
    </row>
    <row r="285" spans="1:8" s="69" customFormat="1" ht="21.95" customHeight="1" thickBot="1">
      <c r="A285" s="104">
        <v>12021108</v>
      </c>
      <c r="B285" s="105"/>
      <c r="C285" s="105"/>
      <c r="D285" s="95" t="s">
        <v>349</v>
      </c>
      <c r="E285" s="96"/>
      <c r="F285" s="144"/>
      <c r="G285" s="96"/>
      <c r="H285" s="97">
        <v>2000000</v>
      </c>
    </row>
    <row r="286" spans="1:8" s="69" customFormat="1" ht="21.95" customHeight="1" thickBot="1">
      <c r="A286" s="149"/>
      <c r="B286" s="149"/>
      <c r="C286" s="563"/>
      <c r="D286" s="150" t="s">
        <v>91</v>
      </c>
      <c r="E286" s="151">
        <f>SUM(E278:E285)</f>
        <v>34785000</v>
      </c>
      <c r="F286" s="151">
        <f>SUM(F278:F285)</f>
        <v>58600000</v>
      </c>
      <c r="G286" s="151">
        <f>SUM(G278:G285)</f>
        <v>37261000</v>
      </c>
      <c r="H286" s="151">
        <f>SUM(H278:H285)</f>
        <v>60600000</v>
      </c>
    </row>
    <row r="287" spans="1:8" s="69" customFormat="1" ht="21.95" customHeight="1">
      <c r="A287" s="560">
        <v>12021200</v>
      </c>
      <c r="B287" s="560"/>
      <c r="C287" s="561"/>
      <c r="D287" s="565" t="s">
        <v>350</v>
      </c>
      <c r="E287" s="562"/>
      <c r="F287" s="567"/>
      <c r="G287" s="562"/>
      <c r="H287" s="567"/>
    </row>
    <row r="288" spans="1:8" s="69" customFormat="1" ht="21.95" customHeight="1">
      <c r="A288" s="59">
        <v>12021201</v>
      </c>
      <c r="B288" s="59"/>
      <c r="C288" s="59"/>
      <c r="D288" s="109" t="s">
        <v>335</v>
      </c>
      <c r="E288" s="16"/>
      <c r="F288" s="131"/>
      <c r="G288" s="16"/>
      <c r="H288" s="131"/>
    </row>
    <row r="289" spans="1:8" s="69" customFormat="1" ht="21.95" customHeight="1">
      <c r="A289" s="59">
        <v>12021202</v>
      </c>
      <c r="B289" s="59"/>
      <c r="C289" s="59"/>
      <c r="D289" s="109" t="s">
        <v>351</v>
      </c>
      <c r="E289" s="16"/>
      <c r="F289" s="120"/>
      <c r="G289" s="16"/>
      <c r="H289" s="120"/>
    </row>
    <row r="290" spans="1:8" s="69" customFormat="1" ht="21.95" customHeight="1">
      <c r="A290" s="59">
        <v>12021203</v>
      </c>
      <c r="B290" s="59"/>
      <c r="C290" s="59"/>
      <c r="D290" s="109" t="s">
        <v>352</v>
      </c>
      <c r="E290" s="16"/>
      <c r="F290" s="131"/>
      <c r="G290" s="16"/>
      <c r="H290" s="131"/>
    </row>
    <row r="291" spans="1:8" s="69" customFormat="1" ht="21.95" customHeight="1">
      <c r="A291" s="59">
        <v>12021204</v>
      </c>
      <c r="B291" s="59"/>
      <c r="C291" s="59"/>
      <c r="D291" s="109" t="s">
        <v>353</v>
      </c>
      <c r="E291" s="16"/>
      <c r="F291" s="131"/>
      <c r="G291" s="16"/>
      <c r="H291" s="131"/>
    </row>
    <row r="292" spans="1:8" s="69" customFormat="1" ht="21.95" customHeight="1">
      <c r="A292" s="59">
        <v>12021205</v>
      </c>
      <c r="B292" s="59"/>
      <c r="C292" s="59"/>
      <c r="D292" s="109" t="s">
        <v>354</v>
      </c>
      <c r="E292" s="16"/>
      <c r="F292" s="120"/>
      <c r="G292" s="16"/>
      <c r="H292" s="120"/>
    </row>
    <row r="293" spans="1:8" s="69" customFormat="1" ht="21.95" customHeight="1" thickBot="1">
      <c r="A293" s="132">
        <v>12021210</v>
      </c>
      <c r="B293" s="132"/>
      <c r="C293" s="132"/>
      <c r="D293" s="133" t="s">
        <v>355</v>
      </c>
      <c r="E293" s="35"/>
      <c r="F293" s="134"/>
      <c r="G293" s="35"/>
      <c r="H293" s="134"/>
    </row>
    <row r="294" spans="1:8" s="69" customFormat="1" ht="21.95" customHeight="1" thickBot="1">
      <c r="A294" s="106"/>
      <c r="B294" s="106"/>
      <c r="C294" s="124"/>
      <c r="D294" s="68" t="s">
        <v>91</v>
      </c>
      <c r="E294" s="107">
        <f>SUM(E288:E293)</f>
        <v>0</v>
      </c>
      <c r="F294" s="107">
        <f>SUM(F288:F293)</f>
        <v>0</v>
      </c>
      <c r="G294" s="107">
        <f>SUM(G288:G293)</f>
        <v>0</v>
      </c>
      <c r="H294" s="107">
        <f>SUM(H288:H293)</f>
        <v>0</v>
      </c>
    </row>
    <row r="295" spans="1:8" s="69" customFormat="1" ht="21.95" customHeight="1">
      <c r="A295" s="135">
        <v>13000000</v>
      </c>
      <c r="B295" s="136"/>
      <c r="C295" s="137"/>
      <c r="D295" s="138" t="s">
        <v>356</v>
      </c>
      <c r="E295" s="48"/>
      <c r="F295" s="557"/>
      <c r="G295" s="48"/>
      <c r="H295" s="103"/>
    </row>
    <row r="296" spans="1:8" s="69" customFormat="1" ht="21.95" customHeight="1">
      <c r="A296" s="139">
        <v>13010000</v>
      </c>
      <c r="B296" s="140"/>
      <c r="C296" s="122"/>
      <c r="D296" s="141" t="s">
        <v>356</v>
      </c>
      <c r="E296" s="16"/>
      <c r="F296" s="131"/>
      <c r="G296" s="16"/>
      <c r="H296" s="91"/>
    </row>
    <row r="297" spans="1:8" s="69" customFormat="1" ht="21.95" customHeight="1">
      <c r="A297" s="139">
        <v>13010100</v>
      </c>
      <c r="B297" s="140"/>
      <c r="C297" s="122"/>
      <c r="D297" s="141" t="s">
        <v>66</v>
      </c>
      <c r="E297" s="16"/>
      <c r="F297" s="131"/>
      <c r="G297" s="16"/>
      <c r="H297" s="91"/>
    </row>
    <row r="298" spans="1:8" s="69" customFormat="1" ht="21.95" customHeight="1">
      <c r="A298" s="142">
        <v>13010101</v>
      </c>
      <c r="B298" s="59" t="s">
        <v>15</v>
      </c>
      <c r="C298" s="82" t="s">
        <v>9</v>
      </c>
      <c r="D298" s="109" t="s">
        <v>357</v>
      </c>
      <c r="E298" s="84"/>
      <c r="F298" s="120">
        <v>10000000</v>
      </c>
      <c r="G298" s="84"/>
      <c r="H298" s="120">
        <v>10000000</v>
      </c>
    </row>
    <row r="299" spans="1:8" s="69" customFormat="1" ht="21.95" customHeight="1" thickBot="1">
      <c r="A299" s="143">
        <v>13010102</v>
      </c>
      <c r="B299" s="105" t="s">
        <v>15</v>
      </c>
      <c r="C299" s="94" t="s">
        <v>9</v>
      </c>
      <c r="D299" s="117" t="s">
        <v>358</v>
      </c>
      <c r="E299" s="96"/>
      <c r="F299" s="144">
        <v>10000000</v>
      </c>
      <c r="G299" s="96"/>
      <c r="H299" s="144">
        <v>10000000</v>
      </c>
    </row>
    <row r="300" spans="1:8" s="69" customFormat="1" ht="21.95" customHeight="1" thickBot="1">
      <c r="A300" s="98"/>
      <c r="B300" s="98"/>
      <c r="C300" s="559"/>
      <c r="D300" s="99" t="s">
        <v>91</v>
      </c>
      <c r="E300" s="100">
        <f>SUM(E298:E299)</f>
        <v>0</v>
      </c>
      <c r="F300" s="100">
        <f>SUM(F298:F299)</f>
        <v>20000000</v>
      </c>
      <c r="G300" s="100">
        <f>SUM(G298:G299)</f>
        <v>0</v>
      </c>
      <c r="H300" s="100">
        <f>SUM(H298:H299)</f>
        <v>20000000</v>
      </c>
    </row>
    <row r="301" spans="1:8" s="69" customFormat="1" ht="39">
      <c r="A301" s="135">
        <v>14030100</v>
      </c>
      <c r="B301" s="136"/>
      <c r="C301" s="137"/>
      <c r="D301" s="138" t="s">
        <v>67</v>
      </c>
      <c r="E301" s="48"/>
      <c r="F301" s="103"/>
      <c r="G301" s="48"/>
      <c r="H301" s="103"/>
    </row>
    <row r="302" spans="1:8" s="69" customFormat="1" ht="48.75" customHeight="1">
      <c r="A302" s="142">
        <v>14030301</v>
      </c>
      <c r="B302" s="122"/>
      <c r="C302" s="122"/>
      <c r="D302" s="109" t="s">
        <v>359</v>
      </c>
      <c r="E302" s="84"/>
      <c r="F302" s="91"/>
      <c r="G302" s="84"/>
      <c r="H302" s="91"/>
    </row>
    <row r="303" spans="1:8" s="69" customFormat="1" ht="59.25" thickBot="1">
      <c r="A303" s="143">
        <v>14030302</v>
      </c>
      <c r="B303" s="145"/>
      <c r="C303" s="145"/>
      <c r="D303" s="117" t="s">
        <v>360</v>
      </c>
      <c r="E303" s="96">
        <v>0</v>
      </c>
      <c r="F303" s="108"/>
      <c r="G303" s="96">
        <v>0</v>
      </c>
      <c r="H303" s="108"/>
    </row>
    <row r="304" spans="1:8" s="69" customFormat="1" ht="20.25" thickBot="1">
      <c r="A304" s="106"/>
      <c r="B304" s="106"/>
      <c r="C304" s="124"/>
      <c r="D304" s="68" t="s">
        <v>91</v>
      </c>
      <c r="E304" s="107">
        <f>SUM(E302:E303)</f>
        <v>0</v>
      </c>
      <c r="F304" s="107">
        <f>SUM(F302:F303)</f>
        <v>0</v>
      </c>
      <c r="G304" s="107">
        <f>SUM(G302:G303)</f>
        <v>0</v>
      </c>
      <c r="H304" s="107">
        <f>SUM(H302:H303)</f>
        <v>0</v>
      </c>
    </row>
    <row r="305" spans="1:8" s="69" customFormat="1" ht="19.5">
      <c r="A305" s="135">
        <v>14070000</v>
      </c>
      <c r="B305" s="136"/>
      <c r="C305" s="137"/>
      <c r="D305" s="138" t="s">
        <v>361</v>
      </c>
      <c r="E305" s="48"/>
      <c r="F305" s="557"/>
      <c r="G305" s="48"/>
      <c r="H305" s="103"/>
    </row>
    <row r="306" spans="1:8" s="69" customFormat="1" ht="19.5">
      <c r="A306" s="139">
        <v>14070100</v>
      </c>
      <c r="B306" s="140"/>
      <c r="C306" s="122"/>
      <c r="D306" s="141" t="s">
        <v>361</v>
      </c>
      <c r="E306" s="16"/>
      <c r="F306" s="131"/>
      <c r="G306" s="16"/>
      <c r="H306" s="91"/>
    </row>
    <row r="307" spans="1:8" s="69" customFormat="1" ht="19.5">
      <c r="A307" s="142">
        <v>14070101</v>
      </c>
      <c r="B307" s="59" t="s">
        <v>15</v>
      </c>
      <c r="C307" s="82" t="s">
        <v>9</v>
      </c>
      <c r="D307" s="109" t="s">
        <v>362</v>
      </c>
      <c r="E307" s="84"/>
      <c r="F307" s="131">
        <v>1200000</v>
      </c>
      <c r="G307" s="84"/>
      <c r="H307" s="131">
        <v>1200000</v>
      </c>
    </row>
    <row r="308" spans="1:8" s="69" customFormat="1" ht="39.75" thickBot="1">
      <c r="A308" s="143">
        <v>14070102</v>
      </c>
      <c r="B308" s="105" t="s">
        <v>15</v>
      </c>
      <c r="C308" s="94" t="s">
        <v>9</v>
      </c>
      <c r="D308" s="117" t="s">
        <v>363</v>
      </c>
      <c r="E308" s="96"/>
      <c r="F308" s="144">
        <v>20000000</v>
      </c>
      <c r="G308" s="96">
        <v>6500000</v>
      </c>
      <c r="H308" s="144">
        <v>20000000</v>
      </c>
    </row>
    <row r="309" spans="1:8" s="69" customFormat="1" ht="20.25" thickBot="1">
      <c r="A309" s="98"/>
      <c r="B309" s="98"/>
      <c r="C309" s="559"/>
      <c r="D309" s="99" t="s">
        <v>91</v>
      </c>
      <c r="E309" s="100">
        <f>SUM(E307:E308)</f>
        <v>0</v>
      </c>
      <c r="F309" s="100">
        <f>SUM(F307:F308)</f>
        <v>21200000</v>
      </c>
      <c r="G309" s="100">
        <f>SUM(G307:G308)</f>
        <v>6500000</v>
      </c>
      <c r="H309" s="100">
        <f>SUM(H307:H308)</f>
        <v>21200000</v>
      </c>
    </row>
    <row r="310" spans="1:8" s="69" customFormat="1" ht="39">
      <c r="A310" s="135">
        <v>3108</v>
      </c>
      <c r="B310" s="136"/>
      <c r="C310" s="137"/>
      <c r="D310" s="146" t="s">
        <v>364</v>
      </c>
      <c r="E310" s="48"/>
      <c r="F310" s="557"/>
      <c r="G310" s="48"/>
      <c r="H310" s="103"/>
    </row>
    <row r="311" spans="1:8" s="69" customFormat="1" ht="21.95" customHeight="1">
      <c r="A311" s="139">
        <v>310801</v>
      </c>
      <c r="B311" s="140"/>
      <c r="C311" s="122"/>
      <c r="D311" s="147" t="s">
        <v>365</v>
      </c>
      <c r="E311" s="16"/>
      <c r="F311" s="131"/>
      <c r="G311" s="16"/>
      <c r="H311" s="91"/>
    </row>
    <row r="312" spans="1:8" s="69" customFormat="1" ht="21.95" customHeight="1">
      <c r="A312" s="142">
        <v>31080101</v>
      </c>
      <c r="B312" s="122"/>
      <c r="C312" s="122"/>
      <c r="D312" s="109" t="s">
        <v>334</v>
      </c>
      <c r="E312" s="16"/>
      <c r="F312" s="326"/>
      <c r="G312" s="16"/>
      <c r="H312" s="148"/>
    </row>
    <row r="313" spans="1:8" s="69" customFormat="1" ht="39.75" thickBot="1">
      <c r="A313" s="143">
        <v>31080102</v>
      </c>
      <c r="B313" s="105" t="s">
        <v>15</v>
      </c>
      <c r="C313" s="94" t="s">
        <v>9</v>
      </c>
      <c r="D313" s="117" t="s">
        <v>366</v>
      </c>
      <c r="E313" s="96"/>
      <c r="F313" s="144">
        <v>200000</v>
      </c>
      <c r="G313" s="96"/>
      <c r="H313" s="144">
        <v>200000</v>
      </c>
    </row>
    <row r="314" spans="1:8" s="69" customFormat="1" ht="21.95" customHeight="1" thickBot="1">
      <c r="A314" s="568"/>
      <c r="B314" s="568"/>
      <c r="C314" s="568"/>
      <c r="D314" s="569" t="s">
        <v>91</v>
      </c>
      <c r="E314" s="570">
        <f>SUM(E312:E313)</f>
        <v>0</v>
      </c>
      <c r="F314" s="570">
        <f>SUM(F312:F313)</f>
        <v>200000</v>
      </c>
      <c r="G314" s="570">
        <f>SUM(G312:G313)</f>
        <v>0</v>
      </c>
      <c r="H314" s="570">
        <f>SUM(H312:H313)</f>
        <v>200000</v>
      </c>
    </row>
    <row r="315" spans="1:8" s="154" customFormat="1" ht="21.95" customHeight="1" thickBot="1">
      <c r="A315" s="152"/>
      <c r="B315" s="152"/>
      <c r="C315" s="152"/>
      <c r="D315" s="153" t="s">
        <v>367</v>
      </c>
      <c r="E315" s="151">
        <f>E18+E24+E30+E118+E186+E195+E219+E262+E268+E276+E286+E294+E300+E304+E309+E314</f>
        <v>8022042488.5866671</v>
      </c>
      <c r="F315" s="151">
        <f>F18+F24+F30+F118+F186+F195+F219+F262+F268+F276+F286+F294+F300+F304+F309+F314</f>
        <v>11066740721.849998</v>
      </c>
      <c r="G315" s="151">
        <f>G18+G24+G30+G118+G186+G195+G219+G262+G268+G276+G286+G294+G300+G304+G309+G314</f>
        <v>8664682727.0699997</v>
      </c>
      <c r="H315" s="151">
        <f>H18+H24+H30+H118+H186+H195+H219+H262+H268+H276+H286+H294+H300+H304+H309+H314</f>
        <v>17321866457.340004</v>
      </c>
    </row>
  </sheetData>
  <mergeCells count="4">
    <mergeCell ref="A1:H1"/>
    <mergeCell ref="A2:H2"/>
    <mergeCell ref="A3:H3"/>
    <mergeCell ref="A4:H4"/>
  </mergeCells>
  <pageMargins left="0.7" right="0.23599999999999999" top="0.5" bottom="0.5" header="0.3" footer="0.3"/>
  <pageSetup paperSize="9" scale="5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28"/>
  <sheetViews>
    <sheetView view="pageBreakPreview" topLeftCell="A596" zoomScale="70" zoomScaleNormal="100" zoomScaleSheetLayoutView="70" workbookViewId="0">
      <selection activeCell="I612" sqref="I612"/>
    </sheetView>
  </sheetViews>
  <sheetFormatPr defaultColWidth="9.140625" defaultRowHeight="18.75"/>
  <cols>
    <col min="1" max="1" width="26.140625" style="461" bestFit="1" customWidth="1"/>
    <col min="2" max="2" width="12.140625" style="462" customWidth="1"/>
    <col min="3" max="3" width="18" style="463" bestFit="1" customWidth="1"/>
    <col min="4" max="4" width="18.5703125" style="464" customWidth="1"/>
    <col min="5" max="5" width="58.140625" style="156" customWidth="1"/>
    <col min="6" max="6" width="32.140625" style="156" bestFit="1" customWidth="1"/>
    <col min="7" max="7" width="33.140625" style="156" customWidth="1"/>
    <col min="8" max="9" width="31.85546875" style="156" bestFit="1" customWidth="1"/>
    <col min="10" max="16384" width="9.140625" style="156"/>
  </cols>
  <sheetData>
    <row r="1" spans="1:9" ht="51">
      <c r="A1" s="753" t="s">
        <v>0</v>
      </c>
      <c r="B1" s="754"/>
      <c r="C1" s="754"/>
      <c r="D1" s="754"/>
      <c r="E1" s="754"/>
      <c r="F1" s="754"/>
      <c r="G1" s="754"/>
      <c r="H1" s="754"/>
      <c r="I1" s="755"/>
    </row>
    <row r="2" spans="1:9" ht="22.5">
      <c r="A2" s="713" t="s">
        <v>1</v>
      </c>
      <c r="B2" s="714"/>
      <c r="C2" s="714"/>
      <c r="D2" s="714"/>
      <c r="E2" s="714"/>
      <c r="F2" s="714"/>
      <c r="G2" s="714"/>
      <c r="H2" s="714"/>
      <c r="I2" s="715"/>
    </row>
    <row r="3" spans="1:9" ht="22.5">
      <c r="A3" s="713" t="s">
        <v>984</v>
      </c>
      <c r="B3" s="714"/>
      <c r="C3" s="714"/>
      <c r="D3" s="714"/>
      <c r="E3" s="714"/>
      <c r="F3" s="714"/>
      <c r="G3" s="714"/>
      <c r="H3" s="714"/>
      <c r="I3" s="715"/>
    </row>
    <row r="4" spans="1:9" ht="23.25" thickBot="1">
      <c r="A4" s="743" t="s">
        <v>368</v>
      </c>
      <c r="B4" s="744"/>
      <c r="C4" s="744"/>
      <c r="D4" s="744"/>
      <c r="E4" s="744"/>
      <c r="F4" s="744"/>
      <c r="G4" s="744"/>
      <c r="H4" s="744"/>
      <c r="I4" s="745"/>
    </row>
    <row r="5" spans="1:9" ht="30" customHeight="1" thickBot="1">
      <c r="A5" s="756" t="s">
        <v>369</v>
      </c>
      <c r="B5" s="757"/>
      <c r="C5" s="757"/>
      <c r="D5" s="757"/>
      <c r="E5" s="757"/>
      <c r="F5" s="757"/>
      <c r="G5" s="757"/>
      <c r="H5" s="757"/>
      <c r="I5" s="758"/>
    </row>
    <row r="6" spans="1:9" s="69" customFormat="1" ht="41.25" thickBot="1">
      <c r="A6" s="3" t="s">
        <v>370</v>
      </c>
      <c r="B6" s="3" t="s">
        <v>78</v>
      </c>
      <c r="C6" s="157" t="s">
        <v>371</v>
      </c>
      <c r="D6" s="3" t="s">
        <v>4</v>
      </c>
      <c r="E6" s="158" t="s">
        <v>79</v>
      </c>
      <c r="F6" s="3" t="s">
        <v>882</v>
      </c>
      <c r="G6" s="3" t="s">
        <v>881</v>
      </c>
      <c r="H6" s="3" t="s">
        <v>884</v>
      </c>
      <c r="I6" s="3" t="s">
        <v>983</v>
      </c>
    </row>
    <row r="7" spans="1:9" s="69" customFormat="1" ht="21.95" customHeight="1">
      <c r="A7" s="159">
        <v>11100100100</v>
      </c>
      <c r="B7" s="102" t="s">
        <v>19</v>
      </c>
      <c r="C7" s="160"/>
      <c r="D7" s="82" t="s">
        <v>9</v>
      </c>
      <c r="E7" s="161" t="s">
        <v>373</v>
      </c>
      <c r="F7" s="162">
        <f>F36</f>
        <v>189988309.17310998</v>
      </c>
      <c r="G7" s="162">
        <f>G36</f>
        <v>257490745.3066</v>
      </c>
      <c r="H7" s="162">
        <f>H36</f>
        <v>276548293.91745001</v>
      </c>
      <c r="I7" s="162">
        <f>I36</f>
        <v>397358857.89000005</v>
      </c>
    </row>
    <row r="8" spans="1:9" s="69" customFormat="1" ht="21.95" customHeight="1">
      <c r="A8" s="163">
        <v>11101300100</v>
      </c>
      <c r="B8" s="82" t="s">
        <v>19</v>
      </c>
      <c r="C8" s="164"/>
      <c r="D8" s="82" t="s">
        <v>9</v>
      </c>
      <c r="E8" s="109" t="s">
        <v>374</v>
      </c>
      <c r="F8" s="165">
        <f>F188</f>
        <v>9138146.5664400011</v>
      </c>
      <c r="G8" s="165">
        <f>G188</f>
        <v>19270760.6664</v>
      </c>
      <c r="H8" s="165">
        <f>H188</f>
        <v>6597145.4997999994</v>
      </c>
      <c r="I8" s="165">
        <f>I188</f>
        <v>27635108.920000002</v>
      </c>
    </row>
    <row r="9" spans="1:9" s="69" customFormat="1" ht="21.95" customHeight="1">
      <c r="A9" s="166">
        <v>11200100100</v>
      </c>
      <c r="B9" s="82" t="s">
        <v>19</v>
      </c>
      <c r="C9" s="167"/>
      <c r="D9" s="82" t="s">
        <v>9</v>
      </c>
      <c r="E9" s="109" t="s">
        <v>375</v>
      </c>
      <c r="F9" s="165">
        <f>F273</f>
        <v>42689141.472999997</v>
      </c>
      <c r="G9" s="165">
        <f>G273</f>
        <v>94508471.379999995</v>
      </c>
      <c r="H9" s="165">
        <f>H273</f>
        <v>43421210.535000004</v>
      </c>
      <c r="I9" s="165">
        <f>I273</f>
        <v>124855899</v>
      </c>
    </row>
    <row r="10" spans="1:9" s="69" customFormat="1" ht="21.95" customHeight="1">
      <c r="A10" s="163">
        <v>12500100100</v>
      </c>
      <c r="B10" s="82" t="s">
        <v>959</v>
      </c>
      <c r="C10" s="164"/>
      <c r="D10" s="82" t="s">
        <v>9</v>
      </c>
      <c r="E10" s="109" t="s">
        <v>376</v>
      </c>
      <c r="F10" s="165">
        <f>F328</f>
        <v>70962440.623787999</v>
      </c>
      <c r="G10" s="165">
        <f>G328</f>
        <v>193135224.26328003</v>
      </c>
      <c r="H10" s="165">
        <f>H328</f>
        <v>116602798.19746</v>
      </c>
      <c r="I10" s="165">
        <f>I328</f>
        <v>252034019.31</v>
      </c>
    </row>
    <row r="11" spans="1:9" s="69" customFormat="1" ht="21.95" customHeight="1">
      <c r="A11" s="163">
        <v>22000100100</v>
      </c>
      <c r="B11" s="82" t="s">
        <v>959</v>
      </c>
      <c r="C11" s="164"/>
      <c r="D11" s="82" t="s">
        <v>9</v>
      </c>
      <c r="E11" s="109" t="s">
        <v>377</v>
      </c>
      <c r="F11" s="165">
        <f>F413</f>
        <v>93284775.322632015</v>
      </c>
      <c r="G11" s="165">
        <f>G413</f>
        <v>263709750.35847998</v>
      </c>
      <c r="H11" s="165">
        <f>H413</f>
        <v>140232642.21886</v>
      </c>
      <c r="I11" s="165">
        <f>I413</f>
        <v>1322048234.4200001</v>
      </c>
    </row>
    <row r="12" spans="1:9" s="69" customFormat="1" ht="21.95" customHeight="1">
      <c r="A12" s="163">
        <v>55100300100</v>
      </c>
      <c r="B12" s="82" t="s">
        <v>959</v>
      </c>
      <c r="C12" s="164"/>
      <c r="D12" s="82" t="s">
        <v>9</v>
      </c>
      <c r="E12" s="109" t="s">
        <v>378</v>
      </c>
      <c r="F12" s="165">
        <f>F593</f>
        <v>2405133004.075913</v>
      </c>
      <c r="G12" s="165">
        <f>G593</f>
        <v>2860468152.1768155</v>
      </c>
      <c r="H12" s="165">
        <f>H593</f>
        <v>2121002696.2401111</v>
      </c>
      <c r="I12" s="165">
        <f>I593</f>
        <v>4404063519.5300007</v>
      </c>
    </row>
    <row r="13" spans="1:9" s="69" customFormat="1" ht="21.95" customHeight="1">
      <c r="A13" s="163">
        <v>52100100100</v>
      </c>
      <c r="B13" s="82" t="s">
        <v>959</v>
      </c>
      <c r="C13" s="164"/>
      <c r="D13" s="82" t="s">
        <v>9</v>
      </c>
      <c r="E13" s="109" t="s">
        <v>379</v>
      </c>
      <c r="F13" s="165">
        <f>F1053</f>
        <v>734842322.80618143</v>
      </c>
      <c r="G13" s="165">
        <f>G1053</f>
        <v>919416751.02115619</v>
      </c>
      <c r="H13" s="165">
        <f>H1053</f>
        <v>626893512.98181772</v>
      </c>
      <c r="I13" s="165">
        <f>I1053</f>
        <v>1222939189.75</v>
      </c>
    </row>
    <row r="14" spans="1:9" s="69" customFormat="1" ht="21.95" customHeight="1">
      <c r="A14" s="163">
        <v>21500100100</v>
      </c>
      <c r="B14" s="82" t="s">
        <v>19</v>
      </c>
      <c r="C14" s="164"/>
      <c r="D14" s="82" t="s">
        <v>9</v>
      </c>
      <c r="E14" s="109" t="s">
        <v>380</v>
      </c>
      <c r="F14" s="165">
        <f>F1126</f>
        <v>94036058.742424801</v>
      </c>
      <c r="G14" s="165">
        <f>G1126</f>
        <v>170749040.82491648</v>
      </c>
      <c r="H14" s="165">
        <f>H1126</f>
        <v>100205769.61868733</v>
      </c>
      <c r="I14" s="165">
        <f>I1126</f>
        <v>233995062.09</v>
      </c>
    </row>
    <row r="15" spans="1:9" s="69" customFormat="1" ht="21.95" customHeight="1">
      <c r="A15" s="163">
        <v>22400100100</v>
      </c>
      <c r="B15" s="82" t="s">
        <v>19</v>
      </c>
      <c r="C15" s="164"/>
      <c r="D15" s="82" t="s">
        <v>9</v>
      </c>
      <c r="E15" s="109" t="s">
        <v>381</v>
      </c>
      <c r="F15" s="165">
        <f>F1348</f>
        <v>91174655.336729601</v>
      </c>
      <c r="G15" s="165">
        <f>G1348</f>
        <v>220915440.37414399</v>
      </c>
      <c r="H15" s="165">
        <f>H1348</f>
        <v>89681705.390607998</v>
      </c>
      <c r="I15" s="165">
        <f>I1348</f>
        <v>238301659.69</v>
      </c>
    </row>
    <row r="16" spans="1:9" s="69" customFormat="1" ht="21.95" customHeight="1">
      <c r="A16" s="163">
        <v>55100200100</v>
      </c>
      <c r="B16" s="82" t="s">
        <v>19</v>
      </c>
      <c r="C16" s="164"/>
      <c r="D16" s="82" t="s">
        <v>9</v>
      </c>
      <c r="E16" s="109" t="s">
        <v>382</v>
      </c>
      <c r="F16" s="165">
        <f>F1703</f>
        <v>115245762.17999999</v>
      </c>
      <c r="G16" s="165">
        <f>G1703</f>
        <v>257848710.19999999</v>
      </c>
      <c r="H16" s="165">
        <f>H1703</f>
        <v>95864032.649999991</v>
      </c>
      <c r="I16" s="165">
        <f>I1703</f>
        <v>265022850.97</v>
      </c>
    </row>
    <row r="17" spans="1:9" s="69" customFormat="1" ht="21.95" customHeight="1">
      <c r="A17" s="163">
        <v>22000300100</v>
      </c>
      <c r="B17" s="82" t="s">
        <v>19</v>
      </c>
      <c r="C17" s="164"/>
      <c r="D17" s="82" t="s">
        <v>9</v>
      </c>
      <c r="E17" s="109" t="s">
        <v>383</v>
      </c>
      <c r="F17" s="165">
        <f>F1774</f>
        <v>15565445.377739999</v>
      </c>
      <c r="G17" s="165">
        <f>G1774</f>
        <v>67063539.308599994</v>
      </c>
      <c r="H17" s="165">
        <f>H1774</f>
        <v>29302654.481449999</v>
      </c>
      <c r="I17" s="165">
        <f>I1774</f>
        <v>91775989.560000002</v>
      </c>
    </row>
    <row r="18" spans="1:9" s="69" customFormat="1" ht="21.95" customHeight="1" thickBot="1">
      <c r="A18" s="168">
        <v>53500100100</v>
      </c>
      <c r="B18" s="82" t="s">
        <v>19</v>
      </c>
      <c r="C18" s="164"/>
      <c r="D18" s="82" t="s">
        <v>9</v>
      </c>
      <c r="E18" s="109" t="s">
        <v>384</v>
      </c>
      <c r="F18" s="165">
        <f>F1951</f>
        <v>99261507.698234811</v>
      </c>
      <c r="G18" s="165">
        <f>G1951</f>
        <v>201020786.33137196</v>
      </c>
      <c r="H18" s="165">
        <f>H1951</f>
        <v>102797844.40852901</v>
      </c>
      <c r="I18" s="165">
        <f>I1951</f>
        <v>237537864.36000001</v>
      </c>
    </row>
    <row r="19" spans="1:9" s="69" customFormat="1" ht="21.95" customHeight="1" thickBot="1">
      <c r="A19" s="169"/>
      <c r="B19" s="170"/>
      <c r="C19" s="171"/>
      <c r="D19" s="170"/>
      <c r="E19" s="172" t="s">
        <v>51</v>
      </c>
      <c r="F19" s="173">
        <f>SUM(F7:F18)</f>
        <v>3961321569.3761935</v>
      </c>
      <c r="G19" s="173">
        <f>SUM(G7:G18)</f>
        <v>5525597372.2117643</v>
      </c>
      <c r="H19" s="173">
        <f>SUM(H7:H18)</f>
        <v>3749150306.1397729</v>
      </c>
      <c r="I19" s="173">
        <f>SUM(I7:I18)</f>
        <v>8817568255.4900017</v>
      </c>
    </row>
    <row r="20" spans="1:9" s="69" customFormat="1" ht="21.95" customHeight="1" thickBot="1">
      <c r="A20" s="740" t="s">
        <v>385</v>
      </c>
      <c r="B20" s="741"/>
      <c r="C20" s="741"/>
      <c r="D20" s="741"/>
      <c r="E20" s="741"/>
      <c r="F20" s="741"/>
      <c r="G20" s="741"/>
      <c r="H20" s="741"/>
      <c r="I20" s="742"/>
    </row>
    <row r="21" spans="1:9" s="69" customFormat="1" ht="21.95" customHeight="1">
      <c r="A21" s="174"/>
      <c r="B21" s="175"/>
      <c r="C21" s="176"/>
      <c r="D21" s="175"/>
      <c r="E21" s="177" t="s">
        <v>46</v>
      </c>
      <c r="F21" s="178">
        <f t="shared" ref="F21:I22" si="0">F38+F190+F275+F330+F415+F595+F1055+F1128+F1350+F1705+F1776+F1953</f>
        <v>3183060255.4173136</v>
      </c>
      <c r="G21" s="178">
        <f t="shared" si="0"/>
        <v>3963622156.7018971</v>
      </c>
      <c r="H21" s="178">
        <f t="shared" si="0"/>
        <v>2856513671.4273739</v>
      </c>
      <c r="I21" s="178">
        <f t="shared" si="0"/>
        <v>6656603303.9699993</v>
      </c>
    </row>
    <row r="22" spans="1:9" s="69" customFormat="1" ht="21.95" customHeight="1" thickBot="1">
      <c r="A22" s="179"/>
      <c r="B22" s="180"/>
      <c r="C22" s="181"/>
      <c r="D22" s="180"/>
      <c r="E22" s="182" t="s">
        <v>48</v>
      </c>
      <c r="F22" s="183">
        <f t="shared" si="0"/>
        <v>778261313.95887947</v>
      </c>
      <c r="G22" s="183">
        <f t="shared" si="0"/>
        <v>1561975215.509866</v>
      </c>
      <c r="H22" s="183">
        <f t="shared" si="0"/>
        <v>892636634.71239948</v>
      </c>
      <c r="I22" s="183">
        <f t="shared" si="0"/>
        <v>2160964951.52</v>
      </c>
    </row>
    <row r="23" spans="1:9" s="69" customFormat="1" ht="21.95" customHeight="1" thickBot="1">
      <c r="A23" s="169"/>
      <c r="B23" s="170"/>
      <c r="C23" s="171"/>
      <c r="D23" s="170"/>
      <c r="E23" s="172" t="s">
        <v>51</v>
      </c>
      <c r="F23" s="173">
        <f>F21+F22</f>
        <v>3961321569.376193</v>
      </c>
      <c r="G23" s="173">
        <f>G21+G22</f>
        <v>5525597372.2117634</v>
      </c>
      <c r="H23" s="173">
        <f>H21+H22</f>
        <v>3749150306.1397734</v>
      </c>
      <c r="I23" s="173">
        <f>I21+I22</f>
        <v>8817568255.4899998</v>
      </c>
    </row>
    <row r="24" spans="1:9" ht="34.5">
      <c r="A24" s="710" t="s">
        <v>0</v>
      </c>
      <c r="B24" s="711"/>
      <c r="C24" s="711"/>
      <c r="D24" s="711"/>
      <c r="E24" s="711"/>
      <c r="F24" s="711"/>
      <c r="G24" s="711"/>
      <c r="H24" s="711"/>
      <c r="I24" s="712"/>
    </row>
    <row r="25" spans="1:9" ht="22.5">
      <c r="A25" s="713" t="s">
        <v>1</v>
      </c>
      <c r="B25" s="714"/>
      <c r="C25" s="714"/>
      <c r="D25" s="714"/>
      <c r="E25" s="714"/>
      <c r="F25" s="714"/>
      <c r="G25" s="714"/>
      <c r="H25" s="714"/>
      <c r="I25" s="715"/>
    </row>
    <row r="26" spans="1:9" ht="22.5">
      <c r="A26" s="713" t="s">
        <v>984</v>
      </c>
      <c r="B26" s="714"/>
      <c r="C26" s="714"/>
      <c r="D26" s="714"/>
      <c r="E26" s="714"/>
      <c r="F26" s="714"/>
      <c r="G26" s="714"/>
      <c r="H26" s="714"/>
      <c r="I26" s="715"/>
    </row>
    <row r="27" spans="1:9" ht="23.25" thickBot="1">
      <c r="A27" s="743" t="s">
        <v>368</v>
      </c>
      <c r="B27" s="744"/>
      <c r="C27" s="744"/>
      <c r="D27" s="744"/>
      <c r="E27" s="744"/>
      <c r="F27" s="744"/>
      <c r="G27" s="744"/>
      <c r="H27" s="744"/>
      <c r="I27" s="745"/>
    </row>
    <row r="28" spans="1:9" s="154" customFormat="1" ht="20.25" thickBot="1">
      <c r="A28" s="723" t="s">
        <v>386</v>
      </c>
      <c r="B28" s="724"/>
      <c r="C28" s="724"/>
      <c r="D28" s="724"/>
      <c r="E28" s="724"/>
      <c r="F28" s="724"/>
      <c r="G28" s="724"/>
      <c r="H28" s="724"/>
      <c r="I28" s="725"/>
    </row>
    <row r="29" spans="1:9" s="184" customFormat="1" ht="41.25" thickBot="1">
      <c r="A29" s="3" t="s">
        <v>370</v>
      </c>
      <c r="B29" s="3" t="s">
        <v>78</v>
      </c>
      <c r="C29" s="157" t="s">
        <v>371</v>
      </c>
      <c r="D29" s="3" t="s">
        <v>4</v>
      </c>
      <c r="E29" s="158" t="s">
        <v>79</v>
      </c>
      <c r="F29" s="3" t="s">
        <v>882</v>
      </c>
      <c r="G29" s="3" t="s">
        <v>881</v>
      </c>
      <c r="H29" s="3" t="s">
        <v>884</v>
      </c>
      <c r="I29" s="3" t="s">
        <v>983</v>
      </c>
    </row>
    <row r="30" spans="1:9" s="154" customFormat="1" ht="21.95" customHeight="1">
      <c r="A30" s="159">
        <v>11100100100</v>
      </c>
      <c r="B30" s="82" t="s">
        <v>19</v>
      </c>
      <c r="C30" s="185"/>
      <c r="D30" s="82" t="s">
        <v>9</v>
      </c>
      <c r="E30" s="161" t="s">
        <v>387</v>
      </c>
      <c r="F30" s="162">
        <f>F91</f>
        <v>73475706.162499979</v>
      </c>
      <c r="G30" s="162">
        <f>G91</f>
        <v>191725330</v>
      </c>
      <c r="H30" s="162">
        <f>H91</f>
        <v>120744232.4375</v>
      </c>
      <c r="I30" s="162">
        <f>I91</f>
        <v>314109725.60000002</v>
      </c>
    </row>
    <row r="31" spans="1:9" s="154" customFormat="1" ht="21.95" customHeight="1">
      <c r="A31" s="163">
        <v>11118300100</v>
      </c>
      <c r="B31" s="82" t="s">
        <v>19</v>
      </c>
      <c r="C31" s="164"/>
      <c r="D31" s="82" t="s">
        <v>9</v>
      </c>
      <c r="E31" s="109" t="s">
        <v>388</v>
      </c>
      <c r="F31" s="165">
        <f>F125</f>
        <v>2124997.6179599999</v>
      </c>
      <c r="G31" s="165">
        <f>G125</f>
        <v>3809997.1975999996</v>
      </c>
      <c r="H31" s="165">
        <f>H125</f>
        <v>1874997.8982000002</v>
      </c>
      <c r="I31" s="165">
        <f>I125</f>
        <v>4419793.0999999996</v>
      </c>
    </row>
    <row r="32" spans="1:9" s="154" customFormat="1" ht="21.95" customHeight="1">
      <c r="A32" s="163">
        <v>11101800100</v>
      </c>
      <c r="B32" s="82" t="s">
        <v>19</v>
      </c>
      <c r="C32" s="167"/>
      <c r="D32" s="82" t="s">
        <v>9</v>
      </c>
      <c r="E32" s="109" t="s">
        <v>389</v>
      </c>
      <c r="F32" s="165">
        <f>F178</f>
        <v>114387605.39264999</v>
      </c>
      <c r="G32" s="165">
        <f>G178</f>
        <v>61955418.108999997</v>
      </c>
      <c r="H32" s="165">
        <f>H178</f>
        <v>153929063.58175001</v>
      </c>
      <c r="I32" s="165">
        <f>I178</f>
        <v>78829339.189999998</v>
      </c>
    </row>
    <row r="33" spans="1:9" s="154" customFormat="1" ht="21.95" customHeight="1">
      <c r="A33" s="163"/>
      <c r="B33" s="82"/>
      <c r="C33" s="164"/>
      <c r="D33" s="82"/>
      <c r="E33" s="109"/>
      <c r="F33" s="165"/>
      <c r="G33" s="186"/>
      <c r="H33" s="186"/>
      <c r="I33" s="187"/>
    </row>
    <row r="34" spans="1:9" s="154" customFormat="1" ht="21.95" customHeight="1">
      <c r="A34" s="163"/>
      <c r="B34" s="82"/>
      <c r="C34" s="164"/>
      <c r="D34" s="82"/>
      <c r="E34" s="109"/>
      <c r="F34" s="165"/>
      <c r="G34" s="186"/>
      <c r="H34" s="186"/>
      <c r="I34" s="187"/>
    </row>
    <row r="35" spans="1:9" s="154" customFormat="1" ht="21.95" customHeight="1" thickBot="1">
      <c r="A35" s="163"/>
      <c r="B35" s="82"/>
      <c r="C35" s="164"/>
      <c r="D35" s="82"/>
      <c r="E35" s="109"/>
      <c r="F35" s="165"/>
      <c r="G35" s="186"/>
      <c r="H35" s="186"/>
      <c r="I35" s="187"/>
    </row>
    <row r="36" spans="1:9" s="154" customFormat="1" ht="21.95" customHeight="1" thickBot="1">
      <c r="A36" s="169"/>
      <c r="B36" s="188"/>
      <c r="C36" s="189"/>
      <c r="D36" s="188"/>
      <c r="E36" s="172" t="s">
        <v>390</v>
      </c>
      <c r="F36" s="173">
        <f>SUM(F30:F32)</f>
        <v>189988309.17310998</v>
      </c>
      <c r="G36" s="173">
        <f>SUM(G30:G32)</f>
        <v>257490745.3066</v>
      </c>
      <c r="H36" s="173">
        <f>SUM(H30:H32)</f>
        <v>276548293.91745001</v>
      </c>
      <c r="I36" s="173">
        <f>SUM(I30:I32)</f>
        <v>397358857.89000005</v>
      </c>
    </row>
    <row r="37" spans="1:9" s="154" customFormat="1" ht="21.95" customHeight="1" thickBot="1">
      <c r="A37" s="740" t="s">
        <v>385</v>
      </c>
      <c r="B37" s="741"/>
      <c r="C37" s="741"/>
      <c r="D37" s="741"/>
      <c r="E37" s="741"/>
      <c r="F37" s="741"/>
      <c r="G37" s="741"/>
      <c r="H37" s="741"/>
      <c r="I37" s="742"/>
    </row>
    <row r="38" spans="1:9" s="154" customFormat="1" ht="21.95" customHeight="1">
      <c r="A38" s="174"/>
      <c r="B38" s="175"/>
      <c r="C38" s="176"/>
      <c r="D38" s="175"/>
      <c r="E38" s="177" t="s">
        <v>46</v>
      </c>
      <c r="F38" s="178">
        <f t="shared" ref="F38:I39" si="1">F89+F123+F176</f>
        <v>78988309.173109978</v>
      </c>
      <c r="G38" s="178">
        <f t="shared" si="1"/>
        <v>153840745.3066</v>
      </c>
      <c r="H38" s="178">
        <f t="shared" si="1"/>
        <v>109085566.91745001</v>
      </c>
      <c r="I38" s="178">
        <f t="shared" si="1"/>
        <v>267208857.88999999</v>
      </c>
    </row>
    <row r="39" spans="1:9" s="154" customFormat="1" ht="21.95" customHeight="1" thickBot="1">
      <c r="A39" s="179"/>
      <c r="B39" s="180"/>
      <c r="C39" s="181"/>
      <c r="D39" s="180"/>
      <c r="E39" s="182" t="s">
        <v>48</v>
      </c>
      <c r="F39" s="183">
        <f t="shared" si="1"/>
        <v>111000000</v>
      </c>
      <c r="G39" s="183">
        <f t="shared" si="1"/>
        <v>103650000</v>
      </c>
      <c r="H39" s="183">
        <f t="shared" si="1"/>
        <v>167462727</v>
      </c>
      <c r="I39" s="183">
        <f t="shared" si="1"/>
        <v>130150000</v>
      </c>
    </row>
    <row r="40" spans="1:9" s="154" customFormat="1" ht="21.95" customHeight="1" thickBot="1">
      <c r="A40" s="169"/>
      <c r="B40" s="188"/>
      <c r="C40" s="189"/>
      <c r="D40" s="188"/>
      <c r="E40" s="172" t="s">
        <v>51</v>
      </c>
      <c r="F40" s="173">
        <f>F38+F39</f>
        <v>189988309.17310998</v>
      </c>
      <c r="G40" s="173">
        <f>G38+G39</f>
        <v>257490745.3066</v>
      </c>
      <c r="H40" s="173">
        <f>H38+H39</f>
        <v>276548293.91745001</v>
      </c>
      <c r="I40" s="173">
        <f>I38+I39</f>
        <v>397358857.88999999</v>
      </c>
    </row>
    <row r="41" spans="1:9" ht="34.5">
      <c r="A41" s="710" t="s">
        <v>0</v>
      </c>
      <c r="B41" s="711"/>
      <c r="C41" s="711"/>
      <c r="D41" s="711"/>
      <c r="E41" s="711"/>
      <c r="F41" s="711"/>
      <c r="G41" s="711"/>
      <c r="H41" s="711"/>
      <c r="I41" s="712"/>
    </row>
    <row r="42" spans="1:9" ht="22.5">
      <c r="A42" s="713" t="s">
        <v>1</v>
      </c>
      <c r="B42" s="714"/>
      <c r="C42" s="714"/>
      <c r="D42" s="714"/>
      <c r="E42" s="714"/>
      <c r="F42" s="714"/>
      <c r="G42" s="714"/>
      <c r="H42" s="714"/>
      <c r="I42" s="715"/>
    </row>
    <row r="43" spans="1:9" ht="22.5">
      <c r="A43" s="713" t="s">
        <v>984</v>
      </c>
      <c r="B43" s="714"/>
      <c r="C43" s="714"/>
      <c r="D43" s="714"/>
      <c r="E43" s="714"/>
      <c r="F43" s="714"/>
      <c r="G43" s="714"/>
      <c r="H43" s="714"/>
      <c r="I43" s="715"/>
    </row>
    <row r="44" spans="1:9" ht="28.5" customHeight="1" thickBot="1">
      <c r="A44" s="743" t="s">
        <v>368</v>
      </c>
      <c r="B44" s="744"/>
      <c r="C44" s="744"/>
      <c r="D44" s="744"/>
      <c r="E44" s="744"/>
      <c r="F44" s="744"/>
      <c r="G44" s="744"/>
      <c r="H44" s="744"/>
      <c r="I44" s="745"/>
    </row>
    <row r="45" spans="1:9" s="154" customFormat="1" ht="20.25" thickBot="1">
      <c r="A45" s="730" t="s">
        <v>391</v>
      </c>
      <c r="B45" s="731"/>
      <c r="C45" s="731"/>
      <c r="D45" s="731"/>
      <c r="E45" s="731"/>
      <c r="F45" s="731"/>
      <c r="G45" s="731"/>
      <c r="H45" s="731"/>
      <c r="I45" s="732"/>
    </row>
    <row r="46" spans="1:9" s="184" customFormat="1" ht="41.25" thickBot="1">
      <c r="A46" s="67" t="s">
        <v>370</v>
      </c>
      <c r="B46" s="67" t="s">
        <v>78</v>
      </c>
      <c r="C46" s="595" t="s">
        <v>371</v>
      </c>
      <c r="D46" s="67" t="s">
        <v>4</v>
      </c>
      <c r="E46" s="596" t="s">
        <v>79</v>
      </c>
      <c r="F46" s="67" t="s">
        <v>882</v>
      </c>
      <c r="G46" s="67" t="s">
        <v>881</v>
      </c>
      <c r="H46" s="67" t="s">
        <v>884</v>
      </c>
      <c r="I46" s="67" t="s">
        <v>983</v>
      </c>
    </row>
    <row r="47" spans="1:9" s="154" customFormat="1" ht="21.95" customHeight="1">
      <c r="A47" s="231">
        <v>20000000</v>
      </c>
      <c r="B47" s="232"/>
      <c r="C47" s="233"/>
      <c r="D47" s="232"/>
      <c r="E47" s="72" t="s">
        <v>43</v>
      </c>
      <c r="F47" s="234"/>
      <c r="G47" s="234"/>
      <c r="H47" s="234"/>
      <c r="I47" s="235"/>
    </row>
    <row r="48" spans="1:9" s="154" customFormat="1" ht="21.95" customHeight="1">
      <c r="A48" s="196">
        <v>21000000</v>
      </c>
      <c r="B48" s="197"/>
      <c r="C48" s="198"/>
      <c r="D48" s="197"/>
      <c r="E48" s="78" t="s">
        <v>46</v>
      </c>
      <c r="F48" s="186"/>
      <c r="G48" s="186"/>
      <c r="H48" s="186"/>
      <c r="I48" s="199"/>
    </row>
    <row r="49" spans="1:9" s="154" customFormat="1" ht="21.95" customHeight="1">
      <c r="A49" s="196">
        <v>21010000</v>
      </c>
      <c r="B49" s="197"/>
      <c r="C49" s="198"/>
      <c r="D49" s="197"/>
      <c r="E49" s="78" t="s">
        <v>392</v>
      </c>
      <c r="F49" s="186"/>
      <c r="G49" s="186"/>
      <c r="H49" s="186"/>
      <c r="I49" s="199"/>
    </row>
    <row r="50" spans="1:9" s="154" customFormat="1" ht="21.95" customHeight="1">
      <c r="A50" s="200">
        <v>21010101</v>
      </c>
      <c r="B50" s="201" t="s">
        <v>19</v>
      </c>
      <c r="C50" s="202"/>
      <c r="D50" s="82" t="s">
        <v>9</v>
      </c>
      <c r="E50" s="83" t="s">
        <v>393</v>
      </c>
      <c r="F50" s="203"/>
      <c r="G50" s="203"/>
      <c r="H50" s="203"/>
      <c r="I50" s="187"/>
    </row>
    <row r="51" spans="1:9" s="154" customFormat="1" ht="39">
      <c r="A51" s="200">
        <v>21010102</v>
      </c>
      <c r="B51" s="201" t="s">
        <v>19</v>
      </c>
      <c r="C51" s="202"/>
      <c r="D51" s="82" t="s">
        <v>9</v>
      </c>
      <c r="E51" s="83" t="s">
        <v>394</v>
      </c>
      <c r="F51" s="203">
        <v>42182749.399999999</v>
      </c>
      <c r="G51" s="203">
        <v>49626764</v>
      </c>
      <c r="H51" s="203">
        <v>37220073</v>
      </c>
      <c r="I51" s="187">
        <f>NP!E23</f>
        <v>13507076</v>
      </c>
    </row>
    <row r="52" spans="1:9" s="154" customFormat="1" ht="21.95" customHeight="1">
      <c r="A52" s="196">
        <v>21020000</v>
      </c>
      <c r="B52" s="197"/>
      <c r="C52" s="198"/>
      <c r="D52" s="197"/>
      <c r="E52" s="78" t="s">
        <v>395</v>
      </c>
      <c r="F52" s="203"/>
      <c r="G52" s="203"/>
      <c r="H52" s="203"/>
      <c r="I52" s="187"/>
    </row>
    <row r="53" spans="1:9" s="154" customFormat="1" ht="23.25" customHeight="1">
      <c r="A53" s="196">
        <v>21020200</v>
      </c>
      <c r="B53" s="197"/>
      <c r="C53" s="198"/>
      <c r="D53" s="197"/>
      <c r="E53" s="78" t="s">
        <v>396</v>
      </c>
      <c r="F53" s="204"/>
      <c r="G53" s="203"/>
      <c r="H53" s="204"/>
      <c r="I53" s="187"/>
    </row>
    <row r="54" spans="1:9" s="154" customFormat="1" ht="21.95" customHeight="1">
      <c r="A54" s="200">
        <v>21200201</v>
      </c>
      <c r="B54" s="201" t="s">
        <v>19</v>
      </c>
      <c r="C54" s="202"/>
      <c r="D54" s="82" t="s">
        <v>9</v>
      </c>
      <c r="E54" s="83" t="s">
        <v>397</v>
      </c>
      <c r="F54" s="203"/>
      <c r="G54" s="203"/>
      <c r="H54" s="203"/>
      <c r="I54" s="187">
        <f>NP!F23</f>
        <v>6078182</v>
      </c>
    </row>
    <row r="55" spans="1:9" s="154" customFormat="1" ht="20.25">
      <c r="A55" s="200">
        <v>21200204</v>
      </c>
      <c r="B55" s="201" t="s">
        <v>19</v>
      </c>
      <c r="C55" s="202"/>
      <c r="D55" s="82" t="s">
        <v>9</v>
      </c>
      <c r="E55" s="109" t="s">
        <v>398</v>
      </c>
      <c r="F55" s="203">
        <v>3926910.75</v>
      </c>
      <c r="G55" s="203">
        <v>4619895</v>
      </c>
      <c r="H55" s="203">
        <v>3464921.25</v>
      </c>
      <c r="I55" s="187">
        <f>NP!H23</f>
        <v>4052125</v>
      </c>
    </row>
    <row r="56" spans="1:9" s="154" customFormat="1" ht="20.25">
      <c r="A56" s="200">
        <v>21200206</v>
      </c>
      <c r="B56" s="201" t="s">
        <v>19</v>
      </c>
      <c r="C56" s="202"/>
      <c r="D56" s="82" t="s">
        <v>9</v>
      </c>
      <c r="E56" s="109" t="s">
        <v>399</v>
      </c>
      <c r="F56" s="203">
        <v>633091.9</v>
      </c>
      <c r="G56" s="203">
        <v>744814</v>
      </c>
      <c r="H56" s="203">
        <v>558610.5</v>
      </c>
      <c r="I56" s="187">
        <f>NP!K23</f>
        <v>4052125</v>
      </c>
    </row>
    <row r="57" spans="1:9" s="154" customFormat="1" ht="20.25">
      <c r="A57" s="200">
        <v>21200209</v>
      </c>
      <c r="B57" s="201" t="s">
        <v>19</v>
      </c>
      <c r="C57" s="202"/>
      <c r="D57" s="82" t="s">
        <v>9</v>
      </c>
      <c r="E57" s="109" t="s">
        <v>400</v>
      </c>
      <c r="F57" s="203">
        <v>630941.4</v>
      </c>
      <c r="G57" s="203">
        <v>742284</v>
      </c>
      <c r="H57" s="203">
        <v>556713</v>
      </c>
      <c r="I57" s="187">
        <f>NP!S23</f>
        <v>1350707.5999999999</v>
      </c>
    </row>
    <row r="58" spans="1:9" s="154" customFormat="1" ht="20.25">
      <c r="A58" s="200">
        <v>21200210</v>
      </c>
      <c r="B58" s="201" t="s">
        <v>19</v>
      </c>
      <c r="C58" s="202"/>
      <c r="D58" s="82" t="s">
        <v>9</v>
      </c>
      <c r="E58" s="109" t="s">
        <v>401</v>
      </c>
      <c r="F58" s="203">
        <v>23114324.762499999</v>
      </c>
      <c r="G58" s="203">
        <v>27193323.25</v>
      </c>
      <c r="H58" s="203">
        <v>20394992.4375</v>
      </c>
      <c r="I58" s="187">
        <f>NP!Q23</f>
        <v>40521228</v>
      </c>
    </row>
    <row r="59" spans="1:9" s="154" customFormat="1" ht="20.25">
      <c r="A59" s="200">
        <v>21200212</v>
      </c>
      <c r="B59" s="201" t="s">
        <v>19</v>
      </c>
      <c r="C59" s="202"/>
      <c r="D59" s="82" t="s">
        <v>9</v>
      </c>
      <c r="E59" s="109" t="s">
        <v>402</v>
      </c>
      <c r="F59" s="203">
        <v>885488.35</v>
      </c>
      <c r="G59" s="203">
        <v>1041751</v>
      </c>
      <c r="H59" s="203">
        <v>781313.25</v>
      </c>
      <c r="I59" s="187"/>
    </row>
    <row r="60" spans="1:9" s="154" customFormat="1" ht="20.25">
      <c r="A60" s="200">
        <v>21200214</v>
      </c>
      <c r="B60" s="201" t="s">
        <v>19</v>
      </c>
      <c r="C60" s="202"/>
      <c r="D60" s="82" t="s">
        <v>9</v>
      </c>
      <c r="E60" s="109" t="s">
        <v>403</v>
      </c>
      <c r="F60" s="203">
        <v>1582732.3</v>
      </c>
      <c r="G60" s="203">
        <v>1862038</v>
      </c>
      <c r="H60" s="203">
        <v>1396528.5</v>
      </c>
      <c r="I60" s="187">
        <f>NP!M23</f>
        <v>10130307</v>
      </c>
    </row>
    <row r="61" spans="1:9" s="154" customFormat="1" ht="20.25">
      <c r="A61" s="200">
        <v>21200217</v>
      </c>
      <c r="B61" s="201" t="s">
        <v>19</v>
      </c>
      <c r="C61" s="202"/>
      <c r="D61" s="82" t="s">
        <v>9</v>
      </c>
      <c r="E61" s="109" t="s">
        <v>404</v>
      </c>
      <c r="F61" s="203">
        <v>318750</v>
      </c>
      <c r="G61" s="203">
        <v>375000</v>
      </c>
      <c r="H61" s="203">
        <v>281250</v>
      </c>
      <c r="I61" s="187">
        <f>NP!N23</f>
        <v>1889811</v>
      </c>
    </row>
    <row r="62" spans="1:9" s="154" customFormat="1" ht="20.25">
      <c r="A62" s="200">
        <v>21200228</v>
      </c>
      <c r="B62" s="201" t="s">
        <v>19</v>
      </c>
      <c r="C62" s="202"/>
      <c r="D62" s="82" t="s">
        <v>9</v>
      </c>
      <c r="E62" s="109" t="s">
        <v>936</v>
      </c>
      <c r="F62" s="203">
        <v>200717.3</v>
      </c>
      <c r="G62" s="203">
        <v>236138</v>
      </c>
      <c r="H62" s="203">
        <v>177103.5</v>
      </c>
      <c r="I62" s="187">
        <f>NP!O23</f>
        <v>10130307</v>
      </c>
    </row>
    <row r="63" spans="1:9" s="154" customFormat="1" ht="20.25">
      <c r="A63" s="200">
        <v>21200228</v>
      </c>
      <c r="B63" s="201" t="s">
        <v>19</v>
      </c>
      <c r="C63" s="202"/>
      <c r="D63" s="82" t="s">
        <v>9</v>
      </c>
      <c r="E63" s="109" t="s">
        <v>405</v>
      </c>
      <c r="F63" s="203"/>
      <c r="G63" s="203"/>
      <c r="H63" s="203"/>
      <c r="I63" s="187">
        <f>NP!L23</f>
        <v>3376629</v>
      </c>
    </row>
    <row r="64" spans="1:9" s="154" customFormat="1" ht="20.25">
      <c r="A64" s="200"/>
      <c r="B64" s="201"/>
      <c r="C64" s="202"/>
      <c r="D64" s="82"/>
      <c r="E64" s="147" t="s">
        <v>406</v>
      </c>
      <c r="F64" s="203"/>
      <c r="G64" s="203"/>
      <c r="H64" s="203"/>
      <c r="I64" s="187"/>
    </row>
    <row r="65" spans="1:9" s="154" customFormat="1" ht="20.25">
      <c r="A65" s="200"/>
      <c r="B65" s="201" t="s">
        <v>19</v>
      </c>
      <c r="C65" s="202"/>
      <c r="D65" s="82" t="s">
        <v>9</v>
      </c>
      <c r="E65" s="109" t="s">
        <v>407</v>
      </c>
      <c r="F65" s="203"/>
      <c r="G65" s="203">
        <v>27193323.25</v>
      </c>
      <c r="H65" s="203"/>
      <c r="I65" s="187">
        <f>NP!Q23</f>
        <v>40521228</v>
      </c>
    </row>
    <row r="66" spans="1:9" s="154" customFormat="1" ht="21.95" customHeight="1">
      <c r="A66" s="206">
        <v>21020600</v>
      </c>
      <c r="B66" s="207"/>
      <c r="C66" s="208"/>
      <c r="D66" s="207"/>
      <c r="E66" s="78" t="s">
        <v>408</v>
      </c>
      <c r="F66" s="203"/>
      <c r="G66" s="12"/>
      <c r="H66" s="203"/>
      <c r="I66" s="599"/>
    </row>
    <row r="67" spans="1:9" s="154" customFormat="1" ht="39">
      <c r="A67" s="296">
        <v>21020604</v>
      </c>
      <c r="B67" s="201" t="s">
        <v>19</v>
      </c>
      <c r="C67" s="209"/>
      <c r="D67" s="82" t="s">
        <v>9</v>
      </c>
      <c r="E67" s="83" t="s">
        <v>409</v>
      </c>
      <c r="F67" s="203"/>
      <c r="G67" s="203">
        <v>100000000</v>
      </c>
      <c r="H67" s="203">
        <v>39390000</v>
      </c>
      <c r="I67" s="187">
        <v>120000000</v>
      </c>
    </row>
    <row r="68" spans="1:9" s="154" customFormat="1" ht="21.95" customHeight="1">
      <c r="A68" s="206">
        <v>22020000</v>
      </c>
      <c r="B68" s="207"/>
      <c r="C68" s="208"/>
      <c r="D68" s="207"/>
      <c r="E68" s="78" t="s">
        <v>410</v>
      </c>
      <c r="F68" s="203"/>
      <c r="G68" s="203"/>
      <c r="H68" s="203"/>
      <c r="I68" s="187"/>
    </row>
    <row r="69" spans="1:9" s="154" customFormat="1" ht="21.95" customHeight="1">
      <c r="A69" s="206">
        <v>22020100</v>
      </c>
      <c r="B69" s="207"/>
      <c r="C69" s="208"/>
      <c r="D69" s="207"/>
      <c r="E69" s="78" t="s">
        <v>411</v>
      </c>
      <c r="F69" s="203"/>
      <c r="G69" s="203"/>
      <c r="H69" s="203"/>
      <c r="I69" s="187"/>
    </row>
    <row r="70" spans="1:9" s="154" customFormat="1" ht="21.95" customHeight="1">
      <c r="A70" s="163" t="s">
        <v>50</v>
      </c>
      <c r="B70" s="201" t="s">
        <v>19</v>
      </c>
      <c r="C70" s="164"/>
      <c r="D70" s="82" t="s">
        <v>9</v>
      </c>
      <c r="E70" s="210" t="s">
        <v>412</v>
      </c>
      <c r="F70" s="203"/>
      <c r="G70" s="203"/>
      <c r="H70" s="203"/>
      <c r="I70" s="187"/>
    </row>
    <row r="71" spans="1:9" s="154" customFormat="1" ht="21.95" customHeight="1">
      <c r="A71" s="163">
        <v>22020104</v>
      </c>
      <c r="B71" s="201" t="s">
        <v>19</v>
      </c>
      <c r="C71" s="164"/>
      <c r="D71" s="82" t="s">
        <v>9</v>
      </c>
      <c r="E71" s="210" t="s">
        <v>413</v>
      </c>
      <c r="F71" s="203"/>
      <c r="G71" s="203">
        <v>3000000</v>
      </c>
      <c r="H71" s="203"/>
      <c r="I71" s="187"/>
    </row>
    <row r="72" spans="1:9" s="154" customFormat="1" ht="21.95" customHeight="1">
      <c r="A72" s="211">
        <v>22020400</v>
      </c>
      <c r="B72" s="212"/>
      <c r="C72" s="213"/>
      <c r="D72" s="212"/>
      <c r="E72" s="214" t="s">
        <v>414</v>
      </c>
      <c r="F72" s="204"/>
      <c r="G72" s="204"/>
      <c r="H72" s="204"/>
      <c r="I72" s="215"/>
    </row>
    <row r="73" spans="1:9" s="154" customFormat="1" ht="21.95" customHeight="1">
      <c r="A73" s="163">
        <v>22020303</v>
      </c>
      <c r="B73" s="201" t="s">
        <v>19</v>
      </c>
      <c r="C73" s="164"/>
      <c r="D73" s="82" t="s">
        <v>9</v>
      </c>
      <c r="E73" s="210" t="s">
        <v>415</v>
      </c>
      <c r="F73" s="203"/>
      <c r="G73" s="203"/>
      <c r="H73" s="203"/>
      <c r="I73" s="187">
        <v>500000</v>
      </c>
    </row>
    <row r="74" spans="1:9" s="154" customFormat="1" ht="16.5" customHeight="1">
      <c r="A74" s="211">
        <v>22020400</v>
      </c>
      <c r="B74" s="212"/>
      <c r="C74" s="213"/>
      <c r="D74" s="212"/>
      <c r="E74" s="214" t="s">
        <v>416</v>
      </c>
      <c r="F74" s="203"/>
      <c r="G74" s="203"/>
      <c r="H74" s="203"/>
      <c r="I74" s="187"/>
    </row>
    <row r="75" spans="1:9" s="154" customFormat="1" ht="18.75" customHeight="1">
      <c r="A75" s="211">
        <v>22020500</v>
      </c>
      <c r="B75" s="212"/>
      <c r="C75" s="213"/>
      <c r="D75" s="212"/>
      <c r="E75" s="141" t="s">
        <v>417</v>
      </c>
      <c r="F75" s="203"/>
      <c r="G75" s="203" t="s">
        <v>50</v>
      </c>
      <c r="H75" s="203"/>
      <c r="I75" s="187"/>
    </row>
    <row r="76" spans="1:9" s="154" customFormat="1" ht="20.25">
      <c r="A76" s="163">
        <v>22020501</v>
      </c>
      <c r="B76" s="201" t="s">
        <v>19</v>
      </c>
      <c r="C76" s="164"/>
      <c r="D76" s="82" t="s">
        <v>9</v>
      </c>
      <c r="E76" s="210" t="s">
        <v>418</v>
      </c>
      <c r="F76" s="203"/>
      <c r="G76" s="203">
        <v>5000000</v>
      </c>
      <c r="H76" s="203">
        <v>850000</v>
      </c>
      <c r="I76" s="187">
        <v>5000000</v>
      </c>
    </row>
    <row r="77" spans="1:9" s="154" customFormat="1" ht="20.25">
      <c r="A77" s="163">
        <v>22020502</v>
      </c>
      <c r="B77" s="201" t="s">
        <v>19</v>
      </c>
      <c r="C77" s="164"/>
      <c r="D77" s="82" t="s">
        <v>9</v>
      </c>
      <c r="E77" s="210" t="s">
        <v>966</v>
      </c>
      <c r="F77" s="203"/>
      <c r="G77" s="203"/>
      <c r="H77" s="203"/>
      <c r="I77" s="187">
        <v>25000000</v>
      </c>
    </row>
    <row r="78" spans="1:9" s="154" customFormat="1" ht="21.95" customHeight="1">
      <c r="A78" s="211">
        <v>22020600</v>
      </c>
      <c r="B78" s="212"/>
      <c r="C78" s="213"/>
      <c r="D78" s="212"/>
      <c r="E78" s="141" t="s">
        <v>419</v>
      </c>
      <c r="F78" s="203"/>
      <c r="G78" s="203"/>
      <c r="H78" s="203"/>
      <c r="I78" s="187"/>
    </row>
    <row r="79" spans="1:9" s="154" customFormat="1" ht="21.95" customHeight="1">
      <c r="A79" s="163">
        <v>22020601</v>
      </c>
      <c r="B79" s="201" t="s">
        <v>19</v>
      </c>
      <c r="C79" s="164"/>
      <c r="D79" s="82" t="s">
        <v>9</v>
      </c>
      <c r="E79" s="210" t="s">
        <v>420</v>
      </c>
      <c r="F79" s="203"/>
      <c r="G79" s="203"/>
      <c r="H79" s="203"/>
      <c r="I79" s="187"/>
    </row>
    <row r="80" spans="1:9" s="154" customFormat="1" ht="21.95" customHeight="1">
      <c r="A80" s="163">
        <v>22020604</v>
      </c>
      <c r="B80" s="201" t="s">
        <v>19</v>
      </c>
      <c r="C80" s="164"/>
      <c r="D80" s="82" t="s">
        <v>9</v>
      </c>
      <c r="E80" s="210" t="s">
        <v>421</v>
      </c>
      <c r="F80" s="203"/>
      <c r="G80" s="203">
        <v>12000000</v>
      </c>
      <c r="H80" s="203">
        <v>9000000</v>
      </c>
      <c r="I80" s="187">
        <v>12000000</v>
      </c>
    </row>
    <row r="81" spans="1:9" s="154" customFormat="1" ht="21.95" customHeight="1">
      <c r="A81" s="211">
        <v>22020700</v>
      </c>
      <c r="B81" s="212"/>
      <c r="C81" s="213"/>
      <c r="D81" s="212"/>
      <c r="E81" s="214" t="s">
        <v>422</v>
      </c>
      <c r="F81" s="204"/>
      <c r="G81" s="204"/>
      <c r="H81" s="204"/>
      <c r="I81" s="215"/>
    </row>
    <row r="82" spans="1:9" s="154" customFormat="1" ht="21.95" customHeight="1">
      <c r="A82" s="163">
        <v>22020711</v>
      </c>
      <c r="B82" s="201" t="s">
        <v>19</v>
      </c>
      <c r="C82" s="164"/>
      <c r="D82" s="82" t="s">
        <v>9</v>
      </c>
      <c r="E82" s="210" t="s">
        <v>423</v>
      </c>
      <c r="F82" s="203"/>
      <c r="G82" s="203"/>
      <c r="H82" s="203"/>
      <c r="I82" s="187"/>
    </row>
    <row r="83" spans="1:9" s="154" customFormat="1" ht="21.95" customHeight="1">
      <c r="A83" s="211">
        <v>22021000</v>
      </c>
      <c r="B83" s="212"/>
      <c r="C83" s="213"/>
      <c r="D83" s="212"/>
      <c r="E83" s="141" t="s">
        <v>424</v>
      </c>
      <c r="F83" s="203"/>
      <c r="G83" s="203"/>
      <c r="H83" s="203"/>
      <c r="I83" s="187"/>
    </row>
    <row r="84" spans="1:9" s="154" customFormat="1" ht="21.95" customHeight="1">
      <c r="A84" s="163">
        <v>22021001</v>
      </c>
      <c r="B84" s="201" t="s">
        <v>19</v>
      </c>
      <c r="C84" s="164"/>
      <c r="D84" s="82" t="s">
        <v>9</v>
      </c>
      <c r="E84" s="109" t="s">
        <v>425</v>
      </c>
      <c r="F84" s="203"/>
      <c r="G84" s="203">
        <v>15000000</v>
      </c>
      <c r="H84" s="203">
        <v>1225000</v>
      </c>
      <c r="I84" s="187">
        <v>3000000</v>
      </c>
    </row>
    <row r="85" spans="1:9" s="154" customFormat="1" ht="21.95" customHeight="1">
      <c r="A85" s="163">
        <v>22021002</v>
      </c>
      <c r="B85" s="201" t="s">
        <v>19</v>
      </c>
      <c r="C85" s="164"/>
      <c r="D85" s="82" t="s">
        <v>9</v>
      </c>
      <c r="E85" s="109" t="s">
        <v>426</v>
      </c>
      <c r="F85" s="203"/>
      <c r="G85" s="203">
        <v>3000000</v>
      </c>
      <c r="H85" s="203">
        <v>4170000</v>
      </c>
      <c r="I85" s="187">
        <v>3000000</v>
      </c>
    </row>
    <row r="86" spans="1:9" s="154" customFormat="1" ht="21.95" customHeight="1">
      <c r="A86" s="163">
        <v>22021003</v>
      </c>
      <c r="B86" s="201" t="s">
        <v>19</v>
      </c>
      <c r="C86" s="164"/>
      <c r="D86" s="82" t="s">
        <v>9</v>
      </c>
      <c r="E86" s="109" t="s">
        <v>427</v>
      </c>
      <c r="F86" s="203"/>
      <c r="G86" s="203">
        <v>5000000</v>
      </c>
      <c r="H86" s="203">
        <v>1277727</v>
      </c>
      <c r="I86" s="187">
        <v>5000000</v>
      </c>
    </row>
    <row r="87" spans="1:9" s="154" customFormat="1" ht="21.95" customHeight="1">
      <c r="A87" s="211">
        <v>22040100</v>
      </c>
      <c r="B87" s="212"/>
      <c r="C87" s="213"/>
      <c r="D87" s="212"/>
      <c r="E87" s="141" t="s">
        <v>428</v>
      </c>
      <c r="F87" s="203"/>
      <c r="G87" s="203"/>
      <c r="H87" s="203"/>
      <c r="I87" s="187"/>
    </row>
    <row r="88" spans="1:9" s="154" customFormat="1" ht="21.95" customHeight="1" thickBot="1">
      <c r="A88" s="600">
        <v>22040109</v>
      </c>
      <c r="B88" s="601" t="s">
        <v>19</v>
      </c>
      <c r="C88" s="602"/>
      <c r="D88" s="94" t="s">
        <v>9</v>
      </c>
      <c r="E88" s="117" t="s">
        <v>429</v>
      </c>
      <c r="F88" s="490"/>
      <c r="G88" s="490">
        <v>2000000</v>
      </c>
      <c r="H88" s="490"/>
      <c r="I88" s="491">
        <v>5000000</v>
      </c>
    </row>
    <row r="89" spans="1:9" s="154" customFormat="1" ht="21.95" customHeight="1" thickBot="1">
      <c r="A89" s="479"/>
      <c r="B89" s="361"/>
      <c r="C89" s="412"/>
      <c r="D89" s="361"/>
      <c r="E89" s="597" t="s">
        <v>46</v>
      </c>
      <c r="F89" s="598">
        <f>SUM(F50:F67)</f>
        <v>73475706.162499979</v>
      </c>
      <c r="G89" s="225">
        <v>146725330</v>
      </c>
      <c r="H89" s="598">
        <f>SUM(H50:H67)</f>
        <v>104221505.4375</v>
      </c>
      <c r="I89" s="598">
        <f>SUM(I50:I67)</f>
        <v>255609725.59999999</v>
      </c>
    </row>
    <row r="90" spans="1:9" s="154" customFormat="1" ht="21.95" customHeight="1" thickBot="1">
      <c r="A90" s="170"/>
      <c r="B90" s="222"/>
      <c r="C90" s="223"/>
      <c r="D90" s="222"/>
      <c r="E90" s="224" t="s">
        <v>410</v>
      </c>
      <c r="F90" s="225">
        <f>SUM(F70:F88)</f>
        <v>0</v>
      </c>
      <c r="G90" s="225">
        <f>SUM(G70:G88)</f>
        <v>45000000</v>
      </c>
      <c r="H90" s="225">
        <f>SUM(H70:H88)</f>
        <v>16522727</v>
      </c>
      <c r="I90" s="225">
        <f>SUM(I70:I88)</f>
        <v>58500000</v>
      </c>
    </row>
    <row r="91" spans="1:9" s="154" customFormat="1" ht="21.95" customHeight="1" thickBot="1">
      <c r="A91" s="226"/>
      <c r="B91" s="227"/>
      <c r="C91" s="228"/>
      <c r="D91" s="24"/>
      <c r="E91" s="229" t="s">
        <v>51</v>
      </c>
      <c r="F91" s="230">
        <f>F89+F90</f>
        <v>73475706.162499979</v>
      </c>
      <c r="G91" s="230">
        <f>G89+G90</f>
        <v>191725330</v>
      </c>
      <c r="H91" s="230">
        <f>H89+H90</f>
        <v>120744232.4375</v>
      </c>
      <c r="I91" s="230">
        <f>I89+I90</f>
        <v>314109725.60000002</v>
      </c>
    </row>
    <row r="92" spans="1:9" ht="34.5">
      <c r="A92" s="710" t="s">
        <v>0</v>
      </c>
      <c r="B92" s="711"/>
      <c r="C92" s="711"/>
      <c r="D92" s="711"/>
      <c r="E92" s="711"/>
      <c r="F92" s="711"/>
      <c r="G92" s="711"/>
      <c r="H92" s="711"/>
      <c r="I92" s="712"/>
    </row>
    <row r="93" spans="1:9" ht="22.5">
      <c r="A93" s="713" t="s">
        <v>1</v>
      </c>
      <c r="B93" s="714"/>
      <c r="C93" s="714"/>
      <c r="D93" s="714"/>
      <c r="E93" s="714"/>
      <c r="F93" s="714"/>
      <c r="G93" s="714"/>
      <c r="H93" s="714"/>
      <c r="I93" s="715"/>
    </row>
    <row r="94" spans="1:9" ht="22.5">
      <c r="A94" s="713" t="s">
        <v>984</v>
      </c>
      <c r="B94" s="714"/>
      <c r="C94" s="714"/>
      <c r="D94" s="714"/>
      <c r="E94" s="714"/>
      <c r="F94" s="714"/>
      <c r="G94" s="714"/>
      <c r="H94" s="714"/>
      <c r="I94" s="715"/>
    </row>
    <row r="95" spans="1:9" ht="24.75" customHeight="1" thickBot="1">
      <c r="A95" s="743" t="s">
        <v>368</v>
      </c>
      <c r="B95" s="744"/>
      <c r="C95" s="744"/>
      <c r="D95" s="744"/>
      <c r="E95" s="744"/>
      <c r="F95" s="744"/>
      <c r="G95" s="744"/>
      <c r="H95" s="744"/>
      <c r="I95" s="745"/>
    </row>
    <row r="96" spans="1:9" s="154" customFormat="1" ht="29.25" customHeight="1" thickBot="1">
      <c r="A96" s="730" t="s">
        <v>430</v>
      </c>
      <c r="B96" s="731"/>
      <c r="C96" s="731"/>
      <c r="D96" s="731"/>
      <c r="E96" s="731"/>
      <c r="F96" s="731"/>
      <c r="G96" s="731"/>
      <c r="H96" s="731"/>
      <c r="I96" s="732"/>
    </row>
    <row r="97" spans="1:9" s="184" customFormat="1" ht="39.75" customHeight="1" thickBot="1">
      <c r="A97" s="67" t="s">
        <v>370</v>
      </c>
      <c r="B97" s="67" t="s">
        <v>78</v>
      </c>
      <c r="C97" s="595" t="s">
        <v>371</v>
      </c>
      <c r="D97" s="67" t="s">
        <v>4</v>
      </c>
      <c r="E97" s="596" t="s">
        <v>79</v>
      </c>
      <c r="F97" s="67" t="s">
        <v>882</v>
      </c>
      <c r="G97" s="67" t="s">
        <v>881</v>
      </c>
      <c r="H97" s="67" t="s">
        <v>884</v>
      </c>
      <c r="I97" s="67" t="s">
        <v>983</v>
      </c>
    </row>
    <row r="98" spans="1:9" s="154" customFormat="1" ht="21.95" customHeight="1">
      <c r="A98" s="231">
        <v>20000000</v>
      </c>
      <c r="B98" s="232"/>
      <c r="C98" s="233"/>
      <c r="D98" s="232"/>
      <c r="E98" s="72" t="s">
        <v>43</v>
      </c>
      <c r="F98" s="234"/>
      <c r="G98" s="234"/>
      <c r="H98" s="234"/>
      <c r="I98" s="235"/>
    </row>
    <row r="99" spans="1:9" s="154" customFormat="1" ht="21.95" customHeight="1">
      <c r="A99" s="196">
        <v>21000000</v>
      </c>
      <c r="B99" s="197"/>
      <c r="C99" s="198"/>
      <c r="D99" s="197"/>
      <c r="E99" s="78" t="s">
        <v>46</v>
      </c>
      <c r="F99" s="186"/>
      <c r="G99" s="186"/>
      <c r="H99" s="186"/>
      <c r="I99" s="199"/>
    </row>
    <row r="100" spans="1:9" s="154" customFormat="1" ht="21.95" customHeight="1">
      <c r="A100" s="196">
        <v>21010000</v>
      </c>
      <c r="B100" s="197"/>
      <c r="C100" s="198"/>
      <c r="D100" s="197"/>
      <c r="E100" s="78" t="s">
        <v>392</v>
      </c>
      <c r="F100" s="186"/>
      <c r="G100" s="186"/>
      <c r="H100" s="186"/>
      <c r="I100" s="199"/>
    </row>
    <row r="101" spans="1:9" s="154" customFormat="1" ht="21.95" customHeight="1">
      <c r="A101" s="200">
        <v>21010103</v>
      </c>
      <c r="B101" s="201" t="s">
        <v>19</v>
      </c>
      <c r="C101" s="202"/>
      <c r="D101" s="82" t="s">
        <v>9</v>
      </c>
      <c r="E101" s="83" t="s">
        <v>431</v>
      </c>
      <c r="F101" s="203">
        <v>1245504.6702000001</v>
      </c>
      <c r="G101" s="186">
        <v>1465299.612</v>
      </c>
      <c r="H101" s="203">
        <v>1098974.709</v>
      </c>
      <c r="I101" s="199">
        <f>NP!E32</f>
        <v>1390614</v>
      </c>
    </row>
    <row r="102" spans="1:9" s="154" customFormat="1" ht="21.95" customHeight="1">
      <c r="A102" s="200">
        <v>21010104</v>
      </c>
      <c r="B102" s="201" t="s">
        <v>19</v>
      </c>
      <c r="C102" s="202"/>
      <c r="D102" s="82"/>
      <c r="E102" s="83" t="s">
        <v>432</v>
      </c>
      <c r="F102" s="203"/>
      <c r="G102" s="203"/>
      <c r="H102" s="203"/>
      <c r="I102" s="187"/>
    </row>
    <row r="103" spans="1:9" s="154" customFormat="1" ht="21.95" customHeight="1">
      <c r="A103" s="200">
        <v>21010105</v>
      </c>
      <c r="B103" s="201" t="s">
        <v>19</v>
      </c>
      <c r="C103" s="202"/>
      <c r="D103" s="82"/>
      <c r="E103" s="83" t="s">
        <v>433</v>
      </c>
      <c r="F103" s="203"/>
      <c r="G103" s="203"/>
      <c r="H103" s="203"/>
      <c r="I103" s="187"/>
    </row>
    <row r="104" spans="1:9" s="154" customFormat="1" ht="21.95" customHeight="1">
      <c r="A104" s="200">
        <v>21010106</v>
      </c>
      <c r="B104" s="201" t="s">
        <v>19</v>
      </c>
      <c r="C104" s="202"/>
      <c r="D104" s="82"/>
      <c r="E104" s="83" t="s">
        <v>434</v>
      </c>
      <c r="F104" s="203"/>
      <c r="G104" s="203"/>
      <c r="H104" s="203"/>
      <c r="I104" s="187"/>
    </row>
    <row r="105" spans="1:9" s="154" customFormat="1" ht="21.95" customHeight="1">
      <c r="A105" s="236"/>
      <c r="B105" s="201" t="s">
        <v>19</v>
      </c>
      <c r="C105" s="202"/>
      <c r="D105" s="82"/>
      <c r="E105" s="109" t="s">
        <v>938</v>
      </c>
      <c r="F105" s="203"/>
      <c r="G105" s="186">
        <v>210000</v>
      </c>
      <c r="H105" s="203"/>
      <c r="I105" s="199">
        <f>NP!T32</f>
        <v>960000</v>
      </c>
    </row>
    <row r="106" spans="1:9" s="154" customFormat="1" ht="21.95" customHeight="1">
      <c r="A106" s="196">
        <v>21020300</v>
      </c>
      <c r="B106" s="201"/>
      <c r="C106" s="198"/>
      <c r="D106" s="197"/>
      <c r="E106" s="78" t="s">
        <v>435</v>
      </c>
      <c r="F106" s="186"/>
      <c r="G106" s="186"/>
      <c r="H106" s="186"/>
      <c r="I106" s="199"/>
    </row>
    <row r="107" spans="1:9" s="154" customFormat="1" ht="21.95" customHeight="1">
      <c r="A107" s="200">
        <v>21020301</v>
      </c>
      <c r="B107" s="201" t="s">
        <v>19</v>
      </c>
      <c r="C107" s="202"/>
      <c r="D107" s="82" t="s">
        <v>9</v>
      </c>
      <c r="E107" s="109" t="s">
        <v>436</v>
      </c>
      <c r="F107" s="203">
        <v>435926.63456999999</v>
      </c>
      <c r="G107" s="186">
        <v>512854.86419999995</v>
      </c>
      <c r="H107" s="203">
        <v>384641.14814999996</v>
      </c>
      <c r="I107" s="199">
        <f>NP!F32</f>
        <v>486714.89999999997</v>
      </c>
    </row>
    <row r="108" spans="1:9" s="154" customFormat="1" ht="21.95" customHeight="1">
      <c r="A108" s="200">
        <v>21020302</v>
      </c>
      <c r="B108" s="201" t="s">
        <v>19</v>
      </c>
      <c r="C108" s="202"/>
      <c r="D108" s="82" t="s">
        <v>9</v>
      </c>
      <c r="E108" s="109" t="s">
        <v>437</v>
      </c>
      <c r="F108" s="203">
        <v>249100.93403999999</v>
      </c>
      <c r="G108" s="186">
        <v>293059.92239999998</v>
      </c>
      <c r="H108" s="203">
        <v>219794.94179999997</v>
      </c>
      <c r="I108" s="199">
        <f>NP!G32</f>
        <v>278122.8</v>
      </c>
    </row>
    <row r="109" spans="1:9" s="154" customFormat="1" ht="21.95" customHeight="1">
      <c r="A109" s="200">
        <v>21020303</v>
      </c>
      <c r="B109" s="201" t="s">
        <v>19</v>
      </c>
      <c r="C109" s="202"/>
      <c r="D109" s="82" t="s">
        <v>9</v>
      </c>
      <c r="E109" s="109" t="s">
        <v>438</v>
      </c>
      <c r="F109" s="203">
        <v>18506.88</v>
      </c>
      <c r="G109" s="186">
        <v>21772.799999999999</v>
      </c>
      <c r="H109" s="203">
        <v>16329.599999999999</v>
      </c>
      <c r="I109" s="199">
        <f>NP!I32</f>
        <v>17280</v>
      </c>
    </row>
    <row r="110" spans="1:9" s="154" customFormat="1" ht="21.95" customHeight="1">
      <c r="A110" s="200">
        <v>21020304</v>
      </c>
      <c r="B110" s="201" t="s">
        <v>19</v>
      </c>
      <c r="C110" s="202"/>
      <c r="D110" s="82" t="s">
        <v>9</v>
      </c>
      <c r="E110" s="109" t="s">
        <v>398</v>
      </c>
      <c r="F110" s="203">
        <v>62275.233509999998</v>
      </c>
      <c r="G110" s="186">
        <v>73264.980599999995</v>
      </c>
      <c r="H110" s="203">
        <v>54948.735449999993</v>
      </c>
      <c r="I110" s="199">
        <f>NP!H32</f>
        <v>69530.7</v>
      </c>
    </row>
    <row r="111" spans="1:9" s="154" customFormat="1" ht="21.95" customHeight="1">
      <c r="A111" s="200">
        <v>21020312</v>
      </c>
      <c r="B111" s="201" t="s">
        <v>19</v>
      </c>
      <c r="C111" s="202"/>
      <c r="D111" s="82" t="s">
        <v>9</v>
      </c>
      <c r="E111" s="109" t="s">
        <v>439</v>
      </c>
      <c r="F111" s="186"/>
      <c r="G111" s="186"/>
      <c r="H111" s="186"/>
      <c r="I111" s="199"/>
    </row>
    <row r="112" spans="1:9" s="154" customFormat="1" ht="21.95" customHeight="1">
      <c r="A112" s="200">
        <v>21020315</v>
      </c>
      <c r="B112" s="201" t="s">
        <v>19</v>
      </c>
      <c r="C112" s="202"/>
      <c r="D112" s="82" t="s">
        <v>9</v>
      </c>
      <c r="E112" s="109" t="s">
        <v>440</v>
      </c>
      <c r="F112" s="203">
        <v>113683.26564</v>
      </c>
      <c r="G112" s="186">
        <v>133745.0184</v>
      </c>
      <c r="H112" s="203">
        <v>100308.7638</v>
      </c>
      <c r="I112" s="199">
        <f>NP!J32</f>
        <v>117530.7</v>
      </c>
    </row>
    <row r="113" spans="1:9" s="154" customFormat="1" ht="21.95" customHeight="1">
      <c r="A113" s="200">
        <v>21020314</v>
      </c>
      <c r="B113" s="201" t="s">
        <v>19</v>
      </c>
      <c r="C113" s="202"/>
      <c r="D113" s="82" t="s">
        <v>9</v>
      </c>
      <c r="E113" s="109" t="s">
        <v>403</v>
      </c>
      <c r="F113" s="203"/>
      <c r="G113" s="186"/>
      <c r="H113" s="203"/>
      <c r="I113" s="199"/>
    </row>
    <row r="114" spans="1:9" s="154" customFormat="1" ht="21.95" customHeight="1">
      <c r="A114" s="200">
        <v>21020305</v>
      </c>
      <c r="B114" s="201" t="s">
        <v>19</v>
      </c>
      <c r="C114" s="202"/>
      <c r="D114" s="82" t="s">
        <v>9</v>
      </c>
      <c r="E114" s="109" t="s">
        <v>441</v>
      </c>
      <c r="F114" s="203"/>
      <c r="G114" s="186"/>
      <c r="H114" s="203"/>
      <c r="I114" s="199"/>
    </row>
    <row r="115" spans="1:9" s="154" customFormat="1" ht="21.95" customHeight="1">
      <c r="A115" s="200">
        <v>21020306</v>
      </c>
      <c r="B115" s="201" t="s">
        <v>19</v>
      </c>
      <c r="C115" s="202"/>
      <c r="D115" s="82" t="s">
        <v>9</v>
      </c>
      <c r="E115" s="109" t="s">
        <v>399</v>
      </c>
      <c r="F115" s="203"/>
      <c r="G115" s="186"/>
      <c r="H115" s="203"/>
      <c r="I115" s="199"/>
    </row>
    <row r="116" spans="1:9" s="154" customFormat="1" ht="21.95" customHeight="1">
      <c r="A116" s="196">
        <v>22020000</v>
      </c>
      <c r="B116" s="197"/>
      <c r="C116" s="198"/>
      <c r="D116" s="197"/>
      <c r="E116" s="147" t="s">
        <v>410</v>
      </c>
      <c r="F116" s="186"/>
      <c r="G116" s="186"/>
      <c r="H116" s="186"/>
      <c r="I116" s="199"/>
    </row>
    <row r="117" spans="1:9" s="154" customFormat="1" ht="21.95" customHeight="1">
      <c r="A117" s="196">
        <v>22020100</v>
      </c>
      <c r="B117" s="197"/>
      <c r="C117" s="198"/>
      <c r="D117" s="197"/>
      <c r="E117" s="147" t="s">
        <v>442</v>
      </c>
      <c r="F117" s="186"/>
      <c r="G117" s="186"/>
      <c r="H117" s="186"/>
      <c r="I117" s="199"/>
    </row>
    <row r="118" spans="1:9" s="154" customFormat="1" ht="21.95" customHeight="1">
      <c r="A118" s="200">
        <v>22020101</v>
      </c>
      <c r="B118" s="201" t="s">
        <v>15</v>
      </c>
      <c r="C118" s="202"/>
      <c r="D118" s="82" t="s">
        <v>9</v>
      </c>
      <c r="E118" s="109" t="s">
        <v>443</v>
      </c>
      <c r="F118" s="186"/>
      <c r="G118" s="186">
        <v>100000</v>
      </c>
      <c r="H118" s="186"/>
      <c r="I118" s="186">
        <v>100000</v>
      </c>
    </row>
    <row r="119" spans="1:9" s="154" customFormat="1" ht="21.95" customHeight="1">
      <c r="A119" s="196">
        <v>22020300</v>
      </c>
      <c r="B119" s="197"/>
      <c r="C119" s="198"/>
      <c r="D119" s="197"/>
      <c r="E119" s="147" t="s">
        <v>444</v>
      </c>
      <c r="F119" s="186"/>
      <c r="G119" s="186"/>
      <c r="H119" s="186"/>
      <c r="I119" s="186"/>
    </row>
    <row r="120" spans="1:9" s="154" customFormat="1" ht="21.95" customHeight="1">
      <c r="A120" s="200">
        <v>22020313</v>
      </c>
      <c r="B120" s="113"/>
      <c r="C120" s="202"/>
      <c r="D120" s="82" t="s">
        <v>9</v>
      </c>
      <c r="E120" s="109" t="s">
        <v>445</v>
      </c>
      <c r="F120" s="186"/>
      <c r="G120" s="186">
        <v>500000</v>
      </c>
      <c r="H120" s="186"/>
      <c r="I120" s="186">
        <v>500000</v>
      </c>
    </row>
    <row r="121" spans="1:9" s="154" customFormat="1" ht="21.95" customHeight="1">
      <c r="A121" s="211">
        <v>2202020700</v>
      </c>
      <c r="B121" s="212"/>
      <c r="C121" s="213"/>
      <c r="D121" s="212"/>
      <c r="E121" s="141" t="s">
        <v>422</v>
      </c>
      <c r="F121" s="186"/>
      <c r="G121" s="186"/>
      <c r="H121" s="186"/>
      <c r="I121" s="186"/>
    </row>
    <row r="122" spans="1:9" s="154" customFormat="1" ht="21.95" customHeight="1" thickBot="1">
      <c r="A122" s="600">
        <v>22020710</v>
      </c>
      <c r="B122" s="601" t="s">
        <v>19</v>
      </c>
      <c r="C122" s="602"/>
      <c r="D122" s="94" t="s">
        <v>9</v>
      </c>
      <c r="E122" s="117" t="s">
        <v>446</v>
      </c>
      <c r="F122" s="603"/>
      <c r="G122" s="603">
        <v>500000</v>
      </c>
      <c r="H122" s="603"/>
      <c r="I122" s="603">
        <v>500000</v>
      </c>
    </row>
    <row r="123" spans="1:9" s="154" customFormat="1" ht="21.95" customHeight="1" thickBot="1">
      <c r="A123" s="479"/>
      <c r="B123" s="361"/>
      <c r="C123" s="412"/>
      <c r="D123" s="361"/>
      <c r="E123" s="413" t="s">
        <v>447</v>
      </c>
      <c r="F123" s="598">
        <f>SUM(F101:F115)</f>
        <v>2124997.6179599999</v>
      </c>
      <c r="G123" s="598">
        <f>SUM(G101:G115)</f>
        <v>2709997.1975999996</v>
      </c>
      <c r="H123" s="598">
        <f>SUM(H101:H115)</f>
        <v>1874997.8982000002</v>
      </c>
      <c r="I123" s="598">
        <f>SUM(I101:I115)</f>
        <v>3319793.1</v>
      </c>
    </row>
    <row r="124" spans="1:9" s="154" customFormat="1" ht="21.95" customHeight="1" thickBot="1">
      <c r="A124" s="170"/>
      <c r="B124" s="222"/>
      <c r="C124" s="223"/>
      <c r="D124" s="222"/>
      <c r="E124" s="239" t="s">
        <v>410</v>
      </c>
      <c r="F124" s="225">
        <f>SUM(F118:F122)</f>
        <v>0</v>
      </c>
      <c r="G124" s="225">
        <f>SUM(G118:G122)</f>
        <v>1100000</v>
      </c>
      <c r="H124" s="225">
        <f>SUM(H118:H122)</f>
        <v>0</v>
      </c>
      <c r="I124" s="225">
        <f>SUM(I118:I122)</f>
        <v>1100000</v>
      </c>
    </row>
    <row r="125" spans="1:9" s="154" customFormat="1" ht="21.95" customHeight="1" thickBot="1">
      <c r="A125" s="240"/>
      <c r="B125" s="241"/>
      <c r="C125" s="242"/>
      <c r="D125" s="243"/>
      <c r="E125" s="244" t="s">
        <v>51</v>
      </c>
      <c r="F125" s="230">
        <f>F123+F124</f>
        <v>2124997.6179599999</v>
      </c>
      <c r="G125" s="230">
        <f>G123+G124</f>
        <v>3809997.1975999996</v>
      </c>
      <c r="H125" s="230">
        <f>H123+H124</f>
        <v>1874997.8982000002</v>
      </c>
      <c r="I125" s="230">
        <f>I123+I124</f>
        <v>4419793.0999999996</v>
      </c>
    </row>
    <row r="126" spans="1:9" s="245" customFormat="1" ht="34.5">
      <c r="A126" s="710" t="s">
        <v>0</v>
      </c>
      <c r="B126" s="711"/>
      <c r="C126" s="711"/>
      <c r="D126" s="711"/>
      <c r="E126" s="711"/>
      <c r="F126" s="711"/>
      <c r="G126" s="711"/>
      <c r="H126" s="711"/>
      <c r="I126" s="712"/>
    </row>
    <row r="127" spans="1:9" s="245" customFormat="1" ht="22.5">
      <c r="A127" s="713" t="s">
        <v>1</v>
      </c>
      <c r="B127" s="714"/>
      <c r="C127" s="714"/>
      <c r="D127" s="714"/>
      <c r="E127" s="714"/>
      <c r="F127" s="714"/>
      <c r="G127" s="714"/>
      <c r="H127" s="714"/>
      <c r="I127" s="715"/>
    </row>
    <row r="128" spans="1:9" s="245" customFormat="1" ht="22.5">
      <c r="A128" s="713" t="s">
        <v>984</v>
      </c>
      <c r="B128" s="714"/>
      <c r="C128" s="714"/>
      <c r="D128" s="714"/>
      <c r="E128" s="714"/>
      <c r="F128" s="714"/>
      <c r="G128" s="714"/>
      <c r="H128" s="714"/>
      <c r="I128" s="715"/>
    </row>
    <row r="129" spans="1:9" s="245" customFormat="1" ht="27" customHeight="1" thickBot="1">
      <c r="A129" s="743" t="s">
        <v>368</v>
      </c>
      <c r="B129" s="744"/>
      <c r="C129" s="744"/>
      <c r="D129" s="744"/>
      <c r="E129" s="744"/>
      <c r="F129" s="744"/>
      <c r="G129" s="744"/>
      <c r="H129" s="744"/>
      <c r="I129" s="745"/>
    </row>
    <row r="130" spans="1:9" s="154" customFormat="1" ht="20.25" thickBot="1">
      <c r="A130" s="730" t="s">
        <v>448</v>
      </c>
      <c r="B130" s="731"/>
      <c r="C130" s="731"/>
      <c r="D130" s="731"/>
      <c r="E130" s="731"/>
      <c r="F130" s="731"/>
      <c r="G130" s="731"/>
      <c r="H130" s="731"/>
      <c r="I130" s="732"/>
    </row>
    <row r="131" spans="1:9" s="184" customFormat="1" ht="41.25" thickBot="1">
      <c r="A131" s="3" t="s">
        <v>370</v>
      </c>
      <c r="B131" s="3" t="s">
        <v>78</v>
      </c>
      <c r="C131" s="157" t="s">
        <v>371</v>
      </c>
      <c r="D131" s="3" t="s">
        <v>4</v>
      </c>
      <c r="E131" s="158" t="s">
        <v>79</v>
      </c>
      <c r="F131" s="3" t="s">
        <v>882</v>
      </c>
      <c r="G131" s="3" t="s">
        <v>881</v>
      </c>
      <c r="H131" s="3" t="s">
        <v>884</v>
      </c>
      <c r="I131" s="3" t="s">
        <v>983</v>
      </c>
    </row>
    <row r="132" spans="1:9" s="154" customFormat="1" ht="27.95" customHeight="1">
      <c r="A132" s="231">
        <v>20000000</v>
      </c>
      <c r="B132" s="232"/>
      <c r="C132" s="233"/>
      <c r="D132" s="232"/>
      <c r="E132" s="72" t="s">
        <v>43</v>
      </c>
      <c r="F132" s="234"/>
      <c r="G132" s="234"/>
      <c r="H132" s="234"/>
      <c r="I132" s="235"/>
    </row>
    <row r="133" spans="1:9" s="154" customFormat="1" ht="20.25">
      <c r="A133" s="196">
        <v>21000000</v>
      </c>
      <c r="B133" s="197"/>
      <c r="C133" s="198"/>
      <c r="D133" s="197"/>
      <c r="E133" s="78" t="s">
        <v>46</v>
      </c>
      <c r="F133" s="186"/>
      <c r="G133" s="186"/>
      <c r="H133" s="186"/>
      <c r="I133" s="199"/>
    </row>
    <row r="134" spans="1:9" s="154" customFormat="1" ht="16.5" customHeight="1" thickBot="1">
      <c r="A134" s="196">
        <v>21010000</v>
      </c>
      <c r="B134" s="197"/>
      <c r="C134" s="198"/>
      <c r="D134" s="197"/>
      <c r="E134" s="78" t="s">
        <v>392</v>
      </c>
      <c r="F134" s="186"/>
      <c r="G134" s="186"/>
      <c r="H134" s="186"/>
      <c r="I134" s="199"/>
    </row>
    <row r="135" spans="1:9" s="154" customFormat="1" ht="21" thickBot="1">
      <c r="A135" s="200">
        <v>21010103</v>
      </c>
      <c r="B135" s="201" t="s">
        <v>19</v>
      </c>
      <c r="C135" s="202"/>
      <c r="D135" s="102" t="s">
        <v>9</v>
      </c>
      <c r="E135" s="83" t="s">
        <v>431</v>
      </c>
      <c r="F135" s="203">
        <v>1108545.1045200001</v>
      </c>
      <c r="G135" s="199">
        <v>1304170.7112</v>
      </c>
      <c r="H135" s="203">
        <v>978128.03340000007</v>
      </c>
      <c r="I135" s="199">
        <f>NP!E41</f>
        <v>1390614</v>
      </c>
    </row>
    <row r="136" spans="1:9" s="154" customFormat="1" ht="20.25">
      <c r="A136" s="200">
        <v>21010104</v>
      </c>
      <c r="B136" s="201" t="s">
        <v>19</v>
      </c>
      <c r="C136" s="202"/>
      <c r="D136" s="102" t="s">
        <v>9</v>
      </c>
      <c r="E136" s="83" t="s">
        <v>432</v>
      </c>
      <c r="F136" s="203">
        <v>879633.03455999994</v>
      </c>
      <c r="G136" s="199">
        <v>1034862.3936</v>
      </c>
      <c r="H136" s="203">
        <v>776146.79520000005</v>
      </c>
      <c r="I136" s="199"/>
    </row>
    <row r="137" spans="1:9" s="154" customFormat="1" ht="20.25">
      <c r="A137" s="200">
        <v>21010105</v>
      </c>
      <c r="B137" s="201" t="s">
        <v>19</v>
      </c>
      <c r="C137" s="202"/>
      <c r="D137" s="82"/>
      <c r="E137" s="83" t="s">
        <v>433</v>
      </c>
      <c r="F137" s="203"/>
      <c r="G137" s="203"/>
      <c r="H137" s="203"/>
      <c r="I137" s="203"/>
    </row>
    <row r="138" spans="1:9" s="154" customFormat="1" ht="20.25">
      <c r="A138" s="200">
        <v>21010106</v>
      </c>
      <c r="B138" s="201" t="s">
        <v>19</v>
      </c>
      <c r="C138" s="202"/>
      <c r="D138" s="82"/>
      <c r="E138" s="83" t="s">
        <v>449</v>
      </c>
      <c r="F138" s="186"/>
      <c r="G138" s="199"/>
      <c r="H138" s="186"/>
      <c r="I138" s="199"/>
    </row>
    <row r="139" spans="1:9" s="154" customFormat="1" ht="20.25">
      <c r="A139" s="236"/>
      <c r="B139" s="201" t="s">
        <v>19</v>
      </c>
      <c r="C139" s="202"/>
      <c r="D139" s="82"/>
      <c r="E139" s="109" t="s">
        <v>938</v>
      </c>
      <c r="F139" s="186"/>
      <c r="G139" s="199">
        <v>420000</v>
      </c>
      <c r="H139" s="186"/>
      <c r="I139" s="199">
        <f>NP!T41</f>
        <v>960000</v>
      </c>
    </row>
    <row r="140" spans="1:9" s="154" customFormat="1" ht="39.75" thickBot="1">
      <c r="A140" s="196">
        <v>21020300</v>
      </c>
      <c r="B140" s="197"/>
      <c r="C140" s="198"/>
      <c r="D140" s="197"/>
      <c r="E140" s="78" t="s">
        <v>435</v>
      </c>
      <c r="F140" s="186"/>
      <c r="G140" s="199"/>
      <c r="H140" s="186"/>
      <c r="I140" s="199"/>
    </row>
    <row r="141" spans="1:9" s="154" customFormat="1" ht="21" thickBot="1">
      <c r="A141" s="200">
        <v>21020301</v>
      </c>
      <c r="B141" s="201" t="s">
        <v>19</v>
      </c>
      <c r="C141" s="202"/>
      <c r="D141" s="102" t="s">
        <v>9</v>
      </c>
      <c r="E141" s="109" t="s">
        <v>436</v>
      </c>
      <c r="F141" s="203">
        <v>387990.78444000008</v>
      </c>
      <c r="G141" s="199">
        <v>456459.74640000006</v>
      </c>
      <c r="H141" s="203">
        <v>342344.80980000005</v>
      </c>
      <c r="I141" s="199">
        <v>464932.06</v>
      </c>
    </row>
    <row r="142" spans="1:9" s="154" customFormat="1" ht="21" thickBot="1">
      <c r="A142" s="200">
        <v>21020302</v>
      </c>
      <c r="B142" s="201" t="s">
        <v>19</v>
      </c>
      <c r="C142" s="202"/>
      <c r="D142" s="102" t="s">
        <v>9</v>
      </c>
      <c r="E142" s="109" t="s">
        <v>437</v>
      </c>
      <c r="F142" s="203">
        <v>221709.01662000001</v>
      </c>
      <c r="G142" s="199">
        <v>260834.1372</v>
      </c>
      <c r="H142" s="203">
        <v>195625.6029</v>
      </c>
      <c r="I142" s="199">
        <v>265675.46000000002</v>
      </c>
    </row>
    <row r="143" spans="1:9" s="154" customFormat="1" ht="21" thickBot="1">
      <c r="A143" s="200">
        <v>21020303</v>
      </c>
      <c r="B143" s="201" t="s">
        <v>19</v>
      </c>
      <c r="C143" s="202"/>
      <c r="D143" s="102" t="s">
        <v>9</v>
      </c>
      <c r="E143" s="109" t="s">
        <v>438</v>
      </c>
      <c r="F143" s="203">
        <v>18506.88</v>
      </c>
      <c r="G143" s="199">
        <v>21772.799999999999</v>
      </c>
      <c r="H143" s="203">
        <v>16329.599999999999</v>
      </c>
      <c r="I143" s="199">
        <v>17280</v>
      </c>
    </row>
    <row r="144" spans="1:9" s="154" customFormat="1" ht="20.25">
      <c r="A144" s="200">
        <v>21020304</v>
      </c>
      <c r="B144" s="201" t="s">
        <v>19</v>
      </c>
      <c r="C144" s="202"/>
      <c r="D144" s="102" t="s">
        <v>9</v>
      </c>
      <c r="E144" s="109" t="s">
        <v>398</v>
      </c>
      <c r="F144" s="203">
        <v>55427.259510000004</v>
      </c>
      <c r="G144" s="199">
        <v>65208.5406</v>
      </c>
      <c r="H144" s="203">
        <v>48906.405449999998</v>
      </c>
      <c r="I144" s="199">
        <v>66418.87</v>
      </c>
    </row>
    <row r="145" spans="1:9" s="154" customFormat="1" ht="20.25">
      <c r="A145" s="200">
        <v>21020305</v>
      </c>
      <c r="B145" s="201"/>
      <c r="C145" s="202"/>
      <c r="D145" s="82"/>
      <c r="E145" s="109" t="s">
        <v>441</v>
      </c>
      <c r="F145" s="186"/>
      <c r="G145" s="199"/>
      <c r="H145" s="186"/>
      <c r="I145" s="199"/>
    </row>
    <row r="146" spans="1:9" s="154" customFormat="1" ht="21" thickBot="1">
      <c r="A146" s="200">
        <v>21020306</v>
      </c>
      <c r="B146" s="201"/>
      <c r="C146" s="202"/>
      <c r="D146" s="82"/>
      <c r="E146" s="109" t="s">
        <v>399</v>
      </c>
      <c r="F146" s="186"/>
      <c r="G146" s="199"/>
      <c r="H146" s="186"/>
      <c r="I146" s="199"/>
    </row>
    <row r="147" spans="1:9" s="154" customFormat="1" ht="20.25">
      <c r="A147" s="200">
        <v>21020312</v>
      </c>
      <c r="B147" s="201" t="s">
        <v>19</v>
      </c>
      <c r="C147" s="202"/>
      <c r="D147" s="102" t="s">
        <v>9</v>
      </c>
      <c r="E147" s="109" t="s">
        <v>439</v>
      </c>
      <c r="F147" s="186"/>
      <c r="G147" s="199"/>
      <c r="H147" s="186"/>
      <c r="I147" s="199"/>
    </row>
    <row r="148" spans="1:9" s="154" customFormat="1" ht="21" thickBot="1">
      <c r="A148" s="200">
        <v>21020314</v>
      </c>
      <c r="B148" s="201"/>
      <c r="C148" s="202"/>
      <c r="D148" s="82"/>
      <c r="E148" s="109" t="s">
        <v>403</v>
      </c>
      <c r="F148" s="186"/>
      <c r="G148" s="199"/>
      <c r="H148" s="186"/>
      <c r="I148" s="199"/>
    </row>
    <row r="149" spans="1:9" s="154" customFormat="1" ht="20.25">
      <c r="A149" s="200">
        <v>21020315</v>
      </c>
      <c r="B149" s="201" t="s">
        <v>19</v>
      </c>
      <c r="C149" s="202"/>
      <c r="D149" s="102" t="s">
        <v>9</v>
      </c>
      <c r="E149" s="109" t="s">
        <v>440</v>
      </c>
      <c r="F149" s="203">
        <v>106872.33600000001</v>
      </c>
      <c r="G149" s="199">
        <v>125732.16</v>
      </c>
      <c r="H149" s="203">
        <v>94299.12</v>
      </c>
      <c r="I149" s="199">
        <v>114418.8</v>
      </c>
    </row>
    <row r="150" spans="1:9" s="154" customFormat="1" ht="21" thickBot="1">
      <c r="A150" s="196">
        <v>21020400</v>
      </c>
      <c r="B150" s="197"/>
      <c r="C150" s="198"/>
      <c r="D150" s="197"/>
      <c r="E150" s="78" t="s">
        <v>450</v>
      </c>
      <c r="F150" s="186"/>
      <c r="G150" s="199"/>
      <c r="H150" s="186"/>
      <c r="I150" s="199"/>
    </row>
    <row r="151" spans="1:9" s="154" customFormat="1" ht="21" thickBot="1">
      <c r="A151" s="200">
        <v>21020401</v>
      </c>
      <c r="B151" s="201" t="s">
        <v>19</v>
      </c>
      <c r="C151" s="202"/>
      <c r="D151" s="102" t="s">
        <v>9</v>
      </c>
      <c r="E151" s="109" t="s">
        <v>436</v>
      </c>
      <c r="F151" s="203">
        <v>293211.10739999998</v>
      </c>
      <c r="G151" s="199">
        <v>344954.24400000001</v>
      </c>
      <c r="H151" s="203">
        <v>258715.68300000002</v>
      </c>
      <c r="I151" s="199"/>
    </row>
    <row r="152" spans="1:9" s="154" customFormat="1" ht="21" thickBot="1">
      <c r="A152" s="200">
        <v>21020402</v>
      </c>
      <c r="B152" s="201" t="s">
        <v>19</v>
      </c>
      <c r="C152" s="202"/>
      <c r="D152" s="102" t="s">
        <v>9</v>
      </c>
      <c r="E152" s="109" t="s">
        <v>437</v>
      </c>
      <c r="F152" s="203">
        <v>167549.14740000002</v>
      </c>
      <c r="G152" s="199">
        <v>197116.644</v>
      </c>
      <c r="H152" s="203">
        <v>147837.48299999998</v>
      </c>
      <c r="I152" s="199"/>
    </row>
    <row r="153" spans="1:9" s="154" customFormat="1" ht="21" thickBot="1">
      <c r="A153" s="200">
        <v>21020403</v>
      </c>
      <c r="B153" s="201" t="s">
        <v>19</v>
      </c>
      <c r="C153" s="202"/>
      <c r="D153" s="102" t="s">
        <v>9</v>
      </c>
      <c r="E153" s="109" t="s">
        <v>438</v>
      </c>
      <c r="F153" s="203">
        <v>15422.4</v>
      </c>
      <c r="G153" s="199">
        <v>18144</v>
      </c>
      <c r="H153" s="203">
        <v>13608</v>
      </c>
      <c r="I153" s="199"/>
    </row>
    <row r="154" spans="1:9" s="154" customFormat="1" ht="21" thickBot="1">
      <c r="A154" s="200">
        <v>21020404</v>
      </c>
      <c r="B154" s="201" t="s">
        <v>19</v>
      </c>
      <c r="C154" s="202"/>
      <c r="D154" s="102" t="s">
        <v>9</v>
      </c>
      <c r="E154" s="109" t="s">
        <v>398</v>
      </c>
      <c r="F154" s="203">
        <v>41887.289400000001</v>
      </c>
      <c r="G154" s="199">
        <v>49279.164000000004</v>
      </c>
      <c r="H154" s="203">
        <v>36959.373000000007</v>
      </c>
      <c r="I154" s="199"/>
    </row>
    <row r="155" spans="1:9" s="154" customFormat="1" ht="21" thickBot="1">
      <c r="A155" s="200">
        <v>21020412</v>
      </c>
      <c r="B155" s="201" t="s">
        <v>19</v>
      </c>
      <c r="C155" s="202"/>
      <c r="D155" s="102" t="s">
        <v>9</v>
      </c>
      <c r="E155" s="109" t="s">
        <v>439</v>
      </c>
      <c r="F155" s="186"/>
      <c r="G155" s="199"/>
      <c r="H155" s="203">
        <v>0</v>
      </c>
      <c r="I155" s="199"/>
    </row>
    <row r="156" spans="1:9" s="154" customFormat="1" ht="20.25">
      <c r="A156" s="200">
        <v>21020415</v>
      </c>
      <c r="B156" s="201" t="s">
        <v>19</v>
      </c>
      <c r="C156" s="202"/>
      <c r="D156" s="102" t="s">
        <v>9</v>
      </c>
      <c r="E156" s="109" t="s">
        <v>440</v>
      </c>
      <c r="F156" s="203">
        <v>90851.032800000001</v>
      </c>
      <c r="G156" s="199">
        <v>106883.568</v>
      </c>
      <c r="H156" s="203">
        <v>80162.676000000007</v>
      </c>
      <c r="I156" s="199"/>
    </row>
    <row r="157" spans="1:9" s="154" customFormat="1" ht="20.25">
      <c r="A157" s="196">
        <v>21020500</v>
      </c>
      <c r="B157" s="197"/>
      <c r="C157" s="198"/>
      <c r="D157" s="197"/>
      <c r="E157" s="78" t="s">
        <v>451</v>
      </c>
      <c r="F157" s="186"/>
      <c r="G157" s="199"/>
      <c r="H157" s="186"/>
      <c r="I157" s="199"/>
    </row>
    <row r="158" spans="1:9" s="154" customFormat="1" ht="20.25">
      <c r="A158" s="200">
        <v>21020501</v>
      </c>
      <c r="B158" s="201" t="s">
        <v>19</v>
      </c>
      <c r="C158" s="202"/>
      <c r="D158" s="82"/>
      <c r="E158" s="109" t="s">
        <v>436</v>
      </c>
      <c r="F158" s="203"/>
      <c r="G158" s="203"/>
      <c r="H158" s="203"/>
      <c r="I158" s="203"/>
    </row>
    <row r="159" spans="1:9" s="154" customFormat="1" ht="20.25">
      <c r="A159" s="200">
        <v>21020502</v>
      </c>
      <c r="B159" s="201" t="s">
        <v>19</v>
      </c>
      <c r="C159" s="202"/>
      <c r="D159" s="82"/>
      <c r="E159" s="109" t="s">
        <v>437</v>
      </c>
      <c r="F159" s="203"/>
      <c r="G159" s="203"/>
      <c r="H159" s="203"/>
      <c r="I159" s="203"/>
    </row>
    <row r="160" spans="1:9" s="154" customFormat="1" ht="20.25">
      <c r="A160" s="200">
        <v>21020503</v>
      </c>
      <c r="B160" s="201" t="s">
        <v>19</v>
      </c>
      <c r="C160" s="202"/>
      <c r="D160" s="82"/>
      <c r="E160" s="109" t="s">
        <v>438</v>
      </c>
      <c r="F160" s="203"/>
      <c r="G160" s="203"/>
      <c r="H160" s="203"/>
      <c r="I160" s="203"/>
    </row>
    <row r="161" spans="1:9" s="154" customFormat="1" ht="20.25">
      <c r="A161" s="200">
        <v>21020504</v>
      </c>
      <c r="B161" s="201" t="s">
        <v>19</v>
      </c>
      <c r="C161" s="202"/>
      <c r="D161" s="82"/>
      <c r="E161" s="109" t="s">
        <v>398</v>
      </c>
      <c r="F161" s="203"/>
      <c r="G161" s="203"/>
      <c r="H161" s="203"/>
      <c r="I161" s="203"/>
    </row>
    <row r="162" spans="1:9" s="154" customFormat="1" ht="20.25">
      <c r="A162" s="200">
        <v>21020512</v>
      </c>
      <c r="B162" s="201" t="s">
        <v>19</v>
      </c>
      <c r="C162" s="202"/>
      <c r="D162" s="82"/>
      <c r="E162" s="109" t="s">
        <v>439</v>
      </c>
      <c r="F162" s="203"/>
      <c r="G162" s="203"/>
      <c r="H162" s="203"/>
      <c r="I162" s="203"/>
    </row>
    <row r="163" spans="1:9" s="154" customFormat="1" ht="20.25">
      <c r="A163" s="200">
        <v>21020515</v>
      </c>
      <c r="B163" s="201" t="s">
        <v>19</v>
      </c>
      <c r="C163" s="202"/>
      <c r="D163" s="82"/>
      <c r="E163" s="109" t="s">
        <v>440</v>
      </c>
      <c r="F163" s="203"/>
      <c r="G163" s="203"/>
      <c r="H163" s="203"/>
      <c r="I163" s="203"/>
    </row>
    <row r="164" spans="1:9" s="154" customFormat="1" ht="21" thickBot="1">
      <c r="A164" s="206">
        <v>21020600</v>
      </c>
      <c r="B164" s="207"/>
      <c r="C164" s="208"/>
      <c r="D164" s="207"/>
      <c r="E164" s="78" t="s">
        <v>408</v>
      </c>
      <c r="F164" s="203"/>
      <c r="G164" s="343"/>
      <c r="H164" s="203"/>
      <c r="I164" s="343"/>
    </row>
    <row r="165" spans="1:9" s="154" customFormat="1" ht="20.25">
      <c r="A165" s="200">
        <v>210220604</v>
      </c>
      <c r="B165" s="201" t="s">
        <v>19</v>
      </c>
      <c r="C165" s="202"/>
      <c r="D165" s="102" t="s">
        <v>9</v>
      </c>
      <c r="E165" s="109" t="s">
        <v>452</v>
      </c>
      <c r="F165" s="186"/>
      <c r="G165" s="199"/>
      <c r="H165" s="186"/>
      <c r="I165" s="199">
        <v>5000000</v>
      </c>
    </row>
    <row r="166" spans="1:9" s="154" customFormat="1" ht="20.25">
      <c r="A166" s="196">
        <v>22020000</v>
      </c>
      <c r="B166" s="197"/>
      <c r="C166" s="198"/>
      <c r="D166" s="197"/>
      <c r="E166" s="147" t="s">
        <v>410</v>
      </c>
      <c r="F166" s="186"/>
      <c r="G166" s="199"/>
      <c r="H166" s="186"/>
      <c r="I166" s="199"/>
    </row>
    <row r="167" spans="1:9" s="154" customFormat="1" ht="21" thickBot="1">
      <c r="A167" s="196">
        <v>22020100</v>
      </c>
      <c r="B167" s="197"/>
      <c r="C167" s="198"/>
      <c r="D167" s="197"/>
      <c r="E167" s="147" t="s">
        <v>411</v>
      </c>
      <c r="F167" s="186"/>
      <c r="G167" s="199"/>
      <c r="H167" s="186"/>
      <c r="I167" s="199"/>
    </row>
    <row r="168" spans="1:9" s="154" customFormat="1" ht="20.25">
      <c r="A168" s="200">
        <v>22020102</v>
      </c>
      <c r="B168" s="201" t="s">
        <v>15</v>
      </c>
      <c r="C168" s="202"/>
      <c r="D168" s="102" t="s">
        <v>9</v>
      </c>
      <c r="E168" s="109" t="s">
        <v>453</v>
      </c>
      <c r="F168" s="203"/>
      <c r="G168" s="199">
        <v>50000</v>
      </c>
      <c r="H168" s="203"/>
      <c r="I168" s="199">
        <v>50000</v>
      </c>
    </row>
    <row r="169" spans="1:9" s="154" customFormat="1" ht="21" thickBot="1">
      <c r="A169" s="211">
        <v>22020300</v>
      </c>
      <c r="B169" s="212"/>
      <c r="C169" s="213"/>
      <c r="D169" s="212"/>
      <c r="E169" s="141" t="s">
        <v>454</v>
      </c>
      <c r="F169" s="186"/>
      <c r="G169" s="199"/>
      <c r="H169" s="186"/>
      <c r="I169" s="199"/>
    </row>
    <row r="170" spans="1:9" s="154" customFormat="1" ht="20.25">
      <c r="A170" s="163">
        <v>22020306</v>
      </c>
      <c r="B170" s="201" t="s">
        <v>19</v>
      </c>
      <c r="C170" s="164"/>
      <c r="D170" s="102" t="s">
        <v>9</v>
      </c>
      <c r="E170" s="210" t="s">
        <v>455</v>
      </c>
      <c r="F170" s="186"/>
      <c r="G170" s="199">
        <v>500000</v>
      </c>
      <c r="H170" s="186"/>
      <c r="I170" s="199">
        <v>500000</v>
      </c>
    </row>
    <row r="171" spans="1:9" s="154" customFormat="1" ht="21" thickBot="1">
      <c r="A171" s="211">
        <v>22020600</v>
      </c>
      <c r="B171" s="201" t="s">
        <v>19</v>
      </c>
      <c r="C171" s="213"/>
      <c r="D171" s="212"/>
      <c r="E171" s="141" t="s">
        <v>419</v>
      </c>
      <c r="F171" s="186"/>
      <c r="G171" s="199"/>
      <c r="H171" s="186"/>
      <c r="I171" s="199"/>
    </row>
    <row r="172" spans="1:9" s="69" customFormat="1" ht="21" thickBot="1">
      <c r="A172" s="163">
        <v>22020601</v>
      </c>
      <c r="B172" s="201" t="s">
        <v>19</v>
      </c>
      <c r="C172" s="164"/>
      <c r="D172" s="102" t="s">
        <v>9</v>
      </c>
      <c r="E172" s="246" t="s">
        <v>960</v>
      </c>
      <c r="F172" s="186">
        <v>111000000</v>
      </c>
      <c r="G172" s="199">
        <v>50000000</v>
      </c>
      <c r="H172" s="186">
        <v>150000000</v>
      </c>
      <c r="I172" s="199">
        <v>50000000</v>
      </c>
    </row>
    <row r="173" spans="1:9" s="154" customFormat="1" ht="58.5">
      <c r="A173" s="163">
        <v>21020604</v>
      </c>
      <c r="B173" s="201" t="s">
        <v>19</v>
      </c>
      <c r="C173" s="164"/>
      <c r="D173" s="102" t="s">
        <v>9</v>
      </c>
      <c r="E173" s="210" t="s">
        <v>456</v>
      </c>
      <c r="F173" s="186"/>
      <c r="G173" s="199">
        <v>5000000</v>
      </c>
      <c r="H173" s="186">
        <v>940000</v>
      </c>
      <c r="I173" s="199">
        <v>15000000</v>
      </c>
    </row>
    <row r="174" spans="1:9" s="154" customFormat="1" ht="39.75" thickBot="1">
      <c r="A174" s="211">
        <v>22021000</v>
      </c>
      <c r="B174" s="212"/>
      <c r="C174" s="213"/>
      <c r="D174" s="212"/>
      <c r="E174" s="141" t="s">
        <v>424</v>
      </c>
      <c r="F174" s="186"/>
      <c r="G174" s="199"/>
      <c r="H174" s="186"/>
      <c r="I174" s="199"/>
    </row>
    <row r="175" spans="1:9" s="154" customFormat="1" ht="39.75" thickBot="1">
      <c r="A175" s="216">
        <v>22021003</v>
      </c>
      <c r="B175" s="217" t="s">
        <v>19</v>
      </c>
      <c r="C175" s="218"/>
      <c r="D175" s="219" t="s">
        <v>9</v>
      </c>
      <c r="E175" s="133" t="s">
        <v>427</v>
      </c>
      <c r="F175" s="237"/>
      <c r="G175" s="238">
        <v>2000000</v>
      </c>
      <c r="H175" s="237"/>
      <c r="I175" s="238">
        <v>5000000</v>
      </c>
    </row>
    <row r="176" spans="1:9" s="154" customFormat="1" ht="21" thickBot="1">
      <c r="A176" s="170"/>
      <c r="B176" s="222"/>
      <c r="C176" s="223"/>
      <c r="D176" s="222"/>
      <c r="E176" s="224" t="s">
        <v>46</v>
      </c>
      <c r="F176" s="247">
        <f>SUM(F135:F165)</f>
        <v>3387605.3926500003</v>
      </c>
      <c r="G176" s="247">
        <f>SUM(G135:G165)</f>
        <v>4405418.1090000002</v>
      </c>
      <c r="H176" s="247">
        <f>SUM(H135:H165)</f>
        <v>2989063.5817500004</v>
      </c>
      <c r="I176" s="247">
        <f>SUM(I135:I165)</f>
        <v>8279339.1899999995</v>
      </c>
    </row>
    <row r="177" spans="1:9" s="154" customFormat="1" ht="21" thickBot="1">
      <c r="A177" s="170"/>
      <c r="B177" s="222"/>
      <c r="C177" s="223"/>
      <c r="D177" s="222"/>
      <c r="E177" s="224" t="s">
        <v>410</v>
      </c>
      <c r="F177" s="247">
        <f>SUM(F168:F175)</f>
        <v>111000000</v>
      </c>
      <c r="G177" s="247">
        <f>SUM(G168:G175)</f>
        <v>57550000</v>
      </c>
      <c r="H177" s="247">
        <f>SUM(H168:H175)</f>
        <v>150940000</v>
      </c>
      <c r="I177" s="247">
        <f>SUM(I168:I175)</f>
        <v>70550000</v>
      </c>
    </row>
    <row r="178" spans="1:9" s="154" customFormat="1" ht="27.95" customHeight="1" thickBot="1">
      <c r="A178" s="248"/>
      <c r="B178" s="249"/>
      <c r="C178" s="250"/>
      <c r="D178" s="251"/>
      <c r="E178" s="229" t="s">
        <v>51</v>
      </c>
      <c r="F178" s="247">
        <f>F176+F177</f>
        <v>114387605.39264999</v>
      </c>
      <c r="G178" s="247">
        <f>G176+G177</f>
        <v>61955418.108999997</v>
      </c>
      <c r="H178" s="247">
        <f>H176+H177</f>
        <v>153929063.58175001</v>
      </c>
      <c r="I178" s="247">
        <f>I176+I177</f>
        <v>78829339.189999998</v>
      </c>
    </row>
    <row r="179" spans="1:9" s="245" customFormat="1" ht="34.5">
      <c r="A179" s="710" t="s">
        <v>0</v>
      </c>
      <c r="B179" s="711"/>
      <c r="C179" s="711"/>
      <c r="D179" s="711"/>
      <c r="E179" s="711"/>
      <c r="F179" s="711"/>
      <c r="G179" s="711"/>
      <c r="H179" s="711"/>
      <c r="I179" s="712"/>
    </row>
    <row r="180" spans="1:9" s="245" customFormat="1" ht="24.95" customHeight="1">
      <c r="A180" s="713" t="s">
        <v>1</v>
      </c>
      <c r="B180" s="714"/>
      <c r="C180" s="714"/>
      <c r="D180" s="714"/>
      <c r="E180" s="714"/>
      <c r="F180" s="714"/>
      <c r="G180" s="714"/>
      <c r="H180" s="714"/>
      <c r="I180" s="715"/>
    </row>
    <row r="181" spans="1:9" s="245" customFormat="1" ht="24.95" customHeight="1">
      <c r="A181" s="713" t="s">
        <v>984</v>
      </c>
      <c r="B181" s="714"/>
      <c r="C181" s="714"/>
      <c r="D181" s="714"/>
      <c r="E181" s="714"/>
      <c r="F181" s="714"/>
      <c r="G181" s="714"/>
      <c r="H181" s="714"/>
      <c r="I181" s="715"/>
    </row>
    <row r="182" spans="1:9" s="245" customFormat="1" ht="31.5" customHeight="1" thickBot="1">
      <c r="A182" s="743" t="s">
        <v>368</v>
      </c>
      <c r="B182" s="744"/>
      <c r="C182" s="744"/>
      <c r="D182" s="744"/>
      <c r="E182" s="744"/>
      <c r="F182" s="744"/>
      <c r="G182" s="744"/>
      <c r="H182" s="744"/>
      <c r="I182" s="745"/>
    </row>
    <row r="183" spans="1:9" s="154" customFormat="1" ht="24.95" customHeight="1" thickBot="1">
      <c r="A183" s="723" t="s">
        <v>457</v>
      </c>
      <c r="B183" s="724"/>
      <c r="C183" s="724"/>
      <c r="D183" s="724"/>
      <c r="E183" s="724"/>
      <c r="F183" s="724"/>
      <c r="G183" s="724"/>
      <c r="H183" s="724"/>
      <c r="I183" s="725"/>
    </row>
    <row r="184" spans="1:9" s="184" customFormat="1" ht="41.25" thickBot="1">
      <c r="A184" s="3" t="s">
        <v>370</v>
      </c>
      <c r="B184" s="3" t="s">
        <v>78</v>
      </c>
      <c r="C184" s="157" t="s">
        <v>371</v>
      </c>
      <c r="D184" s="3" t="s">
        <v>4</v>
      </c>
      <c r="E184" s="158" t="s">
        <v>79</v>
      </c>
      <c r="F184" s="3" t="s">
        <v>882</v>
      </c>
      <c r="G184" s="3" t="s">
        <v>881</v>
      </c>
      <c r="H184" s="3" t="s">
        <v>884</v>
      </c>
      <c r="I184" s="3" t="s">
        <v>983</v>
      </c>
    </row>
    <row r="185" spans="1:9" s="154" customFormat="1" ht="21" thickBot="1">
      <c r="A185" s="252">
        <v>11101300100</v>
      </c>
      <c r="B185" s="201" t="s">
        <v>19</v>
      </c>
      <c r="C185" s="253"/>
      <c r="D185" s="102" t="s">
        <v>9</v>
      </c>
      <c r="E185" s="254" t="s">
        <v>458</v>
      </c>
      <c r="F185" s="255">
        <f>F231</f>
        <v>6306255.7689000005</v>
      </c>
      <c r="G185" s="255">
        <f>G231</f>
        <v>10519124.434</v>
      </c>
      <c r="H185" s="255">
        <f>H231</f>
        <v>3743418.3254999998</v>
      </c>
      <c r="I185" s="255">
        <f>I231</f>
        <v>13631990</v>
      </c>
    </row>
    <row r="186" spans="1:9" s="154" customFormat="1" ht="27.95" customHeight="1">
      <c r="A186" s="163">
        <v>11101300101</v>
      </c>
      <c r="B186" s="201" t="s">
        <v>19</v>
      </c>
      <c r="C186" s="164"/>
      <c r="D186" s="102" t="s">
        <v>9</v>
      </c>
      <c r="E186" s="256" t="s">
        <v>459</v>
      </c>
      <c r="F186" s="165">
        <f>F264</f>
        <v>2831890.7975399997</v>
      </c>
      <c r="G186" s="165">
        <f>G264</f>
        <v>8751636.2324000001</v>
      </c>
      <c r="H186" s="165">
        <f>H264</f>
        <v>2853727.1742999996</v>
      </c>
      <c r="I186" s="165">
        <f>I264</f>
        <v>14003118.92</v>
      </c>
    </row>
    <row r="187" spans="1:9" s="154" customFormat="1" ht="27.95" customHeight="1" thickBot="1">
      <c r="A187" s="211"/>
      <c r="B187" s="212"/>
      <c r="C187" s="213"/>
      <c r="D187" s="212"/>
      <c r="E187" s="256"/>
      <c r="F187" s="203"/>
      <c r="G187" s="203"/>
      <c r="H187" s="203"/>
      <c r="I187" s="203"/>
    </row>
    <row r="188" spans="1:9" s="154" customFormat="1" ht="27.95" customHeight="1" thickBot="1">
      <c r="A188" s="169"/>
      <c r="B188" s="222"/>
      <c r="C188" s="257"/>
      <c r="D188" s="222"/>
      <c r="E188" s="258" t="s">
        <v>51</v>
      </c>
      <c r="F188" s="173">
        <f>SUM(F185:F186)</f>
        <v>9138146.5664400011</v>
      </c>
      <c r="G188" s="173">
        <f>SUM(G185:G186)</f>
        <v>19270760.6664</v>
      </c>
      <c r="H188" s="173">
        <f>SUM(H185:H186)</f>
        <v>6597145.4997999994</v>
      </c>
      <c r="I188" s="173">
        <f>SUM(I185:I186)</f>
        <v>27635108.920000002</v>
      </c>
    </row>
    <row r="189" spans="1:9" s="154" customFormat="1" ht="27.95" customHeight="1" thickBot="1">
      <c r="A189" s="746" t="s">
        <v>385</v>
      </c>
      <c r="B189" s="747"/>
      <c r="C189" s="747"/>
      <c r="D189" s="747"/>
      <c r="E189" s="747"/>
      <c r="F189" s="747"/>
      <c r="G189" s="747"/>
      <c r="H189" s="747"/>
      <c r="I189" s="748"/>
    </row>
    <row r="190" spans="1:9" s="154" customFormat="1" ht="20.25">
      <c r="A190" s="174"/>
      <c r="B190" s="175"/>
      <c r="C190" s="176"/>
      <c r="D190" s="175"/>
      <c r="E190" s="259" t="s">
        <v>46</v>
      </c>
      <c r="F190" s="178">
        <f t="shared" ref="F190:I191" si="2">F229+F262</f>
        <v>9138146.5664400011</v>
      </c>
      <c r="G190" s="178">
        <f t="shared" si="2"/>
        <v>11170760.6664</v>
      </c>
      <c r="H190" s="178">
        <f t="shared" si="2"/>
        <v>6242145.4997999994</v>
      </c>
      <c r="I190" s="178">
        <f t="shared" si="2"/>
        <v>12535108.92</v>
      </c>
    </row>
    <row r="191" spans="1:9" s="154" customFormat="1" ht="27.95" customHeight="1" thickBot="1">
      <c r="A191" s="179"/>
      <c r="B191" s="180"/>
      <c r="C191" s="181"/>
      <c r="D191" s="180"/>
      <c r="E191" s="260" t="s">
        <v>460</v>
      </c>
      <c r="F191" s="183">
        <f t="shared" si="2"/>
        <v>0</v>
      </c>
      <c r="G191" s="183">
        <f t="shared" si="2"/>
        <v>8100000</v>
      </c>
      <c r="H191" s="183">
        <f t="shared" si="2"/>
        <v>355000</v>
      </c>
      <c r="I191" s="183">
        <f t="shared" si="2"/>
        <v>15100000</v>
      </c>
    </row>
    <row r="192" spans="1:9" s="154" customFormat="1" ht="27.95" customHeight="1" thickBot="1">
      <c r="A192" s="169"/>
      <c r="B192" s="222"/>
      <c r="C192" s="257"/>
      <c r="D192" s="222"/>
      <c r="E192" s="258" t="s">
        <v>51</v>
      </c>
      <c r="F192" s="173">
        <f>F190+F191</f>
        <v>9138146.5664400011</v>
      </c>
      <c r="G192" s="173">
        <f>G190+G191</f>
        <v>19270760.6664</v>
      </c>
      <c r="H192" s="173">
        <f>H190+H191</f>
        <v>6597145.4997999994</v>
      </c>
      <c r="I192" s="173">
        <f>I190+I191</f>
        <v>27635108.920000002</v>
      </c>
    </row>
    <row r="193" spans="1:9" s="245" customFormat="1" ht="34.5">
      <c r="A193" s="710" t="s">
        <v>0</v>
      </c>
      <c r="B193" s="711"/>
      <c r="C193" s="711"/>
      <c r="D193" s="711"/>
      <c r="E193" s="711"/>
      <c r="F193" s="711"/>
      <c r="G193" s="711"/>
      <c r="H193" s="711"/>
      <c r="I193" s="712"/>
    </row>
    <row r="194" spans="1:9" s="245" customFormat="1" ht="22.5">
      <c r="A194" s="713" t="s">
        <v>1</v>
      </c>
      <c r="B194" s="714"/>
      <c r="C194" s="714"/>
      <c r="D194" s="714"/>
      <c r="E194" s="714"/>
      <c r="F194" s="714"/>
      <c r="G194" s="714"/>
      <c r="H194" s="714"/>
      <c r="I194" s="715"/>
    </row>
    <row r="195" spans="1:9" s="245" customFormat="1" ht="22.5">
      <c r="A195" s="713" t="s">
        <v>984</v>
      </c>
      <c r="B195" s="714"/>
      <c r="C195" s="714"/>
      <c r="D195" s="714"/>
      <c r="E195" s="714"/>
      <c r="F195" s="714"/>
      <c r="G195" s="714"/>
      <c r="H195" s="714"/>
      <c r="I195" s="715"/>
    </row>
    <row r="196" spans="1:9" s="245" customFormat="1" ht="27.75" customHeight="1" thickBot="1">
      <c r="A196" s="743" t="s">
        <v>368</v>
      </c>
      <c r="B196" s="744"/>
      <c r="C196" s="744"/>
      <c r="D196" s="744"/>
      <c r="E196" s="744"/>
      <c r="F196" s="744"/>
      <c r="G196" s="744"/>
      <c r="H196" s="744"/>
      <c r="I196" s="745"/>
    </row>
    <row r="197" spans="1:9" s="154" customFormat="1" ht="20.25" thickBot="1">
      <c r="A197" s="717" t="s">
        <v>461</v>
      </c>
      <c r="B197" s="718"/>
      <c r="C197" s="718"/>
      <c r="D197" s="718"/>
      <c r="E197" s="718"/>
      <c r="F197" s="718"/>
      <c r="G197" s="718"/>
      <c r="H197" s="718"/>
      <c r="I197" s="719"/>
    </row>
    <row r="198" spans="1:9" s="184" customFormat="1" ht="41.25" thickBot="1">
      <c r="A198" s="3" t="s">
        <v>370</v>
      </c>
      <c r="B198" s="3" t="s">
        <v>78</v>
      </c>
      <c r="C198" s="157" t="s">
        <v>371</v>
      </c>
      <c r="D198" s="3" t="s">
        <v>4</v>
      </c>
      <c r="E198" s="158" t="s">
        <v>79</v>
      </c>
      <c r="F198" s="3" t="s">
        <v>882</v>
      </c>
      <c r="G198" s="3" t="s">
        <v>881</v>
      </c>
      <c r="H198" s="3" t="s">
        <v>884</v>
      </c>
      <c r="I198" s="3" t="s">
        <v>983</v>
      </c>
    </row>
    <row r="199" spans="1:9" s="154" customFormat="1" ht="27.95" customHeight="1">
      <c r="A199" s="190">
        <v>20000000</v>
      </c>
      <c r="B199" s="191"/>
      <c r="C199" s="192"/>
      <c r="D199" s="191"/>
      <c r="E199" s="193" t="s">
        <v>43</v>
      </c>
      <c r="F199" s="194"/>
      <c r="G199" s="194"/>
      <c r="H199" s="194"/>
      <c r="I199" s="195"/>
    </row>
    <row r="200" spans="1:9" s="154" customFormat="1" ht="20.25">
      <c r="A200" s="196">
        <v>21000000</v>
      </c>
      <c r="B200" s="197"/>
      <c r="C200" s="198"/>
      <c r="D200" s="197"/>
      <c r="E200" s="78" t="s">
        <v>46</v>
      </c>
      <c r="F200" s="186"/>
      <c r="G200" s="186"/>
      <c r="H200" s="186"/>
      <c r="I200" s="199"/>
    </row>
    <row r="201" spans="1:9" s="154" customFormat="1" ht="21" thickBot="1">
      <c r="A201" s="196">
        <v>21010000</v>
      </c>
      <c r="B201" s="197"/>
      <c r="C201" s="198"/>
      <c r="D201" s="197"/>
      <c r="E201" s="78" t="s">
        <v>392</v>
      </c>
      <c r="F201" s="186"/>
      <c r="G201" s="186"/>
      <c r="H201" s="186"/>
      <c r="I201" s="199"/>
    </row>
    <row r="202" spans="1:9" s="154" customFormat="1" ht="20.25">
      <c r="A202" s="200">
        <v>21010102</v>
      </c>
      <c r="B202" s="201" t="s">
        <v>19</v>
      </c>
      <c r="C202" s="202"/>
      <c r="D202" s="102" t="s">
        <v>9</v>
      </c>
      <c r="E202" s="83" t="s">
        <v>462</v>
      </c>
      <c r="F202" s="203">
        <f t="shared" ref="F202" si="3">G202-(G202*15%)</f>
        <v>722300.28570000001</v>
      </c>
      <c r="G202" s="199">
        <v>849765.04200000002</v>
      </c>
      <c r="H202" s="203">
        <f>G202/12*9</f>
        <v>637323.78150000004</v>
      </c>
      <c r="I202" s="199">
        <v>977230</v>
      </c>
    </row>
    <row r="203" spans="1:9" s="154" customFormat="1" ht="39">
      <c r="A203" s="196">
        <v>21020200</v>
      </c>
      <c r="B203" s="197"/>
      <c r="C203" s="198"/>
      <c r="D203" s="197"/>
      <c r="E203" s="78" t="s">
        <v>396</v>
      </c>
      <c r="F203" s="186"/>
      <c r="G203" s="199"/>
      <c r="H203" s="186"/>
      <c r="I203" s="199"/>
    </row>
    <row r="204" spans="1:9" s="154" customFormat="1" ht="21" thickBot="1">
      <c r="A204" s="200">
        <v>21200201</v>
      </c>
      <c r="B204" s="201" t="s">
        <v>19</v>
      </c>
      <c r="C204" s="202"/>
      <c r="D204" s="113"/>
      <c r="E204" s="83" t="s">
        <v>463</v>
      </c>
      <c r="F204" s="203"/>
      <c r="G204" s="203"/>
      <c r="H204" s="203"/>
      <c r="I204" s="203"/>
    </row>
    <row r="205" spans="1:9" s="154" customFormat="1" ht="21" thickBot="1">
      <c r="A205" s="200">
        <v>21200204</v>
      </c>
      <c r="B205" s="201" t="s">
        <v>19</v>
      </c>
      <c r="C205" s="202"/>
      <c r="D205" s="102" t="s">
        <v>9</v>
      </c>
      <c r="E205" s="109" t="s">
        <v>398</v>
      </c>
      <c r="F205" s="203">
        <f t="shared" ref="F205:F207" si="4">G205-(G205*15%)</f>
        <v>305940.07500000001</v>
      </c>
      <c r="G205" s="199">
        <v>359929.5</v>
      </c>
      <c r="H205" s="203">
        <f t="shared" ref="H205:H207" si="5">G205/12*9</f>
        <v>269947.125</v>
      </c>
      <c r="I205" s="199">
        <v>413918</v>
      </c>
    </row>
    <row r="206" spans="1:9" s="154" customFormat="1" ht="21" thickBot="1">
      <c r="A206" s="200">
        <v>21200206</v>
      </c>
      <c r="B206" s="201" t="s">
        <v>19</v>
      </c>
      <c r="C206" s="202"/>
      <c r="D206" s="102" t="s">
        <v>9</v>
      </c>
      <c r="E206" s="109" t="s">
        <v>399</v>
      </c>
      <c r="F206" s="203">
        <f t="shared" si="4"/>
        <v>216690.07500000001</v>
      </c>
      <c r="G206" s="199">
        <v>254929.5</v>
      </c>
      <c r="H206" s="203">
        <f t="shared" si="5"/>
        <v>191197.125</v>
      </c>
      <c r="I206" s="199">
        <v>293168</v>
      </c>
    </row>
    <row r="207" spans="1:9" s="154" customFormat="1" ht="21" thickBot="1">
      <c r="A207" s="200">
        <v>21200210</v>
      </c>
      <c r="B207" s="201" t="s">
        <v>19</v>
      </c>
      <c r="C207" s="202"/>
      <c r="D207" s="102" t="s">
        <v>9</v>
      </c>
      <c r="E207" s="109" t="s">
        <v>401</v>
      </c>
      <c r="F207" s="203">
        <f t="shared" si="4"/>
        <v>2166900.75</v>
      </c>
      <c r="G207" s="199">
        <v>2549295</v>
      </c>
      <c r="H207" s="203">
        <f t="shared" si="5"/>
        <v>1911971.25</v>
      </c>
      <c r="I207" s="199">
        <v>2931690</v>
      </c>
    </row>
    <row r="208" spans="1:9" s="154" customFormat="1" ht="21" thickBot="1">
      <c r="A208" s="200">
        <v>21200212</v>
      </c>
      <c r="B208" s="201" t="s">
        <v>19</v>
      </c>
      <c r="C208" s="202"/>
      <c r="D208" s="102" t="s">
        <v>9</v>
      </c>
      <c r="E208" s="109" t="s">
        <v>439</v>
      </c>
      <c r="F208" s="186"/>
      <c r="G208" s="199"/>
      <c r="H208" s="186"/>
      <c r="I208" s="199"/>
    </row>
    <row r="209" spans="1:9" s="154" customFormat="1" ht="21" thickBot="1">
      <c r="A209" s="200">
        <v>21200214</v>
      </c>
      <c r="B209" s="201" t="s">
        <v>19</v>
      </c>
      <c r="C209" s="202"/>
      <c r="D209" s="102" t="s">
        <v>9</v>
      </c>
      <c r="E209" s="109" t="s">
        <v>403</v>
      </c>
      <c r="F209" s="203">
        <f t="shared" ref="F209:F211" si="6">G209-(G209*15%)</f>
        <v>541789.44750000001</v>
      </c>
      <c r="G209" s="199">
        <v>637399.35</v>
      </c>
      <c r="H209" s="203">
        <f t="shared" ref="H209:H211" si="7">G209/12*9</f>
        <v>478049.51249999995</v>
      </c>
      <c r="I209" s="199">
        <v>733009</v>
      </c>
    </row>
    <row r="210" spans="1:9" s="154" customFormat="1" ht="21" thickBot="1">
      <c r="A210" s="200">
        <v>21200217</v>
      </c>
      <c r="B210" s="201" t="s">
        <v>19</v>
      </c>
      <c r="C210" s="202"/>
      <c r="D210" s="102" t="s">
        <v>9</v>
      </c>
      <c r="E210" s="109" t="s">
        <v>404</v>
      </c>
      <c r="F210" s="203">
        <f t="shared" si="6"/>
        <v>108345.03750000001</v>
      </c>
      <c r="G210" s="199">
        <v>127464.75</v>
      </c>
      <c r="H210" s="203">
        <f t="shared" si="7"/>
        <v>95598.5625</v>
      </c>
      <c r="I210" s="199">
        <v>146583</v>
      </c>
    </row>
    <row r="211" spans="1:9" s="154" customFormat="1" ht="20.25">
      <c r="A211" s="200">
        <v>21200228</v>
      </c>
      <c r="B211" s="201" t="s">
        <v>19</v>
      </c>
      <c r="C211" s="202"/>
      <c r="D211" s="102" t="s">
        <v>9</v>
      </c>
      <c r="E211" s="109" t="s">
        <v>464</v>
      </c>
      <c r="F211" s="203">
        <f t="shared" si="6"/>
        <v>180575.09820000001</v>
      </c>
      <c r="G211" s="199">
        <v>212441.29200000002</v>
      </c>
      <c r="H211" s="203">
        <f t="shared" si="7"/>
        <v>159330.96900000001</v>
      </c>
      <c r="I211" s="199">
        <v>244307</v>
      </c>
    </row>
    <row r="212" spans="1:9" s="154" customFormat="1" ht="21" thickBot="1">
      <c r="A212" s="200"/>
      <c r="B212" s="201"/>
      <c r="C212" s="202"/>
      <c r="D212" s="205"/>
      <c r="E212" s="147" t="s">
        <v>406</v>
      </c>
      <c r="F212" s="203"/>
      <c r="G212" s="199">
        <v>0</v>
      </c>
      <c r="H212" s="203"/>
      <c r="I212" s="199"/>
    </row>
    <row r="213" spans="1:9" s="154" customFormat="1" ht="20.25">
      <c r="A213" s="200"/>
      <c r="B213" s="201" t="s">
        <v>19</v>
      </c>
      <c r="C213" s="202"/>
      <c r="D213" s="102" t="s">
        <v>9</v>
      </c>
      <c r="E213" s="109" t="s">
        <v>407</v>
      </c>
      <c r="F213" s="203">
        <f t="shared" ref="F213" si="8">G213-(G213*15%)</f>
        <v>2063715</v>
      </c>
      <c r="G213" s="199">
        <v>2427900</v>
      </c>
      <c r="H213" s="203"/>
      <c r="I213" s="199">
        <v>2792085</v>
      </c>
    </row>
    <row r="214" spans="1:9" s="154" customFormat="1" ht="20.25">
      <c r="A214" s="211">
        <v>22020000</v>
      </c>
      <c r="B214" s="212"/>
      <c r="C214" s="213"/>
      <c r="D214" s="212"/>
      <c r="E214" s="141" t="s">
        <v>410</v>
      </c>
      <c r="F214" s="186"/>
      <c r="G214" s="199"/>
      <c r="H214" s="186"/>
      <c r="I214" s="199"/>
    </row>
    <row r="215" spans="1:9" s="154" customFormat="1" ht="20.25">
      <c r="A215" s="211">
        <v>22020100</v>
      </c>
      <c r="B215" s="201" t="s">
        <v>19</v>
      </c>
      <c r="C215" s="213"/>
      <c r="D215" s="212"/>
      <c r="E215" s="141" t="s">
        <v>465</v>
      </c>
      <c r="F215" s="186"/>
      <c r="G215" s="199"/>
      <c r="H215" s="186"/>
      <c r="I215" s="199"/>
    </row>
    <row r="216" spans="1:9" s="154" customFormat="1" ht="21" thickBot="1">
      <c r="A216" s="261">
        <v>22020101</v>
      </c>
      <c r="B216" s="201" t="s">
        <v>19</v>
      </c>
      <c r="C216" s="213"/>
      <c r="D216" s="140"/>
      <c r="E216" s="262" t="s">
        <v>466</v>
      </c>
      <c r="F216" s="203"/>
      <c r="G216" s="199"/>
      <c r="H216" s="203"/>
      <c r="I216" s="199"/>
    </row>
    <row r="217" spans="1:9" s="154" customFormat="1" ht="20.25">
      <c r="A217" s="261">
        <v>22020102</v>
      </c>
      <c r="B217" s="201" t="s">
        <v>19</v>
      </c>
      <c r="C217" s="213"/>
      <c r="D217" s="102" t="s">
        <v>9</v>
      </c>
      <c r="E217" s="262" t="s">
        <v>412</v>
      </c>
      <c r="F217" s="203"/>
      <c r="G217" s="199"/>
      <c r="H217" s="203"/>
      <c r="I217" s="199"/>
    </row>
    <row r="218" spans="1:9" s="154" customFormat="1" ht="39">
      <c r="A218" s="261">
        <v>22020103</v>
      </c>
      <c r="B218" s="201" t="s">
        <v>19</v>
      </c>
      <c r="C218" s="213"/>
      <c r="D218" s="140"/>
      <c r="E218" s="262" t="s">
        <v>467</v>
      </c>
      <c r="F218" s="203"/>
      <c r="G218" s="203"/>
      <c r="H218" s="203"/>
      <c r="I218" s="203"/>
    </row>
    <row r="219" spans="1:9" s="154" customFormat="1" ht="20.25">
      <c r="A219" s="261">
        <v>22020104</v>
      </c>
      <c r="B219" s="201" t="s">
        <v>19</v>
      </c>
      <c r="C219" s="213"/>
      <c r="D219" s="140"/>
      <c r="E219" s="262" t="s">
        <v>413</v>
      </c>
      <c r="F219" s="203"/>
      <c r="G219" s="203"/>
      <c r="H219" s="203"/>
      <c r="I219" s="203"/>
    </row>
    <row r="220" spans="1:9" s="154" customFormat="1" ht="21" thickBot="1">
      <c r="A220" s="211">
        <v>22020300</v>
      </c>
      <c r="B220" s="201"/>
      <c r="C220" s="213"/>
      <c r="D220" s="212"/>
      <c r="E220" s="214" t="s">
        <v>468</v>
      </c>
      <c r="F220" s="263"/>
      <c r="G220" s="264"/>
      <c r="H220" s="263"/>
      <c r="I220" s="264"/>
    </row>
    <row r="221" spans="1:9" s="154" customFormat="1" ht="20.25">
      <c r="A221" s="163">
        <v>22020302</v>
      </c>
      <c r="B221" s="201" t="s">
        <v>19</v>
      </c>
      <c r="C221" s="164"/>
      <c r="D221" s="102" t="s">
        <v>9</v>
      </c>
      <c r="E221" s="210" t="s">
        <v>415</v>
      </c>
      <c r="F221" s="186"/>
      <c r="G221" s="199">
        <v>100000</v>
      </c>
      <c r="H221" s="186"/>
      <c r="I221" s="199">
        <v>100000</v>
      </c>
    </row>
    <row r="222" spans="1:9" s="154" customFormat="1" ht="21" thickBot="1">
      <c r="A222" s="211">
        <v>22020500</v>
      </c>
      <c r="B222" s="212"/>
      <c r="C222" s="213"/>
      <c r="D222" s="212"/>
      <c r="E222" s="214" t="s">
        <v>469</v>
      </c>
      <c r="F222" s="263"/>
      <c r="G222" s="264"/>
      <c r="H222" s="263"/>
      <c r="I222" s="264"/>
    </row>
    <row r="223" spans="1:9" s="154" customFormat="1" ht="21" thickBot="1">
      <c r="A223" s="163">
        <v>22020601</v>
      </c>
      <c r="B223" s="201" t="s">
        <v>19</v>
      </c>
      <c r="C223" s="164"/>
      <c r="D223" s="102" t="s">
        <v>9</v>
      </c>
      <c r="E223" s="210" t="s">
        <v>470</v>
      </c>
      <c r="F223" s="186"/>
      <c r="G223" s="199">
        <v>2000000</v>
      </c>
      <c r="H223" s="186"/>
      <c r="I223" s="199">
        <v>1000000</v>
      </c>
    </row>
    <row r="224" spans="1:9" s="154" customFormat="1" ht="20.25">
      <c r="A224" s="163">
        <v>22020602</v>
      </c>
      <c r="B224" s="201" t="s">
        <v>19</v>
      </c>
      <c r="C224" s="164"/>
      <c r="D224" s="102" t="s">
        <v>9</v>
      </c>
      <c r="E224" s="210" t="s">
        <v>961</v>
      </c>
      <c r="F224" s="186"/>
      <c r="G224" s="199"/>
      <c r="H224" s="186"/>
      <c r="I224" s="199">
        <v>3000000</v>
      </c>
    </row>
    <row r="225" spans="1:9" s="154" customFormat="1" ht="21" thickBot="1">
      <c r="A225" s="265">
        <v>220210</v>
      </c>
      <c r="B225" s="201" t="s">
        <v>19</v>
      </c>
      <c r="C225" s="164"/>
      <c r="D225" s="82"/>
      <c r="E225" s="266" t="s">
        <v>471</v>
      </c>
      <c r="F225" s="186"/>
      <c r="G225" s="199"/>
      <c r="H225" s="186"/>
      <c r="I225" s="199"/>
    </row>
    <row r="226" spans="1:9" s="154" customFormat="1" ht="20.25">
      <c r="A226" s="267">
        <v>22021001</v>
      </c>
      <c r="B226" s="201" t="s">
        <v>19</v>
      </c>
      <c r="C226" s="164"/>
      <c r="D226" s="102" t="s">
        <v>9</v>
      </c>
      <c r="E226" s="268" t="s">
        <v>425</v>
      </c>
      <c r="F226" s="186"/>
      <c r="G226" s="199">
        <v>1000000</v>
      </c>
      <c r="H226" s="186"/>
      <c r="I226" s="199">
        <v>1000000</v>
      </c>
    </row>
    <row r="227" spans="1:9" s="154" customFormat="1" ht="39">
      <c r="A227" s="267">
        <v>22021002</v>
      </c>
      <c r="B227" s="201" t="s">
        <v>19</v>
      </c>
      <c r="C227" s="164"/>
      <c r="D227" s="205"/>
      <c r="E227" s="268" t="s">
        <v>427</v>
      </c>
      <c r="F227" s="203"/>
      <c r="G227" s="203"/>
      <c r="H227" s="203"/>
      <c r="I227" s="203"/>
    </row>
    <row r="228" spans="1:9" s="154" customFormat="1" ht="21" thickBot="1">
      <c r="A228" s="269">
        <v>22021011</v>
      </c>
      <c r="B228" s="217" t="s">
        <v>19</v>
      </c>
      <c r="C228" s="218"/>
      <c r="D228" s="270"/>
      <c r="E228" s="271" t="s">
        <v>445</v>
      </c>
      <c r="F228" s="237"/>
      <c r="G228" s="238"/>
      <c r="H228" s="237"/>
      <c r="I228" s="238"/>
    </row>
    <row r="229" spans="1:9" s="154" customFormat="1" ht="21" thickBot="1">
      <c r="A229" s="170"/>
      <c r="B229" s="222"/>
      <c r="C229" s="223"/>
      <c r="D229" s="222"/>
      <c r="E229" s="239" t="s">
        <v>46</v>
      </c>
      <c r="F229" s="247">
        <f>SUM(F202:F213)</f>
        <v>6306255.7689000005</v>
      </c>
      <c r="G229" s="247">
        <f>SUM(G202:G213)</f>
        <v>7419124.4340000004</v>
      </c>
      <c r="H229" s="247">
        <f>SUM(H202:H213)</f>
        <v>3743418.3254999998</v>
      </c>
      <c r="I229" s="247">
        <f>SUM(I202:I213)</f>
        <v>8531990</v>
      </c>
    </row>
    <row r="230" spans="1:9" s="154" customFormat="1" ht="27.95" customHeight="1" thickBot="1">
      <c r="A230" s="170"/>
      <c r="B230" s="222"/>
      <c r="C230" s="223"/>
      <c r="D230" s="222"/>
      <c r="E230" s="239" t="s">
        <v>410</v>
      </c>
      <c r="F230" s="247">
        <f>SUM(F216:F228)</f>
        <v>0</v>
      </c>
      <c r="G230" s="247">
        <f>SUM(G216:G228)</f>
        <v>3100000</v>
      </c>
      <c r="H230" s="247">
        <f>SUM(H216:H228)</f>
        <v>0</v>
      </c>
      <c r="I230" s="247">
        <f>SUM(I216:I228)</f>
        <v>5100000</v>
      </c>
    </row>
    <row r="231" spans="1:9" s="154" customFormat="1" ht="27.95" customHeight="1" thickBot="1">
      <c r="A231" s="226"/>
      <c r="B231" s="227"/>
      <c r="C231" s="228"/>
      <c r="D231" s="24"/>
      <c r="E231" s="239" t="s">
        <v>51</v>
      </c>
      <c r="F231" s="272">
        <f>F229+F230</f>
        <v>6306255.7689000005</v>
      </c>
      <c r="G231" s="272">
        <f>G229+G230</f>
        <v>10519124.434</v>
      </c>
      <c r="H231" s="272">
        <f>H229+H230</f>
        <v>3743418.3254999998</v>
      </c>
      <c r="I231" s="272">
        <f>I229+I230</f>
        <v>13631990</v>
      </c>
    </row>
    <row r="232" spans="1:9" s="245" customFormat="1" ht="34.5">
      <c r="A232" s="710" t="s">
        <v>0</v>
      </c>
      <c r="B232" s="711"/>
      <c r="C232" s="711"/>
      <c r="D232" s="711"/>
      <c r="E232" s="711"/>
      <c r="F232" s="711"/>
      <c r="G232" s="711"/>
      <c r="H232" s="711"/>
      <c r="I232" s="712"/>
    </row>
    <row r="233" spans="1:9" s="245" customFormat="1" ht="22.5">
      <c r="A233" s="713" t="s">
        <v>1</v>
      </c>
      <c r="B233" s="714"/>
      <c r="C233" s="714"/>
      <c r="D233" s="714"/>
      <c r="E233" s="714"/>
      <c r="F233" s="714"/>
      <c r="G233" s="714"/>
      <c r="H233" s="714"/>
      <c r="I233" s="715"/>
    </row>
    <row r="234" spans="1:9" s="245" customFormat="1" ht="22.5">
      <c r="A234" s="713" t="s">
        <v>984</v>
      </c>
      <c r="B234" s="714"/>
      <c r="C234" s="714"/>
      <c r="D234" s="714"/>
      <c r="E234" s="714"/>
      <c r="F234" s="714"/>
      <c r="G234" s="714"/>
      <c r="H234" s="714"/>
      <c r="I234" s="715"/>
    </row>
    <row r="235" spans="1:9" s="245" customFormat="1" ht="30.75" customHeight="1" thickBot="1">
      <c r="A235" s="743" t="s">
        <v>368</v>
      </c>
      <c r="B235" s="744"/>
      <c r="C235" s="744"/>
      <c r="D235" s="744"/>
      <c r="E235" s="744"/>
      <c r="F235" s="744"/>
      <c r="G235" s="744"/>
      <c r="H235" s="744"/>
      <c r="I235" s="745"/>
    </row>
    <row r="236" spans="1:9" s="154" customFormat="1" ht="20.25" thickBot="1">
      <c r="A236" s="730" t="s">
        <v>472</v>
      </c>
      <c r="B236" s="731"/>
      <c r="C236" s="731"/>
      <c r="D236" s="731"/>
      <c r="E236" s="731"/>
      <c r="F236" s="731"/>
      <c r="G236" s="731"/>
      <c r="H236" s="731"/>
      <c r="I236" s="732"/>
    </row>
    <row r="237" spans="1:9" s="184" customFormat="1" ht="41.25" thickBot="1">
      <c r="A237" s="3" t="s">
        <v>370</v>
      </c>
      <c r="B237" s="3" t="s">
        <v>78</v>
      </c>
      <c r="C237" s="157" t="s">
        <v>371</v>
      </c>
      <c r="D237" s="3" t="s">
        <v>4</v>
      </c>
      <c r="E237" s="158" t="s">
        <v>79</v>
      </c>
      <c r="F237" s="3" t="s">
        <v>882</v>
      </c>
      <c r="G237" s="3" t="s">
        <v>881</v>
      </c>
      <c r="H237" s="3" t="s">
        <v>884</v>
      </c>
      <c r="I237" s="3" t="s">
        <v>983</v>
      </c>
    </row>
    <row r="238" spans="1:9" s="154" customFormat="1" ht="20.25">
      <c r="A238" s="231">
        <v>20000000</v>
      </c>
      <c r="B238" s="232"/>
      <c r="C238" s="233"/>
      <c r="D238" s="232"/>
      <c r="E238" s="72" t="s">
        <v>43</v>
      </c>
      <c r="F238" s="234"/>
      <c r="G238" s="234"/>
      <c r="H238" s="234"/>
      <c r="I238" s="235"/>
    </row>
    <row r="239" spans="1:9" s="154" customFormat="1" ht="20.25">
      <c r="A239" s="196">
        <v>21000000</v>
      </c>
      <c r="B239" s="197"/>
      <c r="C239" s="198"/>
      <c r="D239" s="197"/>
      <c r="E239" s="78" t="s">
        <v>46</v>
      </c>
      <c r="F239" s="186"/>
      <c r="G239" s="186"/>
      <c r="H239" s="186"/>
      <c r="I239" s="199"/>
    </row>
    <row r="240" spans="1:9" s="154" customFormat="1" ht="21" thickBot="1">
      <c r="A240" s="196">
        <v>21010000</v>
      </c>
      <c r="B240" s="197"/>
      <c r="C240" s="198"/>
      <c r="D240" s="197"/>
      <c r="E240" s="78" t="s">
        <v>392</v>
      </c>
      <c r="F240" s="186"/>
      <c r="G240" s="186"/>
      <c r="H240" s="186"/>
      <c r="I240" s="199"/>
    </row>
    <row r="241" spans="1:9" s="154" customFormat="1" ht="21" thickBot="1">
      <c r="A241" s="200">
        <v>21010103</v>
      </c>
      <c r="B241" s="201" t="s">
        <v>19</v>
      </c>
      <c r="C241" s="202"/>
      <c r="D241" s="102" t="s">
        <v>9</v>
      </c>
      <c r="E241" s="83" t="s">
        <v>431</v>
      </c>
      <c r="F241" s="203">
        <f t="shared" ref="F241" si="9">G241-(G241*15%)</f>
        <v>1646948.62836</v>
      </c>
      <c r="G241" s="199">
        <v>1937586.6216</v>
      </c>
      <c r="H241" s="203">
        <f>G241/12*9</f>
        <v>1453189.9661999999</v>
      </c>
      <c r="I241" s="199">
        <v>1783199.4</v>
      </c>
    </row>
    <row r="242" spans="1:9" s="154" customFormat="1" ht="21" thickBot="1">
      <c r="A242" s="200">
        <v>21010104</v>
      </c>
      <c r="B242" s="201" t="s">
        <v>19</v>
      </c>
      <c r="C242" s="202"/>
      <c r="D242" s="102" t="s">
        <v>9</v>
      </c>
      <c r="E242" s="83" t="s">
        <v>432</v>
      </c>
      <c r="F242" s="203"/>
      <c r="G242" s="203"/>
      <c r="H242" s="203"/>
      <c r="I242" s="203"/>
    </row>
    <row r="243" spans="1:9" s="154" customFormat="1" ht="21" thickBot="1">
      <c r="A243" s="200">
        <v>21010105</v>
      </c>
      <c r="B243" s="201" t="s">
        <v>19</v>
      </c>
      <c r="C243" s="202"/>
      <c r="D243" s="102" t="s">
        <v>9</v>
      </c>
      <c r="E243" s="83" t="s">
        <v>473</v>
      </c>
      <c r="F243" s="203"/>
      <c r="G243" s="203"/>
      <c r="H243" s="203"/>
      <c r="I243" s="203"/>
    </row>
    <row r="244" spans="1:9" s="154" customFormat="1" ht="21" thickBot="1">
      <c r="A244" s="236"/>
      <c r="B244" s="201" t="s">
        <v>19</v>
      </c>
      <c r="C244" s="202"/>
      <c r="D244" s="102" t="s">
        <v>9</v>
      </c>
      <c r="E244" s="109" t="s">
        <v>940</v>
      </c>
      <c r="F244" s="203"/>
      <c r="G244" s="199">
        <v>420000</v>
      </c>
      <c r="H244" s="203"/>
      <c r="I244" s="199">
        <v>960000</v>
      </c>
    </row>
    <row r="245" spans="1:9" s="154" customFormat="1" ht="39.75" thickBot="1">
      <c r="A245" s="196">
        <v>21020300</v>
      </c>
      <c r="B245" s="197"/>
      <c r="C245" s="198"/>
      <c r="D245" s="102" t="s">
        <v>9</v>
      </c>
      <c r="E245" s="78" t="s">
        <v>435</v>
      </c>
      <c r="F245" s="186"/>
      <c r="G245" s="199"/>
      <c r="H245" s="186"/>
      <c r="I245" s="199"/>
    </row>
    <row r="246" spans="1:9" s="154" customFormat="1" ht="21" thickBot="1">
      <c r="A246" s="200">
        <v>21020301</v>
      </c>
      <c r="B246" s="201" t="s">
        <v>19</v>
      </c>
      <c r="C246" s="202"/>
      <c r="D246" s="102" t="s">
        <v>9</v>
      </c>
      <c r="E246" s="109" t="s">
        <v>436</v>
      </c>
      <c r="F246" s="203">
        <f t="shared" ref="F246:F249" si="10">G246-(G246*15%)</f>
        <v>576432.02421000006</v>
      </c>
      <c r="G246" s="199">
        <v>678155.32260000007</v>
      </c>
      <c r="H246" s="203">
        <f t="shared" ref="H246:H249" si="11">G246/12*9</f>
        <v>508616.49195000005</v>
      </c>
      <c r="I246" s="199">
        <v>624119.79</v>
      </c>
    </row>
    <row r="247" spans="1:9" s="154" customFormat="1" ht="21" thickBot="1">
      <c r="A247" s="200">
        <v>21020302</v>
      </c>
      <c r="B247" s="201" t="s">
        <v>19</v>
      </c>
      <c r="C247" s="202"/>
      <c r="D247" s="102" t="s">
        <v>9</v>
      </c>
      <c r="E247" s="109" t="s">
        <v>437</v>
      </c>
      <c r="F247" s="203">
        <f t="shared" si="10"/>
        <v>329389.72352999996</v>
      </c>
      <c r="G247" s="199">
        <v>387517.32179999998</v>
      </c>
      <c r="H247" s="203">
        <f t="shared" si="11"/>
        <v>290637.99134999997</v>
      </c>
      <c r="I247" s="199">
        <v>356639.88</v>
      </c>
    </row>
    <row r="248" spans="1:9" s="154" customFormat="1" ht="21" thickBot="1">
      <c r="A248" s="200">
        <v>21020303</v>
      </c>
      <c r="B248" s="201" t="s">
        <v>19</v>
      </c>
      <c r="C248" s="202"/>
      <c r="D248" s="102" t="s">
        <v>9</v>
      </c>
      <c r="E248" s="109" t="s">
        <v>438</v>
      </c>
      <c r="F248" s="203">
        <f t="shared" si="10"/>
        <v>26603.64</v>
      </c>
      <c r="G248" s="199">
        <v>31298.400000000001</v>
      </c>
      <c r="H248" s="203">
        <f t="shared" si="11"/>
        <v>23473.800000000003</v>
      </c>
      <c r="I248" s="199">
        <v>28840</v>
      </c>
    </row>
    <row r="249" spans="1:9" s="154" customFormat="1" ht="21" thickBot="1">
      <c r="A249" s="200">
        <v>21020304</v>
      </c>
      <c r="B249" s="201" t="s">
        <v>19</v>
      </c>
      <c r="C249" s="202"/>
      <c r="D249" s="102" t="s">
        <v>9</v>
      </c>
      <c r="E249" s="109" t="s">
        <v>398</v>
      </c>
      <c r="F249" s="203">
        <f t="shared" si="10"/>
        <v>82347.433560000005</v>
      </c>
      <c r="G249" s="199">
        <v>96879.333600000013</v>
      </c>
      <c r="H249" s="203">
        <f t="shared" si="11"/>
        <v>72659.500200000009</v>
      </c>
      <c r="I249" s="199">
        <v>89159.97</v>
      </c>
    </row>
    <row r="250" spans="1:9" s="154" customFormat="1" ht="21" thickBot="1">
      <c r="A250" s="200">
        <v>21020312</v>
      </c>
      <c r="B250" s="201" t="s">
        <v>19</v>
      </c>
      <c r="C250" s="202"/>
      <c r="D250" s="102" t="s">
        <v>9</v>
      </c>
      <c r="E250" s="109" t="s">
        <v>439</v>
      </c>
      <c r="F250" s="203"/>
      <c r="G250" s="199"/>
      <c r="H250" s="203"/>
      <c r="I250" s="199"/>
    </row>
    <row r="251" spans="1:9" s="154" customFormat="1" ht="20.25">
      <c r="A251" s="200">
        <v>21020315</v>
      </c>
      <c r="B251" s="201" t="s">
        <v>19</v>
      </c>
      <c r="C251" s="202"/>
      <c r="D251" s="102" t="s">
        <v>9</v>
      </c>
      <c r="E251" s="109" t="s">
        <v>440</v>
      </c>
      <c r="F251" s="203">
        <f t="shared" ref="F251" si="12">G251-(G251*15%)</f>
        <v>170169.34788000002</v>
      </c>
      <c r="G251" s="199">
        <v>200199.2328</v>
      </c>
      <c r="H251" s="203">
        <f>G251/12*9</f>
        <v>150149.4246</v>
      </c>
      <c r="I251" s="199">
        <v>161159.88</v>
      </c>
    </row>
    <row r="252" spans="1:9" s="154" customFormat="1" ht="20.25">
      <c r="A252" s="196">
        <v>21020400</v>
      </c>
      <c r="B252" s="197"/>
      <c r="C252" s="198"/>
      <c r="D252" s="197"/>
      <c r="E252" s="78" t="s">
        <v>450</v>
      </c>
      <c r="F252" s="203"/>
      <c r="G252" s="203"/>
      <c r="H252" s="203"/>
      <c r="I252" s="203"/>
    </row>
    <row r="253" spans="1:9" s="154" customFormat="1" ht="20.25">
      <c r="A253" s="200">
        <v>21020401</v>
      </c>
      <c r="B253" s="201" t="s">
        <v>19</v>
      </c>
      <c r="C253" s="202"/>
      <c r="D253" s="113"/>
      <c r="E253" s="109" t="s">
        <v>436</v>
      </c>
      <c r="F253" s="203"/>
      <c r="G253" s="203"/>
      <c r="H253" s="203"/>
      <c r="I253" s="203"/>
    </row>
    <row r="254" spans="1:9" s="154" customFormat="1" ht="20.25">
      <c r="A254" s="200">
        <v>21020402</v>
      </c>
      <c r="B254" s="201" t="s">
        <v>19</v>
      </c>
      <c r="C254" s="202"/>
      <c r="D254" s="113"/>
      <c r="E254" s="109" t="s">
        <v>437</v>
      </c>
      <c r="F254" s="203"/>
      <c r="G254" s="203"/>
      <c r="H254" s="203"/>
      <c r="I254" s="203"/>
    </row>
    <row r="255" spans="1:9" s="154" customFormat="1" ht="20.25">
      <c r="A255" s="200">
        <v>21020403</v>
      </c>
      <c r="B255" s="201" t="s">
        <v>19</v>
      </c>
      <c r="C255" s="202"/>
      <c r="D255" s="113"/>
      <c r="E255" s="109" t="s">
        <v>438</v>
      </c>
      <c r="F255" s="203"/>
      <c r="G255" s="203"/>
      <c r="H255" s="203"/>
      <c r="I255" s="203"/>
    </row>
    <row r="256" spans="1:9" s="154" customFormat="1" ht="20.25">
      <c r="A256" s="200">
        <v>21020404</v>
      </c>
      <c r="B256" s="201" t="s">
        <v>19</v>
      </c>
      <c r="C256" s="202"/>
      <c r="D256" s="113"/>
      <c r="E256" s="109" t="s">
        <v>398</v>
      </c>
      <c r="F256" s="203"/>
      <c r="G256" s="203"/>
      <c r="H256" s="203"/>
      <c r="I256" s="203"/>
    </row>
    <row r="257" spans="1:9" s="154" customFormat="1" ht="20.25">
      <c r="A257" s="200">
        <v>21020413</v>
      </c>
      <c r="B257" s="201" t="s">
        <v>19</v>
      </c>
      <c r="C257" s="202"/>
      <c r="D257" s="113"/>
      <c r="E257" s="109" t="s">
        <v>474</v>
      </c>
      <c r="F257" s="203"/>
      <c r="G257" s="203"/>
      <c r="H257" s="203"/>
      <c r="I257" s="203"/>
    </row>
    <row r="258" spans="1:9" s="154" customFormat="1" ht="20.25">
      <c r="A258" s="200">
        <v>21020415</v>
      </c>
      <c r="B258" s="201" t="s">
        <v>19</v>
      </c>
      <c r="C258" s="202"/>
      <c r="D258" s="113"/>
      <c r="E258" s="109" t="s">
        <v>440</v>
      </c>
      <c r="F258" s="203"/>
      <c r="G258" s="203"/>
      <c r="H258" s="203"/>
      <c r="I258" s="203"/>
    </row>
    <row r="259" spans="1:9" s="154" customFormat="1" ht="20.25">
      <c r="A259" s="211">
        <v>22020000</v>
      </c>
      <c r="B259" s="212"/>
      <c r="C259" s="213"/>
      <c r="D259" s="212"/>
      <c r="E259" s="141" t="s">
        <v>410</v>
      </c>
      <c r="F259" s="186"/>
      <c r="G259" s="199"/>
      <c r="H259" s="186"/>
      <c r="I259" s="199"/>
    </row>
    <row r="260" spans="1:9" s="154" customFormat="1" ht="39.75" customHeight="1" thickBot="1">
      <c r="A260" s="211">
        <v>22020700</v>
      </c>
      <c r="B260" s="212"/>
      <c r="C260" s="213"/>
      <c r="D260" s="212"/>
      <c r="E260" s="141" t="s">
        <v>475</v>
      </c>
      <c r="F260" s="186"/>
      <c r="G260" s="199"/>
      <c r="H260" s="186"/>
      <c r="I260" s="199"/>
    </row>
    <row r="261" spans="1:9" s="154" customFormat="1" ht="21" thickBot="1">
      <c r="A261" s="216">
        <v>22020703</v>
      </c>
      <c r="B261" s="217" t="s">
        <v>19</v>
      </c>
      <c r="C261" s="218"/>
      <c r="D261" s="219" t="s">
        <v>9</v>
      </c>
      <c r="E261" s="273" t="s">
        <v>476</v>
      </c>
      <c r="F261" s="237"/>
      <c r="G261" s="238">
        <v>5000000</v>
      </c>
      <c r="H261" s="237">
        <v>355000</v>
      </c>
      <c r="I261" s="238">
        <v>10000000</v>
      </c>
    </row>
    <row r="262" spans="1:9" s="154" customFormat="1" ht="21" thickBot="1">
      <c r="A262" s="169"/>
      <c r="B262" s="222"/>
      <c r="C262" s="257"/>
      <c r="D262" s="222"/>
      <c r="E262" s="274" t="s">
        <v>46</v>
      </c>
      <c r="F262" s="275">
        <f>SUM(F241:F258)</f>
        <v>2831890.7975399997</v>
      </c>
      <c r="G262" s="275">
        <f>SUM(G241:G258)</f>
        <v>3751636.2324000001</v>
      </c>
      <c r="H262" s="275">
        <f>SUM(H241:H258)</f>
        <v>2498727.1742999996</v>
      </c>
      <c r="I262" s="275">
        <f>SUM(I241:I258)</f>
        <v>4003118.92</v>
      </c>
    </row>
    <row r="263" spans="1:9" s="154" customFormat="1" ht="27.95" customHeight="1" thickBot="1">
      <c r="A263" s="169"/>
      <c r="B263" s="222"/>
      <c r="C263" s="257"/>
      <c r="D263" s="222"/>
      <c r="E263" s="274" t="s">
        <v>410</v>
      </c>
      <c r="F263" s="275">
        <f>SUM(F261)</f>
        <v>0</v>
      </c>
      <c r="G263" s="275">
        <f>SUM(G261)</f>
        <v>5000000</v>
      </c>
      <c r="H263" s="275">
        <f>SUM(H261)</f>
        <v>355000</v>
      </c>
      <c r="I263" s="275">
        <f>SUM(I261)</f>
        <v>10000000</v>
      </c>
    </row>
    <row r="264" spans="1:9" s="154" customFormat="1" ht="27.95" customHeight="1" thickBot="1">
      <c r="A264" s="169"/>
      <c r="B264" s="222"/>
      <c r="C264" s="257"/>
      <c r="D264" s="222"/>
      <c r="E264" s="172" t="s">
        <v>51</v>
      </c>
      <c r="F264" s="275">
        <f>F262+F263</f>
        <v>2831890.7975399997</v>
      </c>
      <c r="G264" s="275">
        <f>G262+G263</f>
        <v>8751636.2324000001</v>
      </c>
      <c r="H264" s="275">
        <f>H262+H263</f>
        <v>2853727.1742999996</v>
      </c>
      <c r="I264" s="275">
        <f>I262+I263</f>
        <v>14003118.92</v>
      </c>
    </row>
    <row r="265" spans="1:9" ht="34.5">
      <c r="A265" s="710" t="s">
        <v>0</v>
      </c>
      <c r="B265" s="711"/>
      <c r="C265" s="711"/>
      <c r="D265" s="711"/>
      <c r="E265" s="711"/>
      <c r="F265" s="711"/>
      <c r="G265" s="711"/>
      <c r="H265" s="711"/>
      <c r="I265" s="712"/>
    </row>
    <row r="266" spans="1:9" ht="22.5">
      <c r="A266" s="713" t="s">
        <v>1</v>
      </c>
      <c r="B266" s="714"/>
      <c r="C266" s="714"/>
      <c r="D266" s="714"/>
      <c r="E266" s="714"/>
      <c r="F266" s="714"/>
      <c r="G266" s="714"/>
      <c r="H266" s="714"/>
      <c r="I266" s="715"/>
    </row>
    <row r="267" spans="1:9" ht="22.5">
      <c r="A267" s="713" t="s">
        <v>984</v>
      </c>
      <c r="B267" s="714"/>
      <c r="C267" s="714"/>
      <c r="D267" s="714"/>
      <c r="E267" s="714"/>
      <c r="F267" s="714"/>
      <c r="G267" s="714"/>
      <c r="H267" s="714"/>
      <c r="I267" s="715"/>
    </row>
    <row r="268" spans="1:9" ht="36" customHeight="1" thickBot="1">
      <c r="A268" s="743" t="s">
        <v>477</v>
      </c>
      <c r="B268" s="744"/>
      <c r="C268" s="744"/>
      <c r="D268" s="744"/>
      <c r="E268" s="744"/>
      <c r="F268" s="744"/>
      <c r="G268" s="744"/>
      <c r="H268" s="744"/>
      <c r="I268" s="745"/>
    </row>
    <row r="269" spans="1:9" s="154" customFormat="1" ht="20.25" thickBot="1">
      <c r="A269" s="723" t="s">
        <v>478</v>
      </c>
      <c r="B269" s="724"/>
      <c r="C269" s="724"/>
      <c r="D269" s="724"/>
      <c r="E269" s="724"/>
      <c r="F269" s="724"/>
      <c r="G269" s="724"/>
      <c r="H269" s="724"/>
      <c r="I269" s="725"/>
    </row>
    <row r="270" spans="1:9" s="184" customFormat="1" ht="41.25" thickBot="1">
      <c r="A270" s="3" t="s">
        <v>370</v>
      </c>
      <c r="B270" s="3" t="s">
        <v>78</v>
      </c>
      <c r="C270" s="157" t="s">
        <v>371</v>
      </c>
      <c r="D270" s="3" t="s">
        <v>4</v>
      </c>
      <c r="E270" s="158" t="s">
        <v>79</v>
      </c>
      <c r="F270" s="3" t="s">
        <v>882</v>
      </c>
      <c r="G270" s="3" t="s">
        <v>881</v>
      </c>
      <c r="H270" s="3" t="s">
        <v>884</v>
      </c>
      <c r="I270" s="3" t="s">
        <v>983</v>
      </c>
    </row>
    <row r="271" spans="1:9" s="154" customFormat="1" ht="27.95" customHeight="1">
      <c r="A271" s="159">
        <v>11200100001</v>
      </c>
      <c r="B271" s="201" t="s">
        <v>19</v>
      </c>
      <c r="C271" s="185"/>
      <c r="D271" s="102" t="s">
        <v>9</v>
      </c>
      <c r="E271" s="161" t="s">
        <v>375</v>
      </c>
      <c r="F271" s="162">
        <f>F319</f>
        <v>42689141.472999997</v>
      </c>
      <c r="G271" s="162">
        <f>G319</f>
        <v>94508471.379999995</v>
      </c>
      <c r="H271" s="162">
        <f>H319</f>
        <v>43421210.535000004</v>
      </c>
      <c r="I271" s="162">
        <f>I319</f>
        <v>124855899</v>
      </c>
    </row>
    <row r="272" spans="1:9" s="154" customFormat="1" ht="27.95" customHeight="1" thickBot="1">
      <c r="A272" s="211"/>
      <c r="B272" s="212"/>
      <c r="C272" s="213"/>
      <c r="D272" s="212"/>
      <c r="E272" s="147"/>
      <c r="F272" s="203"/>
      <c r="G272" s="203"/>
      <c r="H272" s="203"/>
      <c r="I272" s="203"/>
    </row>
    <row r="273" spans="1:9" s="154" customFormat="1" ht="27.95" customHeight="1" thickBot="1">
      <c r="A273" s="170"/>
      <c r="B273" s="222"/>
      <c r="C273" s="223"/>
      <c r="D273" s="222"/>
      <c r="E273" s="224" t="s">
        <v>51</v>
      </c>
      <c r="F273" s="276">
        <f>F271</f>
        <v>42689141.472999997</v>
      </c>
      <c r="G273" s="276">
        <f>G271</f>
        <v>94508471.379999995</v>
      </c>
      <c r="H273" s="276">
        <f>H271</f>
        <v>43421210.535000004</v>
      </c>
      <c r="I273" s="276">
        <f>I271</f>
        <v>124855899</v>
      </c>
    </row>
    <row r="274" spans="1:9" s="154" customFormat="1" ht="27.95" customHeight="1" thickBot="1">
      <c r="A274" s="752" t="s">
        <v>385</v>
      </c>
      <c r="B274" s="752"/>
      <c r="C274" s="752"/>
      <c r="D274" s="752"/>
      <c r="E274" s="752"/>
      <c r="F274" s="752"/>
      <c r="G274" s="752"/>
      <c r="H274" s="752"/>
      <c r="I274" s="752"/>
    </row>
    <row r="275" spans="1:9" s="154" customFormat="1" ht="21" thickBot="1">
      <c r="A275" s="170"/>
      <c r="B275" s="222"/>
      <c r="C275" s="223"/>
      <c r="D275" s="222"/>
      <c r="E275" s="224" t="s">
        <v>46</v>
      </c>
      <c r="F275" s="276">
        <f t="shared" ref="F275:I276" si="13">F317</f>
        <v>42689141.472999997</v>
      </c>
      <c r="G275" s="276">
        <f t="shared" si="13"/>
        <v>75608471.379999995</v>
      </c>
      <c r="H275" s="276">
        <f t="shared" si="13"/>
        <v>42221210.535000004</v>
      </c>
      <c r="I275" s="276">
        <f t="shared" si="13"/>
        <v>67755899</v>
      </c>
    </row>
    <row r="276" spans="1:9" s="154" customFormat="1" ht="27.95" customHeight="1" thickBot="1">
      <c r="A276" s="170"/>
      <c r="B276" s="222"/>
      <c r="C276" s="223"/>
      <c r="D276" s="222"/>
      <c r="E276" s="224" t="s">
        <v>410</v>
      </c>
      <c r="F276" s="276">
        <f t="shared" si="13"/>
        <v>0</v>
      </c>
      <c r="G276" s="276">
        <f t="shared" si="13"/>
        <v>18900000</v>
      </c>
      <c r="H276" s="276">
        <f t="shared" si="13"/>
        <v>1200000</v>
      </c>
      <c r="I276" s="276">
        <f t="shared" si="13"/>
        <v>57100000</v>
      </c>
    </row>
    <row r="277" spans="1:9" s="154" customFormat="1" ht="27.95" customHeight="1" thickBot="1">
      <c r="A277" s="170"/>
      <c r="B277" s="222"/>
      <c r="C277" s="223"/>
      <c r="D277" s="222"/>
      <c r="E277" s="224" t="s">
        <v>51</v>
      </c>
      <c r="F277" s="276">
        <f>F275+F276</f>
        <v>42689141.472999997</v>
      </c>
      <c r="G277" s="276">
        <f>G275+G276</f>
        <v>94508471.379999995</v>
      </c>
      <c r="H277" s="276">
        <f>H275+H276</f>
        <v>43421210.535000004</v>
      </c>
      <c r="I277" s="276">
        <f>I275+I276</f>
        <v>124855899</v>
      </c>
    </row>
    <row r="278" spans="1:9" ht="34.5">
      <c r="A278" s="710" t="s">
        <v>0</v>
      </c>
      <c r="B278" s="711"/>
      <c r="C278" s="711"/>
      <c r="D278" s="711"/>
      <c r="E278" s="711"/>
      <c r="F278" s="711"/>
      <c r="G278" s="711"/>
      <c r="H278" s="711"/>
      <c r="I278" s="712"/>
    </row>
    <row r="279" spans="1:9" ht="22.5">
      <c r="A279" s="713" t="s">
        <v>1</v>
      </c>
      <c r="B279" s="714"/>
      <c r="C279" s="714"/>
      <c r="D279" s="714"/>
      <c r="E279" s="714"/>
      <c r="F279" s="714"/>
      <c r="G279" s="714"/>
      <c r="H279" s="714"/>
      <c r="I279" s="715"/>
    </row>
    <row r="280" spans="1:9" ht="22.5">
      <c r="A280" s="713" t="s">
        <v>984</v>
      </c>
      <c r="B280" s="714"/>
      <c r="C280" s="714"/>
      <c r="D280" s="714"/>
      <c r="E280" s="714"/>
      <c r="F280" s="714"/>
      <c r="G280" s="714"/>
      <c r="H280" s="714"/>
      <c r="I280" s="715"/>
    </row>
    <row r="281" spans="1:9" ht="27.75" customHeight="1" thickBot="1">
      <c r="A281" s="743" t="s">
        <v>368</v>
      </c>
      <c r="B281" s="744"/>
      <c r="C281" s="744"/>
      <c r="D281" s="744"/>
      <c r="E281" s="744"/>
      <c r="F281" s="744"/>
      <c r="G281" s="744"/>
      <c r="H281" s="744"/>
      <c r="I281" s="745"/>
    </row>
    <row r="282" spans="1:9" s="154" customFormat="1" ht="20.25" thickBot="1">
      <c r="A282" s="720" t="s">
        <v>479</v>
      </c>
      <c r="B282" s="721"/>
      <c r="C282" s="721"/>
      <c r="D282" s="721"/>
      <c r="E282" s="721"/>
      <c r="F282" s="721"/>
      <c r="G282" s="721"/>
      <c r="H282" s="721"/>
      <c r="I282" s="722"/>
    </row>
    <row r="283" spans="1:9" s="184" customFormat="1" ht="41.25" thickBot="1">
      <c r="A283" s="3" t="s">
        <v>370</v>
      </c>
      <c r="B283" s="3" t="s">
        <v>78</v>
      </c>
      <c r="C283" s="157" t="s">
        <v>371</v>
      </c>
      <c r="D283" s="3" t="s">
        <v>4</v>
      </c>
      <c r="E283" s="158" t="s">
        <v>79</v>
      </c>
      <c r="F283" s="3" t="s">
        <v>882</v>
      </c>
      <c r="G283" s="3" t="s">
        <v>881</v>
      </c>
      <c r="H283" s="3" t="s">
        <v>884</v>
      </c>
      <c r="I283" s="3" t="s">
        <v>983</v>
      </c>
    </row>
    <row r="284" spans="1:9" s="154" customFormat="1" ht="27.95" customHeight="1">
      <c r="A284" s="231">
        <v>20000000</v>
      </c>
      <c r="B284" s="277"/>
      <c r="C284" s="278"/>
      <c r="D284" s="277"/>
      <c r="E284" s="72" t="s">
        <v>43</v>
      </c>
      <c r="F284" s="73"/>
      <c r="G284" s="73"/>
      <c r="H284" s="73"/>
      <c r="I284" s="75"/>
    </row>
    <row r="285" spans="1:9" s="154" customFormat="1" ht="20.25">
      <c r="A285" s="196">
        <v>21000000</v>
      </c>
      <c r="B285" s="279"/>
      <c r="C285" s="280"/>
      <c r="D285" s="279"/>
      <c r="E285" s="78" t="s">
        <v>46</v>
      </c>
      <c r="F285" s="79"/>
      <c r="G285" s="79"/>
      <c r="H285" s="79"/>
      <c r="I285" s="81"/>
    </row>
    <row r="286" spans="1:9" s="154" customFormat="1" ht="27.95" customHeight="1" thickBot="1">
      <c r="A286" s="196">
        <v>21010000</v>
      </c>
      <c r="B286" s="279"/>
      <c r="C286" s="280"/>
      <c r="D286" s="279"/>
      <c r="E286" s="78" t="s">
        <v>392</v>
      </c>
      <c r="F286" s="79"/>
      <c r="G286" s="79"/>
      <c r="H286" s="79"/>
      <c r="I286" s="81"/>
    </row>
    <row r="287" spans="1:9" s="154" customFormat="1" ht="78">
      <c r="A287" s="200">
        <v>21010101</v>
      </c>
      <c r="B287" s="281" t="s">
        <v>19</v>
      </c>
      <c r="C287" s="282"/>
      <c r="D287" s="102" t="s">
        <v>9</v>
      </c>
      <c r="E287" s="83" t="s">
        <v>480</v>
      </c>
      <c r="F287" s="203">
        <f t="shared" ref="F287" si="14">G287-(G287*15%)</f>
        <v>7192686.6720000003</v>
      </c>
      <c r="G287" s="199">
        <v>8461984.3200000003</v>
      </c>
      <c r="H287" s="203">
        <f>G287/12*9</f>
        <v>6346488.2400000002</v>
      </c>
      <c r="I287" s="199">
        <v>9731282</v>
      </c>
    </row>
    <row r="288" spans="1:9" s="154" customFormat="1" ht="39">
      <c r="A288" s="196">
        <v>21020200</v>
      </c>
      <c r="B288" s="279"/>
      <c r="C288" s="280"/>
      <c r="D288" s="279"/>
      <c r="E288" s="78" t="s">
        <v>481</v>
      </c>
      <c r="F288" s="186"/>
      <c r="G288" s="199"/>
      <c r="H288" s="186"/>
      <c r="I288" s="199"/>
    </row>
    <row r="289" spans="1:9" s="154" customFormat="1" ht="21" thickBot="1">
      <c r="A289" s="200">
        <v>21020201</v>
      </c>
      <c r="B289" s="281" t="s">
        <v>19</v>
      </c>
      <c r="C289" s="282"/>
      <c r="D289" s="82"/>
      <c r="E289" s="83" t="s">
        <v>463</v>
      </c>
      <c r="F289" s="203"/>
      <c r="G289" s="203">
        <v>0</v>
      </c>
      <c r="H289" s="203"/>
      <c r="I289" s="203"/>
    </row>
    <row r="290" spans="1:9" s="154" customFormat="1" ht="21" thickBot="1">
      <c r="A290" s="200">
        <v>21020104</v>
      </c>
      <c r="B290" s="281" t="s">
        <v>19</v>
      </c>
      <c r="C290" s="282"/>
      <c r="D290" s="102" t="s">
        <v>9</v>
      </c>
      <c r="E290" s="109" t="s">
        <v>398</v>
      </c>
      <c r="F290" s="203">
        <f t="shared" ref="F290:F294" si="15">G290-(G290*15%)</f>
        <v>2157294.2200000002</v>
      </c>
      <c r="G290" s="199">
        <v>2537993.2000000002</v>
      </c>
      <c r="H290" s="203">
        <f t="shared" ref="H290:H294" si="16">G290/12*9</f>
        <v>1903494.9000000001</v>
      </c>
      <c r="I290" s="199">
        <v>2918692</v>
      </c>
    </row>
    <row r="291" spans="1:9" s="154" customFormat="1" ht="21" thickBot="1">
      <c r="A291" s="200">
        <v>21020105</v>
      </c>
      <c r="B291" s="281" t="s">
        <v>19</v>
      </c>
      <c r="C291" s="282"/>
      <c r="D291" s="102" t="s">
        <v>9</v>
      </c>
      <c r="E291" s="109" t="s">
        <v>940</v>
      </c>
      <c r="F291" s="203">
        <f t="shared" si="15"/>
        <v>117154.701</v>
      </c>
      <c r="G291" s="199">
        <v>137829.06</v>
      </c>
      <c r="H291" s="203">
        <f t="shared" si="16"/>
        <v>103371.795</v>
      </c>
      <c r="I291" s="199">
        <v>158504</v>
      </c>
    </row>
    <row r="292" spans="1:9" s="154" customFormat="1" ht="21" thickBot="1">
      <c r="A292" s="200">
        <v>21020106</v>
      </c>
      <c r="B292" s="281" t="s">
        <v>19</v>
      </c>
      <c r="C292" s="282"/>
      <c r="D292" s="102" t="s">
        <v>9</v>
      </c>
      <c r="E292" s="109" t="s">
        <v>399</v>
      </c>
      <c r="F292" s="203">
        <f t="shared" si="15"/>
        <v>2157295.92</v>
      </c>
      <c r="G292" s="199">
        <v>2537995.2000000002</v>
      </c>
      <c r="H292" s="203">
        <f t="shared" si="16"/>
        <v>1903496.4000000001</v>
      </c>
      <c r="I292" s="199">
        <v>2918695</v>
      </c>
    </row>
    <row r="293" spans="1:9" s="154" customFormat="1" ht="21" thickBot="1">
      <c r="A293" s="200">
        <v>21200209</v>
      </c>
      <c r="B293" s="281" t="s">
        <v>19</v>
      </c>
      <c r="C293" s="282"/>
      <c r="D293" s="102" t="s">
        <v>9</v>
      </c>
      <c r="E293" s="109" t="s">
        <v>482</v>
      </c>
      <c r="F293" s="203">
        <f t="shared" si="15"/>
        <v>719210.5</v>
      </c>
      <c r="G293" s="199">
        <v>846130</v>
      </c>
      <c r="H293" s="203">
        <f t="shared" si="16"/>
        <v>634597.5</v>
      </c>
      <c r="I293" s="199">
        <v>973050</v>
      </c>
    </row>
    <row r="294" spans="1:9" s="154" customFormat="1" ht="21" thickBot="1">
      <c r="A294" s="200">
        <v>21200210</v>
      </c>
      <c r="B294" s="281" t="s">
        <v>19</v>
      </c>
      <c r="C294" s="282"/>
      <c r="D294" s="102" t="s">
        <v>9</v>
      </c>
      <c r="E294" s="109" t="s">
        <v>483</v>
      </c>
      <c r="F294" s="203">
        <f t="shared" si="15"/>
        <v>21578059.199999999</v>
      </c>
      <c r="G294" s="199">
        <v>25385952</v>
      </c>
      <c r="H294" s="203">
        <f t="shared" si="16"/>
        <v>19039464</v>
      </c>
      <c r="I294" s="199">
        <v>29193845</v>
      </c>
    </row>
    <row r="295" spans="1:9" s="154" customFormat="1" ht="27.95" customHeight="1" thickBot="1">
      <c r="A295" s="200">
        <v>21020112</v>
      </c>
      <c r="B295" s="281" t="s">
        <v>19</v>
      </c>
      <c r="C295" s="282"/>
      <c r="D295" s="102" t="s">
        <v>9</v>
      </c>
      <c r="E295" s="109" t="s">
        <v>484</v>
      </c>
      <c r="F295" s="203"/>
      <c r="G295" s="199"/>
      <c r="H295" s="203"/>
      <c r="I295" s="199"/>
    </row>
    <row r="296" spans="1:9" s="154" customFormat="1" ht="21" thickBot="1">
      <c r="A296" s="283">
        <v>21020114</v>
      </c>
      <c r="B296" s="281" t="s">
        <v>19</v>
      </c>
      <c r="C296" s="282"/>
      <c r="D296" s="102" t="s">
        <v>9</v>
      </c>
      <c r="E296" s="109" t="s">
        <v>403</v>
      </c>
      <c r="F296" s="203">
        <f t="shared" ref="F296:F298" si="17">G296-(G296*15%)</f>
        <v>5843962.5</v>
      </c>
      <c r="G296" s="199">
        <v>6875250</v>
      </c>
      <c r="H296" s="203">
        <f t="shared" ref="H296:H298" si="18">G296/12*9</f>
        <v>5156437.5</v>
      </c>
      <c r="I296" s="199">
        <v>7906538</v>
      </c>
    </row>
    <row r="297" spans="1:9" s="154" customFormat="1" ht="27.95" customHeight="1" thickBot="1">
      <c r="A297" s="200">
        <v>21020117</v>
      </c>
      <c r="B297" s="281" t="s">
        <v>19</v>
      </c>
      <c r="C297" s="282"/>
      <c r="D297" s="102" t="s">
        <v>9</v>
      </c>
      <c r="E297" s="109" t="s">
        <v>485</v>
      </c>
      <c r="F297" s="203">
        <f t="shared" si="17"/>
        <v>975462.21000000008</v>
      </c>
      <c r="G297" s="199">
        <v>1147602.6000000001</v>
      </c>
      <c r="H297" s="203">
        <f t="shared" si="18"/>
        <v>860701.95000000007</v>
      </c>
      <c r="I297" s="199">
        <v>1319742</v>
      </c>
    </row>
    <row r="298" spans="1:9" s="154" customFormat="1" ht="20.25">
      <c r="A298" s="283">
        <v>21020128</v>
      </c>
      <c r="B298" s="281" t="s">
        <v>19</v>
      </c>
      <c r="C298" s="284"/>
      <c r="D298" s="102" t="s">
        <v>9</v>
      </c>
      <c r="E298" s="109" t="s">
        <v>486</v>
      </c>
      <c r="F298" s="203">
        <f t="shared" si="17"/>
        <v>1948015.55</v>
      </c>
      <c r="G298" s="199">
        <v>2291783</v>
      </c>
      <c r="H298" s="203">
        <f t="shared" si="18"/>
        <v>1718837.25</v>
      </c>
      <c r="I298" s="199">
        <v>2635551</v>
      </c>
    </row>
    <row r="299" spans="1:9" s="154" customFormat="1" ht="21" thickBot="1">
      <c r="A299" s="285"/>
      <c r="B299" s="281"/>
      <c r="C299" s="284"/>
      <c r="D299" s="205"/>
      <c r="E299" s="147" t="s">
        <v>406</v>
      </c>
      <c r="F299" s="186"/>
      <c r="G299" s="199"/>
      <c r="H299" s="186"/>
      <c r="I299" s="199"/>
    </row>
    <row r="300" spans="1:9" s="154" customFormat="1" ht="20.25">
      <c r="A300" s="285"/>
      <c r="B300" s="281" t="s">
        <v>19</v>
      </c>
      <c r="C300" s="284"/>
      <c r="D300" s="102" t="s">
        <v>9</v>
      </c>
      <c r="E300" s="109" t="s">
        <v>407</v>
      </c>
      <c r="F300" s="186"/>
      <c r="G300" s="199">
        <v>25385952</v>
      </c>
      <c r="H300" s="186">
        <v>4554321</v>
      </c>
      <c r="I300" s="199">
        <v>10000000</v>
      </c>
    </row>
    <row r="301" spans="1:9" s="69" customFormat="1" ht="20.25">
      <c r="A301" s="211">
        <v>22020000</v>
      </c>
      <c r="B301" s="286"/>
      <c r="C301" s="287"/>
      <c r="D301" s="286"/>
      <c r="E301" s="141" t="s">
        <v>410</v>
      </c>
      <c r="F301" s="186"/>
      <c r="G301" s="199"/>
      <c r="H301" s="186"/>
      <c r="I301" s="199"/>
    </row>
    <row r="302" spans="1:9" s="69" customFormat="1" ht="21" thickBot="1">
      <c r="A302" s="211">
        <v>22020100</v>
      </c>
      <c r="B302" s="286"/>
      <c r="C302" s="287"/>
      <c r="D302" s="286"/>
      <c r="E302" s="141" t="s">
        <v>465</v>
      </c>
      <c r="F302" s="186"/>
      <c r="G302" s="199"/>
      <c r="H302" s="186"/>
      <c r="I302" s="199"/>
    </row>
    <row r="303" spans="1:9" s="69" customFormat="1" ht="21" thickBot="1">
      <c r="A303" s="261">
        <v>22020101</v>
      </c>
      <c r="B303" s="281" t="s">
        <v>19</v>
      </c>
      <c r="C303" s="284"/>
      <c r="D303" s="102" t="s">
        <v>9</v>
      </c>
      <c r="E303" s="262" t="s">
        <v>466</v>
      </c>
      <c r="F303" s="186"/>
      <c r="G303" s="199">
        <v>100000</v>
      </c>
      <c r="H303" s="186"/>
      <c r="I303" s="199"/>
    </row>
    <row r="304" spans="1:9" s="69" customFormat="1" ht="20.25">
      <c r="A304" s="261">
        <v>22020102</v>
      </c>
      <c r="B304" s="281" t="s">
        <v>19</v>
      </c>
      <c r="C304" s="284"/>
      <c r="D304" s="102" t="s">
        <v>9</v>
      </c>
      <c r="E304" s="262" t="s">
        <v>412</v>
      </c>
      <c r="F304" s="203"/>
      <c r="G304" s="199">
        <v>200000</v>
      </c>
      <c r="H304" s="203"/>
      <c r="I304" s="199"/>
    </row>
    <row r="305" spans="1:9" s="69" customFormat="1" ht="39">
      <c r="A305" s="261">
        <v>22020103</v>
      </c>
      <c r="B305" s="281" t="s">
        <v>19</v>
      </c>
      <c r="C305" s="284"/>
      <c r="D305" s="82"/>
      <c r="E305" s="262" t="s">
        <v>467</v>
      </c>
      <c r="F305" s="203"/>
      <c r="G305" s="199"/>
      <c r="H305" s="203"/>
      <c r="I305" s="199"/>
    </row>
    <row r="306" spans="1:9" s="69" customFormat="1" ht="20.25">
      <c r="A306" s="261">
        <v>22020104</v>
      </c>
      <c r="B306" s="281" t="s">
        <v>19</v>
      </c>
      <c r="C306" s="284"/>
      <c r="D306" s="82"/>
      <c r="E306" s="262" t="s">
        <v>413</v>
      </c>
      <c r="F306" s="203"/>
      <c r="G306" s="203">
        <v>0</v>
      </c>
      <c r="H306" s="203"/>
      <c r="I306" s="203"/>
    </row>
    <row r="307" spans="1:9" s="154" customFormat="1" ht="21" thickBot="1">
      <c r="A307" s="211">
        <v>22020300</v>
      </c>
      <c r="B307" s="286"/>
      <c r="C307" s="287"/>
      <c r="D307" s="286"/>
      <c r="E307" s="214" t="s">
        <v>487</v>
      </c>
      <c r="F307" s="263"/>
      <c r="G307" s="264"/>
      <c r="H307" s="263"/>
      <c r="I307" s="264"/>
    </row>
    <row r="308" spans="1:9" s="69" customFormat="1" ht="20.25">
      <c r="A308" s="163">
        <v>22020303</v>
      </c>
      <c r="B308" s="281" t="s">
        <v>19</v>
      </c>
      <c r="C308" s="288"/>
      <c r="D308" s="102" t="s">
        <v>9</v>
      </c>
      <c r="E308" s="210" t="s">
        <v>488</v>
      </c>
      <c r="F308" s="186"/>
      <c r="G308" s="199">
        <v>100000</v>
      </c>
      <c r="H308" s="186"/>
      <c r="I308" s="199">
        <v>100000</v>
      </c>
    </row>
    <row r="309" spans="1:9" s="69" customFormat="1" ht="21" thickBot="1">
      <c r="A309" s="211">
        <v>22020500</v>
      </c>
      <c r="B309" s="286"/>
      <c r="C309" s="287"/>
      <c r="D309" s="286"/>
      <c r="E309" s="141" t="s">
        <v>417</v>
      </c>
      <c r="F309" s="186"/>
      <c r="G309" s="199"/>
      <c r="H309" s="186"/>
      <c r="I309" s="199"/>
    </row>
    <row r="310" spans="1:9" s="69" customFormat="1" ht="20.25">
      <c r="A310" s="163">
        <v>22020501</v>
      </c>
      <c r="B310" s="281" t="s">
        <v>19</v>
      </c>
      <c r="C310" s="288"/>
      <c r="D310" s="102" t="s">
        <v>9</v>
      </c>
      <c r="E310" s="210" t="s">
        <v>418</v>
      </c>
      <c r="F310" s="186"/>
      <c r="G310" s="199">
        <v>5000000</v>
      </c>
      <c r="H310" s="186"/>
      <c r="I310" s="199">
        <v>10000000</v>
      </c>
    </row>
    <row r="311" spans="1:9" s="69" customFormat="1" ht="20.25">
      <c r="A311" s="163">
        <v>22020502</v>
      </c>
      <c r="B311" s="281" t="s">
        <v>19</v>
      </c>
      <c r="C311" s="288"/>
      <c r="D311" s="82"/>
      <c r="E311" s="289" t="s">
        <v>489</v>
      </c>
      <c r="F311" s="186"/>
      <c r="G311" s="199">
        <v>2500000</v>
      </c>
      <c r="H311" s="186"/>
      <c r="I311" s="199">
        <v>15000000</v>
      </c>
    </row>
    <row r="312" spans="1:9" s="154" customFormat="1" ht="39.75" thickBot="1">
      <c r="A312" s="211">
        <v>22021000</v>
      </c>
      <c r="B312" s="286"/>
      <c r="C312" s="287"/>
      <c r="D312" s="286"/>
      <c r="E312" s="214" t="s">
        <v>424</v>
      </c>
      <c r="F312" s="263"/>
      <c r="G312" s="264"/>
      <c r="H312" s="263"/>
      <c r="I312" s="264"/>
    </row>
    <row r="313" spans="1:9" s="69" customFormat="1" ht="21" thickBot="1">
      <c r="A313" s="163">
        <v>22021001</v>
      </c>
      <c r="B313" s="281" t="s">
        <v>19</v>
      </c>
      <c r="C313" s="288"/>
      <c r="D313" s="102" t="s">
        <v>9</v>
      </c>
      <c r="E313" s="210" t="s">
        <v>490</v>
      </c>
      <c r="F313" s="186"/>
      <c r="G313" s="199">
        <v>6000000</v>
      </c>
      <c r="H313" s="186">
        <v>1200000</v>
      </c>
      <c r="I313" s="199">
        <v>10000000</v>
      </c>
    </row>
    <row r="314" spans="1:9" s="69" customFormat="1" ht="39">
      <c r="A314" s="163">
        <v>22021002</v>
      </c>
      <c r="B314" s="281" t="s">
        <v>19</v>
      </c>
      <c r="C314" s="288"/>
      <c r="D314" s="102" t="s">
        <v>9</v>
      </c>
      <c r="E314" s="268" t="s">
        <v>427</v>
      </c>
      <c r="F314" s="186"/>
      <c r="G314" s="199">
        <v>5000000</v>
      </c>
      <c r="H314" s="186"/>
      <c r="I314" s="199">
        <v>20000000</v>
      </c>
    </row>
    <row r="315" spans="1:9" s="69" customFormat="1" ht="20.25">
      <c r="A315" s="163">
        <v>22021007</v>
      </c>
      <c r="B315" s="281" t="s">
        <v>19</v>
      </c>
      <c r="C315" s="288"/>
      <c r="D315" s="82"/>
      <c r="E315" s="268" t="s">
        <v>491</v>
      </c>
      <c r="F315" s="203"/>
      <c r="G315" s="203"/>
      <c r="H315" s="203"/>
      <c r="I315" s="203"/>
    </row>
    <row r="316" spans="1:9" s="69" customFormat="1" ht="21" thickBot="1">
      <c r="A316" s="216">
        <v>22021011</v>
      </c>
      <c r="B316" s="290" t="s">
        <v>19</v>
      </c>
      <c r="C316" s="291"/>
      <c r="D316" s="270"/>
      <c r="E316" s="292" t="s">
        <v>445</v>
      </c>
      <c r="F316" s="220"/>
      <c r="G316" s="220"/>
      <c r="H316" s="220"/>
      <c r="I316" s="220">
        <v>2000000</v>
      </c>
    </row>
    <row r="317" spans="1:9" s="69" customFormat="1" ht="21" thickBot="1">
      <c r="A317" s="170"/>
      <c r="B317" s="170"/>
      <c r="C317" s="293"/>
      <c r="D317" s="170"/>
      <c r="E317" s="239" t="s">
        <v>447</v>
      </c>
      <c r="F317" s="247">
        <f>SUM(F287:F300)</f>
        <v>42689141.472999997</v>
      </c>
      <c r="G317" s="247">
        <f>SUM(G287:G300)</f>
        <v>75608471.379999995</v>
      </c>
      <c r="H317" s="247">
        <f>SUM(H287:H300)</f>
        <v>42221210.535000004</v>
      </c>
      <c r="I317" s="247">
        <f>SUM(I287:I300)</f>
        <v>67755899</v>
      </c>
    </row>
    <row r="318" spans="1:9" s="69" customFormat="1" ht="21" thickBot="1">
      <c r="A318" s="170"/>
      <c r="B318" s="170"/>
      <c r="C318" s="293"/>
      <c r="D318" s="170"/>
      <c r="E318" s="239" t="s">
        <v>410</v>
      </c>
      <c r="F318" s="247">
        <f>SUM(F303:F316)</f>
        <v>0</v>
      </c>
      <c r="G318" s="247">
        <f>SUM(G303:G316)</f>
        <v>18900000</v>
      </c>
      <c r="H318" s="247">
        <f>SUM(H303:H316)</f>
        <v>1200000</v>
      </c>
      <c r="I318" s="247">
        <f>SUM(I303:I316)</f>
        <v>57100000</v>
      </c>
    </row>
    <row r="319" spans="1:9" s="69" customFormat="1" ht="27.95" customHeight="1" thickBot="1">
      <c r="A319" s="226"/>
      <c r="B319" s="294"/>
      <c r="C319" s="295"/>
      <c r="D319" s="226"/>
      <c r="E319" s="229" t="s">
        <v>51</v>
      </c>
      <c r="F319" s="272">
        <f>F317+F318</f>
        <v>42689141.472999997</v>
      </c>
      <c r="G319" s="272">
        <f>G317+G318</f>
        <v>94508471.379999995</v>
      </c>
      <c r="H319" s="272">
        <f>H317+H318</f>
        <v>43421210.535000004</v>
      </c>
      <c r="I319" s="272">
        <f>I317+I318</f>
        <v>124855899</v>
      </c>
    </row>
    <row r="320" spans="1:9" ht="34.5">
      <c r="A320" s="710" t="s">
        <v>0</v>
      </c>
      <c r="B320" s="711"/>
      <c r="C320" s="711"/>
      <c r="D320" s="711"/>
      <c r="E320" s="711"/>
      <c r="F320" s="711"/>
      <c r="G320" s="711"/>
      <c r="H320" s="711"/>
      <c r="I320" s="712"/>
    </row>
    <row r="321" spans="1:9" ht="22.5">
      <c r="A321" s="713" t="s">
        <v>1</v>
      </c>
      <c r="B321" s="714"/>
      <c r="C321" s="714"/>
      <c r="D321" s="714"/>
      <c r="E321" s="714"/>
      <c r="F321" s="714"/>
      <c r="G321" s="714"/>
      <c r="H321" s="714"/>
      <c r="I321" s="715"/>
    </row>
    <row r="322" spans="1:9" ht="22.5">
      <c r="A322" s="713" t="s">
        <v>984</v>
      </c>
      <c r="B322" s="714"/>
      <c r="C322" s="714"/>
      <c r="D322" s="714"/>
      <c r="E322" s="714"/>
      <c r="F322" s="714"/>
      <c r="G322" s="714"/>
      <c r="H322" s="714"/>
      <c r="I322" s="715"/>
    </row>
    <row r="323" spans="1:9" ht="28.5" customHeight="1" thickBot="1">
      <c r="A323" s="743" t="s">
        <v>477</v>
      </c>
      <c r="B323" s="744"/>
      <c r="C323" s="744"/>
      <c r="D323" s="744"/>
      <c r="E323" s="744"/>
      <c r="F323" s="744"/>
      <c r="G323" s="744"/>
      <c r="H323" s="744"/>
      <c r="I323" s="745"/>
    </row>
    <row r="324" spans="1:9" s="69" customFormat="1" ht="20.25" thickBot="1">
      <c r="A324" s="723" t="s">
        <v>492</v>
      </c>
      <c r="B324" s="724"/>
      <c r="C324" s="724"/>
      <c r="D324" s="724"/>
      <c r="E324" s="724"/>
      <c r="F324" s="724"/>
      <c r="G324" s="724"/>
      <c r="H324" s="724"/>
      <c r="I324" s="725"/>
    </row>
    <row r="325" spans="1:9" s="184" customFormat="1" ht="41.25" thickBot="1">
      <c r="A325" s="3" t="s">
        <v>370</v>
      </c>
      <c r="B325" s="3" t="s">
        <v>78</v>
      </c>
      <c r="C325" s="157" t="s">
        <v>371</v>
      </c>
      <c r="D325" s="3" t="s">
        <v>4</v>
      </c>
      <c r="E325" s="158" t="s">
        <v>79</v>
      </c>
      <c r="F325" s="3" t="s">
        <v>882</v>
      </c>
      <c r="G325" s="3" t="s">
        <v>881</v>
      </c>
      <c r="H325" s="3" t="s">
        <v>884</v>
      </c>
      <c r="I325" s="3" t="s">
        <v>983</v>
      </c>
    </row>
    <row r="326" spans="1:9" s="69" customFormat="1" ht="39">
      <c r="A326" s="159">
        <v>12500100100</v>
      </c>
      <c r="B326" s="281" t="s">
        <v>19</v>
      </c>
      <c r="C326" s="185"/>
      <c r="D326" s="102" t="s">
        <v>9</v>
      </c>
      <c r="E326" s="161" t="s">
        <v>493</v>
      </c>
      <c r="F326" s="162">
        <f>F402</f>
        <v>70962440.623787999</v>
      </c>
      <c r="G326" s="162">
        <f>G402</f>
        <v>193135224.26328003</v>
      </c>
      <c r="H326" s="162">
        <f>H402</f>
        <v>116602798.19746</v>
      </c>
      <c r="I326" s="162">
        <f>I402</f>
        <v>252034019.31</v>
      </c>
    </row>
    <row r="327" spans="1:9" s="69" customFormat="1" ht="27.95" customHeight="1" thickBot="1">
      <c r="A327" s="211"/>
      <c r="B327" s="212"/>
      <c r="C327" s="213"/>
      <c r="D327" s="212"/>
      <c r="E327" s="147"/>
      <c r="F327" s="203"/>
      <c r="G327" s="203"/>
      <c r="H327" s="203"/>
      <c r="I327" s="203"/>
    </row>
    <row r="328" spans="1:9" s="69" customFormat="1" ht="27.95" customHeight="1" thickBot="1">
      <c r="A328" s="170"/>
      <c r="B328" s="222"/>
      <c r="C328" s="223"/>
      <c r="D328" s="222"/>
      <c r="E328" s="224" t="s">
        <v>51</v>
      </c>
      <c r="F328" s="276">
        <f>F326</f>
        <v>70962440.623787999</v>
      </c>
      <c r="G328" s="276">
        <f>G326</f>
        <v>193135224.26328003</v>
      </c>
      <c r="H328" s="276">
        <f>H326</f>
        <v>116602798.19746</v>
      </c>
      <c r="I328" s="276">
        <f>I326</f>
        <v>252034019.31</v>
      </c>
    </row>
    <row r="329" spans="1:9" s="69" customFormat="1" ht="27.95" customHeight="1" thickBot="1">
      <c r="A329" s="752" t="s">
        <v>385</v>
      </c>
      <c r="B329" s="752"/>
      <c r="C329" s="752"/>
      <c r="D329" s="752"/>
      <c r="E329" s="752"/>
      <c r="F329" s="752"/>
      <c r="G329" s="752"/>
      <c r="H329" s="752"/>
      <c r="I329" s="752"/>
    </row>
    <row r="330" spans="1:9" s="69" customFormat="1" ht="21" thickBot="1">
      <c r="A330" s="170"/>
      <c r="B330" s="222"/>
      <c r="C330" s="223"/>
      <c r="D330" s="222"/>
      <c r="E330" s="224" t="s">
        <v>46</v>
      </c>
      <c r="F330" s="276">
        <f t="shared" ref="F330:I331" si="19">F400</f>
        <v>70962440.623787999</v>
      </c>
      <c r="G330" s="276">
        <f t="shared" si="19"/>
        <v>128035224.26328002</v>
      </c>
      <c r="H330" s="276">
        <f t="shared" si="19"/>
        <v>77209918.197459996</v>
      </c>
      <c r="I330" s="276">
        <f t="shared" si="19"/>
        <v>111034019.30999999</v>
      </c>
    </row>
    <row r="331" spans="1:9" s="69" customFormat="1" ht="27.95" customHeight="1" thickBot="1">
      <c r="A331" s="170"/>
      <c r="B331" s="222"/>
      <c r="C331" s="223"/>
      <c r="D331" s="222"/>
      <c r="E331" s="224" t="s">
        <v>410</v>
      </c>
      <c r="F331" s="276">
        <f t="shared" si="19"/>
        <v>0</v>
      </c>
      <c r="G331" s="276">
        <f t="shared" si="19"/>
        <v>65100000</v>
      </c>
      <c r="H331" s="276">
        <f t="shared" si="19"/>
        <v>39392880</v>
      </c>
      <c r="I331" s="276">
        <f t="shared" si="19"/>
        <v>141000000</v>
      </c>
    </row>
    <row r="332" spans="1:9" s="69" customFormat="1" ht="27.95" customHeight="1" thickBot="1">
      <c r="A332" s="170"/>
      <c r="B332" s="222"/>
      <c r="C332" s="223"/>
      <c r="D332" s="222"/>
      <c r="E332" s="224" t="s">
        <v>51</v>
      </c>
      <c r="F332" s="276">
        <f>F330+F331</f>
        <v>70962440.623787999</v>
      </c>
      <c r="G332" s="276">
        <f>G330+G331</f>
        <v>193135224.26328003</v>
      </c>
      <c r="H332" s="276">
        <f>H330+H331</f>
        <v>116602798.19746</v>
      </c>
      <c r="I332" s="276">
        <f>I330+I331</f>
        <v>252034019.31</v>
      </c>
    </row>
    <row r="333" spans="1:9" ht="34.5">
      <c r="A333" s="710" t="s">
        <v>0</v>
      </c>
      <c r="B333" s="711"/>
      <c r="C333" s="711"/>
      <c r="D333" s="711"/>
      <c r="E333" s="711"/>
      <c r="F333" s="711"/>
      <c r="G333" s="711"/>
      <c r="H333" s="711"/>
      <c r="I333" s="712"/>
    </row>
    <row r="334" spans="1:9" ht="22.5">
      <c r="A334" s="713" t="s">
        <v>1</v>
      </c>
      <c r="B334" s="714"/>
      <c r="C334" s="714"/>
      <c r="D334" s="714"/>
      <c r="E334" s="714"/>
      <c r="F334" s="714"/>
      <c r="G334" s="714"/>
      <c r="H334" s="714"/>
      <c r="I334" s="715"/>
    </row>
    <row r="335" spans="1:9" ht="22.5">
      <c r="A335" s="713" t="s">
        <v>984</v>
      </c>
      <c r="B335" s="714"/>
      <c r="C335" s="714"/>
      <c r="D335" s="714"/>
      <c r="E335" s="714"/>
      <c r="F335" s="714"/>
      <c r="G335" s="714"/>
      <c r="H335" s="714"/>
      <c r="I335" s="715"/>
    </row>
    <row r="336" spans="1:9" ht="30.75" customHeight="1" thickBot="1">
      <c r="A336" s="743" t="s">
        <v>368</v>
      </c>
      <c r="B336" s="744"/>
      <c r="C336" s="744"/>
      <c r="D336" s="744"/>
      <c r="E336" s="744"/>
      <c r="F336" s="744"/>
      <c r="G336" s="744"/>
      <c r="H336" s="744"/>
      <c r="I336" s="745"/>
    </row>
    <row r="337" spans="1:9" s="69" customFormat="1" ht="20.25" thickBot="1">
      <c r="A337" s="730" t="s">
        <v>494</v>
      </c>
      <c r="B337" s="731"/>
      <c r="C337" s="731"/>
      <c r="D337" s="731"/>
      <c r="E337" s="731"/>
      <c r="F337" s="731"/>
      <c r="G337" s="731"/>
      <c r="H337" s="731"/>
      <c r="I337" s="732"/>
    </row>
    <row r="338" spans="1:9" s="184" customFormat="1" ht="39.75" customHeight="1" thickBot="1">
      <c r="A338" s="3" t="s">
        <v>370</v>
      </c>
      <c r="B338" s="3" t="s">
        <v>78</v>
      </c>
      <c r="C338" s="157" t="s">
        <v>371</v>
      </c>
      <c r="D338" s="3" t="s">
        <v>4</v>
      </c>
      <c r="E338" s="158" t="s">
        <v>79</v>
      </c>
      <c r="F338" s="3" t="s">
        <v>882</v>
      </c>
      <c r="G338" s="3" t="s">
        <v>881</v>
      </c>
      <c r="H338" s="3" t="s">
        <v>884</v>
      </c>
      <c r="I338" s="3" t="s">
        <v>983</v>
      </c>
    </row>
    <row r="339" spans="1:9" s="69" customFormat="1" ht="20.25">
      <c r="A339" s="231">
        <v>20000000</v>
      </c>
      <c r="B339" s="232"/>
      <c r="C339" s="233"/>
      <c r="D339" s="232"/>
      <c r="E339" s="72" t="s">
        <v>43</v>
      </c>
      <c r="F339" s="234"/>
      <c r="G339" s="234"/>
      <c r="H339" s="234"/>
      <c r="I339" s="235"/>
    </row>
    <row r="340" spans="1:9" s="69" customFormat="1" ht="20.25">
      <c r="A340" s="196">
        <v>21000000</v>
      </c>
      <c r="B340" s="197"/>
      <c r="C340" s="198"/>
      <c r="D340" s="197"/>
      <c r="E340" s="78" t="s">
        <v>46</v>
      </c>
      <c r="F340" s="186"/>
      <c r="G340" s="186"/>
      <c r="H340" s="186"/>
      <c r="I340" s="199"/>
    </row>
    <row r="341" spans="1:9" s="69" customFormat="1" ht="21" thickBot="1">
      <c r="A341" s="196">
        <v>21010000</v>
      </c>
      <c r="B341" s="197"/>
      <c r="C341" s="198"/>
      <c r="D341" s="197"/>
      <c r="E341" s="78" t="s">
        <v>392</v>
      </c>
      <c r="F341" s="186"/>
      <c r="G341" s="186"/>
      <c r="H341" s="186"/>
      <c r="I341" s="199"/>
    </row>
    <row r="342" spans="1:9" s="69" customFormat="1" ht="21" thickBot="1">
      <c r="A342" s="200">
        <v>21010103</v>
      </c>
      <c r="B342" s="281">
        <v>1103</v>
      </c>
      <c r="C342" s="202"/>
      <c r="D342" s="102" t="s">
        <v>9</v>
      </c>
      <c r="E342" s="83" t="s">
        <v>431</v>
      </c>
      <c r="F342" s="203">
        <f t="shared" ref="F342:F344" si="20">G342-(G342*15%)</f>
        <v>12164940.097199999</v>
      </c>
      <c r="G342" s="187">
        <v>14311694.231999999</v>
      </c>
      <c r="H342" s="203">
        <f t="shared" ref="H342:H344" si="21">G342/12*9</f>
        <v>10733770.674000001</v>
      </c>
      <c r="I342" s="187">
        <v>12318968.279999999</v>
      </c>
    </row>
    <row r="343" spans="1:9" s="69" customFormat="1" ht="21" thickBot="1">
      <c r="A343" s="200">
        <v>21010104</v>
      </c>
      <c r="B343" s="281">
        <v>1103</v>
      </c>
      <c r="C343" s="202"/>
      <c r="D343" s="102" t="s">
        <v>9</v>
      </c>
      <c r="E343" s="83" t="s">
        <v>432</v>
      </c>
      <c r="F343" s="203">
        <f t="shared" si="20"/>
        <v>21747879.6426</v>
      </c>
      <c r="G343" s="187">
        <v>25585740.755999997</v>
      </c>
      <c r="H343" s="203">
        <f t="shared" si="21"/>
        <v>19189305.566999998</v>
      </c>
      <c r="I343" s="187">
        <v>16604306.640000001</v>
      </c>
    </row>
    <row r="344" spans="1:9" s="154" customFormat="1" ht="21" thickBot="1">
      <c r="A344" s="200">
        <v>21010105</v>
      </c>
      <c r="B344" s="281">
        <v>1103</v>
      </c>
      <c r="C344" s="202"/>
      <c r="D344" s="102" t="s">
        <v>9</v>
      </c>
      <c r="E344" s="83" t="s">
        <v>433</v>
      </c>
      <c r="F344" s="203">
        <f t="shared" si="20"/>
        <v>3755563.6224000002</v>
      </c>
      <c r="G344" s="187">
        <v>4418310.1440000003</v>
      </c>
      <c r="H344" s="203">
        <f t="shared" si="21"/>
        <v>3313732.6080000005</v>
      </c>
      <c r="I344" s="187">
        <v>2412469.7999999998</v>
      </c>
    </row>
    <row r="345" spans="1:9" s="154" customFormat="1" ht="21" thickBot="1">
      <c r="A345" s="200">
        <v>21010106</v>
      </c>
      <c r="B345" s="281">
        <v>1103</v>
      </c>
      <c r="C345" s="202"/>
      <c r="D345" s="102" t="s">
        <v>9</v>
      </c>
      <c r="E345" s="83" t="s">
        <v>449</v>
      </c>
      <c r="F345" s="203"/>
      <c r="G345" s="187"/>
      <c r="H345" s="203"/>
      <c r="I345" s="187"/>
    </row>
    <row r="346" spans="1:9" s="154" customFormat="1" ht="20.25">
      <c r="A346" s="236"/>
      <c r="B346" s="281">
        <v>1103</v>
      </c>
      <c r="C346" s="202"/>
      <c r="D346" s="102" t="s">
        <v>9</v>
      </c>
      <c r="E346" s="109" t="s">
        <v>940</v>
      </c>
      <c r="F346" s="203"/>
      <c r="G346" s="187">
        <v>19950000</v>
      </c>
      <c r="H346" s="203"/>
      <c r="I346" s="187">
        <v>37440000</v>
      </c>
    </row>
    <row r="347" spans="1:9" s="154" customFormat="1" ht="39.75" thickBot="1">
      <c r="A347" s="196">
        <v>21020300</v>
      </c>
      <c r="B347" s="197"/>
      <c r="C347" s="198"/>
      <c r="D347" s="197"/>
      <c r="E347" s="78" t="s">
        <v>435</v>
      </c>
      <c r="F347" s="203"/>
      <c r="G347" s="187"/>
      <c r="H347" s="203"/>
      <c r="I347" s="187"/>
    </row>
    <row r="348" spans="1:9" s="154" customFormat="1" ht="21" thickBot="1">
      <c r="A348" s="200">
        <v>21020301</v>
      </c>
      <c r="B348" s="281">
        <v>1103</v>
      </c>
      <c r="C348" s="202"/>
      <c r="D348" s="102" t="s">
        <v>9</v>
      </c>
      <c r="E348" s="109" t="s">
        <v>436</v>
      </c>
      <c r="F348" s="203">
        <f t="shared" ref="F348:F351" si="22">G348-(G348*15%)</f>
        <v>3913551.55908</v>
      </c>
      <c r="G348" s="187">
        <v>4604178.3048</v>
      </c>
      <c r="H348" s="203">
        <f t="shared" ref="H348:H351" si="23">G348/12*9</f>
        <v>3453133.7286</v>
      </c>
      <c r="I348" s="187">
        <v>6745213.8200000003</v>
      </c>
    </row>
    <row r="349" spans="1:9" s="154" customFormat="1" ht="21" thickBot="1">
      <c r="A349" s="200">
        <v>21020302</v>
      </c>
      <c r="B349" s="281">
        <v>1103</v>
      </c>
      <c r="C349" s="202"/>
      <c r="D349" s="102" t="s">
        <v>9</v>
      </c>
      <c r="E349" s="109" t="s">
        <v>437</v>
      </c>
      <c r="F349" s="203">
        <f t="shared" si="22"/>
        <v>2688449.22009</v>
      </c>
      <c r="G349" s="187">
        <v>3162881.4353999998</v>
      </c>
      <c r="H349" s="203">
        <f t="shared" si="23"/>
        <v>2372161.0765499999</v>
      </c>
      <c r="I349" s="187">
        <v>3854407.9</v>
      </c>
    </row>
    <row r="350" spans="1:9" s="154" customFormat="1" ht="21" thickBot="1">
      <c r="A350" s="200">
        <v>21020303</v>
      </c>
      <c r="B350" s="281">
        <v>1103</v>
      </c>
      <c r="C350" s="202"/>
      <c r="D350" s="102" t="s">
        <v>9</v>
      </c>
      <c r="E350" s="109" t="s">
        <v>438</v>
      </c>
      <c r="F350" s="203">
        <f t="shared" si="22"/>
        <v>322950.87</v>
      </c>
      <c r="G350" s="187">
        <v>379942.2</v>
      </c>
      <c r="H350" s="203">
        <f t="shared" si="23"/>
        <v>284956.65000000002</v>
      </c>
      <c r="I350" s="187">
        <v>239760</v>
      </c>
    </row>
    <row r="351" spans="1:9" s="154" customFormat="1" ht="21" thickBot="1">
      <c r="A351" s="200">
        <v>21020304</v>
      </c>
      <c r="B351" s="281">
        <v>1103</v>
      </c>
      <c r="C351" s="202"/>
      <c r="D351" s="102" t="s">
        <v>9</v>
      </c>
      <c r="E351" s="109" t="s">
        <v>398</v>
      </c>
      <c r="F351" s="203">
        <f t="shared" si="22"/>
        <v>968441.34446999989</v>
      </c>
      <c r="G351" s="187">
        <v>1139342.7581999998</v>
      </c>
      <c r="H351" s="203">
        <f t="shared" si="23"/>
        <v>854507.06864999991</v>
      </c>
      <c r="I351" s="187">
        <v>963601.97</v>
      </c>
    </row>
    <row r="352" spans="1:9" s="154" customFormat="1" ht="21" thickBot="1">
      <c r="A352" s="200">
        <v>21020305</v>
      </c>
      <c r="B352" s="281">
        <v>1103</v>
      </c>
      <c r="C352" s="202"/>
      <c r="D352" s="102" t="s">
        <v>9</v>
      </c>
      <c r="E352" s="109" t="s">
        <v>495</v>
      </c>
      <c r="F352" s="203"/>
      <c r="G352" s="187"/>
      <c r="H352" s="203"/>
      <c r="I352" s="187">
        <v>2353824.7200000002</v>
      </c>
    </row>
    <row r="353" spans="1:9" s="154" customFormat="1" ht="21" thickBot="1">
      <c r="A353" s="200">
        <v>21020306</v>
      </c>
      <c r="B353" s="281">
        <v>1103</v>
      </c>
      <c r="C353" s="202"/>
      <c r="D353" s="102" t="s">
        <v>9</v>
      </c>
      <c r="E353" s="109" t="s">
        <v>399</v>
      </c>
      <c r="F353" s="203"/>
      <c r="G353" s="187"/>
      <c r="H353" s="203"/>
      <c r="I353" s="187">
        <v>45360</v>
      </c>
    </row>
    <row r="354" spans="1:9" s="154" customFormat="1" ht="21" thickBot="1">
      <c r="A354" s="200">
        <v>21020312</v>
      </c>
      <c r="B354" s="281">
        <v>1103</v>
      </c>
      <c r="C354" s="202"/>
      <c r="D354" s="102" t="s">
        <v>9</v>
      </c>
      <c r="E354" s="109" t="s">
        <v>439</v>
      </c>
      <c r="F354" s="203"/>
      <c r="G354" s="187"/>
      <c r="H354" s="203"/>
      <c r="I354" s="187"/>
    </row>
    <row r="355" spans="1:9" s="154" customFormat="1" ht="21" thickBot="1">
      <c r="A355" s="200">
        <v>21020314</v>
      </c>
      <c r="B355" s="281">
        <v>1103</v>
      </c>
      <c r="C355" s="202"/>
      <c r="D355" s="102" t="s">
        <v>9</v>
      </c>
      <c r="E355" s="109" t="s">
        <v>403</v>
      </c>
      <c r="F355" s="203"/>
      <c r="G355" s="187"/>
      <c r="H355" s="203"/>
      <c r="I355" s="187">
        <v>1651548.96</v>
      </c>
    </row>
    <row r="356" spans="1:9" s="69" customFormat="1" ht="20.25">
      <c r="A356" s="200">
        <v>21020315</v>
      </c>
      <c r="B356" s="281">
        <v>1103</v>
      </c>
      <c r="C356" s="202"/>
      <c r="D356" s="102" t="s">
        <v>9</v>
      </c>
      <c r="E356" s="109" t="s">
        <v>440</v>
      </c>
      <c r="F356" s="203">
        <f t="shared" ref="F356" si="24">G356-(G356*15%)</f>
        <v>1450567.9869479998</v>
      </c>
      <c r="G356" s="187">
        <v>1706550.5728799999</v>
      </c>
      <c r="H356" s="203">
        <f>G356/12*9</f>
        <v>1279912.9296599999</v>
      </c>
      <c r="I356" s="187">
        <v>1683601.56</v>
      </c>
    </row>
    <row r="357" spans="1:9" s="69" customFormat="1" ht="21" thickBot="1">
      <c r="A357" s="196">
        <v>21020400</v>
      </c>
      <c r="B357" s="281"/>
      <c r="C357" s="198"/>
      <c r="D357" s="197"/>
      <c r="E357" s="78" t="s">
        <v>450</v>
      </c>
      <c r="F357" s="203"/>
      <c r="G357" s="187"/>
      <c r="H357" s="203"/>
      <c r="I357" s="187"/>
    </row>
    <row r="358" spans="1:9" s="69" customFormat="1" ht="21" thickBot="1">
      <c r="A358" s="200">
        <v>21020401</v>
      </c>
      <c r="B358" s="281">
        <v>1103</v>
      </c>
      <c r="C358" s="202"/>
      <c r="D358" s="102" t="s">
        <v>9</v>
      </c>
      <c r="E358" s="109" t="s">
        <v>436</v>
      </c>
      <c r="F358" s="203">
        <f t="shared" ref="F358:F361" si="25">G358-(G358*15%)</f>
        <v>8653028.8381199986</v>
      </c>
      <c r="G358" s="187">
        <v>10180033.927199999</v>
      </c>
      <c r="H358" s="203">
        <f t="shared" ref="H358:H361" si="26">G358/12*9</f>
        <v>7635025.4453999996</v>
      </c>
      <c r="I358" s="187">
        <v>5182557.32</v>
      </c>
    </row>
    <row r="359" spans="1:9" s="69" customFormat="1" ht="21" thickBot="1">
      <c r="A359" s="200">
        <v>21020402</v>
      </c>
      <c r="B359" s="281">
        <v>1103</v>
      </c>
      <c r="C359" s="202"/>
      <c r="D359" s="102" t="s">
        <v>9</v>
      </c>
      <c r="E359" s="109" t="s">
        <v>437</v>
      </c>
      <c r="F359" s="203">
        <f t="shared" si="25"/>
        <v>4643793.6001739996</v>
      </c>
      <c r="G359" s="187">
        <v>5463286.5884399991</v>
      </c>
      <c r="H359" s="203">
        <f t="shared" si="26"/>
        <v>4097464.9413299994</v>
      </c>
      <c r="I359" s="187">
        <v>3321461.33</v>
      </c>
    </row>
    <row r="360" spans="1:9" s="69" customFormat="1" ht="21" thickBot="1">
      <c r="A360" s="200">
        <v>21020403</v>
      </c>
      <c r="B360" s="281">
        <v>1103</v>
      </c>
      <c r="C360" s="202"/>
      <c r="D360" s="102" t="s">
        <v>9</v>
      </c>
      <c r="E360" s="109" t="s">
        <v>438</v>
      </c>
      <c r="F360" s="203">
        <f t="shared" si="25"/>
        <v>705124.87748999998</v>
      </c>
      <c r="G360" s="187">
        <v>829558.67940000002</v>
      </c>
      <c r="H360" s="203">
        <f t="shared" si="26"/>
        <v>622169.00954999996</v>
      </c>
      <c r="I360" s="187">
        <v>315366</v>
      </c>
    </row>
    <row r="361" spans="1:9" s="69" customFormat="1" ht="21" thickBot="1">
      <c r="A361" s="200">
        <v>21020404</v>
      </c>
      <c r="B361" s="281">
        <v>1103</v>
      </c>
      <c r="C361" s="202"/>
      <c r="D361" s="102" t="s">
        <v>9</v>
      </c>
      <c r="E361" s="109" t="s">
        <v>398</v>
      </c>
      <c r="F361" s="203">
        <f t="shared" si="25"/>
        <v>1730671.4012580002</v>
      </c>
      <c r="G361" s="187">
        <v>2036084.0014800001</v>
      </c>
      <c r="H361" s="203">
        <f t="shared" si="26"/>
        <v>1527063.0011100001</v>
      </c>
      <c r="I361" s="187">
        <v>830365.33</v>
      </c>
    </row>
    <row r="362" spans="1:9" s="69" customFormat="1" ht="21" thickBot="1">
      <c r="A362" s="200">
        <v>21020412</v>
      </c>
      <c r="B362" s="281">
        <v>1103</v>
      </c>
      <c r="C362" s="202"/>
      <c r="D362" s="102" t="s">
        <v>9</v>
      </c>
      <c r="E362" s="109" t="s">
        <v>439</v>
      </c>
      <c r="F362" s="203"/>
      <c r="G362" s="187"/>
      <c r="H362" s="203"/>
      <c r="I362" s="187"/>
    </row>
    <row r="363" spans="1:9" s="69" customFormat="1" ht="20.25">
      <c r="A363" s="200">
        <v>21020415</v>
      </c>
      <c r="B363" s="281">
        <v>1103</v>
      </c>
      <c r="C363" s="202"/>
      <c r="D363" s="102" t="s">
        <v>9</v>
      </c>
      <c r="E363" s="109" t="s">
        <v>440</v>
      </c>
      <c r="F363" s="203">
        <f t="shared" ref="F363" si="27">G363-(G363*15%)</f>
        <v>2950536.7947420003</v>
      </c>
      <c r="G363" s="187">
        <v>3471219.7585200001</v>
      </c>
      <c r="H363" s="203">
        <f>G363/12*9</f>
        <v>2603414.8188899998</v>
      </c>
      <c r="I363" s="187">
        <v>1814364.96</v>
      </c>
    </row>
    <row r="364" spans="1:9" s="69" customFormat="1" ht="21" thickBot="1">
      <c r="A364" s="196">
        <v>21020500</v>
      </c>
      <c r="B364" s="281"/>
      <c r="C364" s="198"/>
      <c r="D364" s="197"/>
      <c r="E364" s="78" t="s">
        <v>451</v>
      </c>
      <c r="F364" s="203"/>
      <c r="G364" s="187"/>
      <c r="H364" s="203"/>
      <c r="I364" s="187"/>
    </row>
    <row r="365" spans="1:9" s="69" customFormat="1" ht="21" thickBot="1">
      <c r="A365" s="200">
        <v>21020501</v>
      </c>
      <c r="B365" s="281">
        <v>1103</v>
      </c>
      <c r="C365" s="202"/>
      <c r="D365" s="102" t="s">
        <v>9</v>
      </c>
      <c r="E365" s="109" t="s">
        <v>436</v>
      </c>
      <c r="F365" s="203">
        <f t="shared" ref="F365:F368" si="28">G365-(G365*15%)</f>
        <v>1645396.330752</v>
      </c>
      <c r="G365" s="187">
        <v>1935760.3891199999</v>
      </c>
      <c r="H365" s="203">
        <f t="shared" ref="H365:H368" si="29">G365/12*9</f>
        <v>1451820.2918399998</v>
      </c>
      <c r="I365" s="187">
        <v>844364.43</v>
      </c>
    </row>
    <row r="366" spans="1:9" s="69" customFormat="1" ht="21" thickBot="1">
      <c r="A366" s="296">
        <v>21020502</v>
      </c>
      <c r="B366" s="281">
        <v>1103</v>
      </c>
      <c r="C366" s="209"/>
      <c r="D366" s="102" t="s">
        <v>9</v>
      </c>
      <c r="E366" s="109" t="s">
        <v>437</v>
      </c>
      <c r="F366" s="203">
        <f t="shared" si="28"/>
        <v>991840.23300599994</v>
      </c>
      <c r="G366" s="187">
        <v>1166870.8623599999</v>
      </c>
      <c r="H366" s="203">
        <f t="shared" si="29"/>
        <v>875153.14676999988</v>
      </c>
      <c r="I366" s="187">
        <v>482493.96</v>
      </c>
    </row>
    <row r="367" spans="1:9" s="69" customFormat="1" ht="21" thickBot="1">
      <c r="A367" s="296">
        <v>21020503</v>
      </c>
      <c r="B367" s="281">
        <v>1103</v>
      </c>
      <c r="C367" s="209"/>
      <c r="D367" s="102" t="s">
        <v>9</v>
      </c>
      <c r="E367" s="109" t="s">
        <v>438</v>
      </c>
      <c r="F367" s="203">
        <f t="shared" si="28"/>
        <v>318172.68642599997</v>
      </c>
      <c r="G367" s="187">
        <v>374320.80755999999</v>
      </c>
      <c r="H367" s="203">
        <f t="shared" si="29"/>
        <v>280740.60567000002</v>
      </c>
      <c r="I367" s="187">
        <v>81000</v>
      </c>
    </row>
    <row r="368" spans="1:9" s="69" customFormat="1" ht="21" thickBot="1">
      <c r="A368" s="296">
        <v>21020504</v>
      </c>
      <c r="B368" s="281">
        <v>1103</v>
      </c>
      <c r="C368" s="209"/>
      <c r="D368" s="102" t="s">
        <v>9</v>
      </c>
      <c r="E368" s="109" t="s">
        <v>398</v>
      </c>
      <c r="F368" s="203">
        <f t="shared" si="28"/>
        <v>391766.73447600001</v>
      </c>
      <c r="G368" s="187">
        <v>460902.04055999999</v>
      </c>
      <c r="H368" s="203">
        <f t="shared" si="29"/>
        <v>345676.53042000002</v>
      </c>
      <c r="I368" s="187">
        <v>130623.49</v>
      </c>
    </row>
    <row r="369" spans="1:9" s="69" customFormat="1" ht="21" thickBot="1">
      <c r="A369" s="296">
        <v>21020512</v>
      </c>
      <c r="B369" s="281">
        <v>1103</v>
      </c>
      <c r="C369" s="209"/>
      <c r="D369" s="102" t="s">
        <v>9</v>
      </c>
      <c r="E369" s="109" t="s">
        <v>439</v>
      </c>
      <c r="F369" s="203"/>
      <c r="G369" s="187"/>
      <c r="H369" s="203"/>
      <c r="I369" s="187"/>
    </row>
    <row r="370" spans="1:9" s="69" customFormat="1" ht="20.25">
      <c r="A370" s="296">
        <v>21020515</v>
      </c>
      <c r="B370" s="281">
        <v>1103</v>
      </c>
      <c r="C370" s="209"/>
      <c r="D370" s="102" t="s">
        <v>9</v>
      </c>
      <c r="E370" s="109" t="s">
        <v>440</v>
      </c>
      <c r="F370" s="203">
        <f t="shared" ref="F370" si="30">G370-(G370*15%)</f>
        <v>1919764.7845559998</v>
      </c>
      <c r="G370" s="187">
        <v>2258546.8053599996</v>
      </c>
      <c r="H370" s="203">
        <f>G370/12*9</f>
        <v>1693910.1040199997</v>
      </c>
      <c r="I370" s="187">
        <v>1118358.8400000001</v>
      </c>
    </row>
    <row r="371" spans="1:9" s="69" customFormat="1" ht="21" thickBot="1">
      <c r="A371" s="206">
        <v>21020600</v>
      </c>
      <c r="B371" s="281"/>
      <c r="C371" s="208"/>
      <c r="D371" s="207"/>
      <c r="E371" s="78" t="s">
        <v>408</v>
      </c>
      <c r="F371" s="203"/>
      <c r="G371" s="187"/>
      <c r="H371" s="203"/>
      <c r="I371" s="187"/>
    </row>
    <row r="372" spans="1:9" s="69" customFormat="1" ht="21" thickBot="1">
      <c r="A372" s="296">
        <v>21020604</v>
      </c>
      <c r="B372" s="281">
        <v>1103</v>
      </c>
      <c r="C372" s="209"/>
      <c r="D372" s="102" t="s">
        <v>9</v>
      </c>
      <c r="E372" s="83" t="s">
        <v>496</v>
      </c>
      <c r="F372" s="203"/>
      <c r="G372" s="187"/>
      <c r="H372" s="203"/>
      <c r="I372" s="187"/>
    </row>
    <row r="373" spans="1:9" s="69" customFormat="1" ht="20.25">
      <c r="A373" s="296">
        <v>21020605</v>
      </c>
      <c r="B373" s="281">
        <v>1103</v>
      </c>
      <c r="C373" s="209"/>
      <c r="D373" s="102" t="s">
        <v>9</v>
      </c>
      <c r="E373" s="83" t="s">
        <v>497</v>
      </c>
      <c r="F373" s="203"/>
      <c r="G373" s="187">
        <v>24000000</v>
      </c>
      <c r="H373" s="203">
        <v>14596000</v>
      </c>
      <c r="I373" s="187">
        <v>10000000</v>
      </c>
    </row>
    <row r="374" spans="1:9" s="69" customFormat="1" ht="20.25">
      <c r="A374" s="211">
        <v>22000000</v>
      </c>
      <c r="B374" s="281"/>
      <c r="C374" s="213"/>
      <c r="D374" s="212"/>
      <c r="E374" s="141" t="s">
        <v>498</v>
      </c>
      <c r="F374" s="203"/>
      <c r="G374" s="187"/>
      <c r="H374" s="203"/>
      <c r="I374" s="187"/>
    </row>
    <row r="375" spans="1:9" s="69" customFormat="1" ht="20.25">
      <c r="A375" s="211">
        <v>22010000</v>
      </c>
      <c r="B375" s="281"/>
      <c r="C375" s="213"/>
      <c r="D375" s="212"/>
      <c r="E375" s="141" t="s">
        <v>499</v>
      </c>
      <c r="F375" s="203"/>
      <c r="G375" s="187"/>
      <c r="H375" s="203"/>
      <c r="I375" s="187"/>
    </row>
    <row r="376" spans="1:9" s="69" customFormat="1" ht="21" thickBot="1">
      <c r="A376" s="211">
        <v>22010100</v>
      </c>
      <c r="B376" s="281"/>
      <c r="C376" s="213"/>
      <c r="D376" s="212"/>
      <c r="E376" s="141" t="s">
        <v>499</v>
      </c>
      <c r="F376" s="203"/>
      <c r="G376" s="187"/>
      <c r="H376" s="203"/>
      <c r="I376" s="187"/>
    </row>
    <row r="377" spans="1:9" s="69" customFormat="1" ht="20.25">
      <c r="A377" s="163">
        <v>22010103</v>
      </c>
      <c r="B377" s="281">
        <v>1103</v>
      </c>
      <c r="C377" s="164"/>
      <c r="D377" s="102" t="s">
        <v>9</v>
      </c>
      <c r="E377" s="210" t="s">
        <v>500</v>
      </c>
      <c r="F377" s="203"/>
      <c r="G377" s="187">
        <v>600000</v>
      </c>
      <c r="H377" s="203"/>
      <c r="I377" s="187">
        <v>600000</v>
      </c>
    </row>
    <row r="378" spans="1:9" s="69" customFormat="1" ht="20.25">
      <c r="A378" s="211">
        <v>22020000</v>
      </c>
      <c r="B378" s="281"/>
      <c r="C378" s="213"/>
      <c r="D378" s="212"/>
      <c r="E378" s="141" t="s">
        <v>410</v>
      </c>
      <c r="F378" s="203"/>
      <c r="G378" s="187"/>
      <c r="H378" s="203"/>
      <c r="I378" s="187"/>
    </row>
    <row r="379" spans="1:9" s="69" customFormat="1" ht="21" thickBot="1">
      <c r="A379" s="211">
        <v>22020100</v>
      </c>
      <c r="B379" s="281"/>
      <c r="C379" s="213"/>
      <c r="D379" s="212"/>
      <c r="E379" s="141" t="s">
        <v>465</v>
      </c>
      <c r="F379" s="203"/>
      <c r="G379" s="187"/>
      <c r="H379" s="203"/>
      <c r="I379" s="187"/>
    </row>
    <row r="380" spans="1:9" s="69" customFormat="1" ht="21" thickBot="1">
      <c r="A380" s="261">
        <v>22020101</v>
      </c>
      <c r="B380" s="281">
        <v>1103</v>
      </c>
      <c r="C380" s="284"/>
      <c r="D380" s="102" t="s">
        <v>9</v>
      </c>
      <c r="E380" s="262" t="s">
        <v>466</v>
      </c>
      <c r="F380" s="203"/>
      <c r="G380" s="187"/>
      <c r="H380" s="203"/>
      <c r="I380" s="187"/>
    </row>
    <row r="381" spans="1:9" s="69" customFormat="1" ht="20.25">
      <c r="A381" s="261">
        <v>22020102</v>
      </c>
      <c r="B381" s="281">
        <v>1103</v>
      </c>
      <c r="C381" s="284"/>
      <c r="D381" s="102" t="s">
        <v>9</v>
      </c>
      <c r="E381" s="262" t="s">
        <v>412</v>
      </c>
      <c r="F381" s="203"/>
      <c r="G381" s="187">
        <v>500000</v>
      </c>
      <c r="H381" s="203"/>
      <c r="I381" s="187">
        <v>1000000</v>
      </c>
    </row>
    <row r="382" spans="1:9" s="69" customFormat="1" ht="24" customHeight="1">
      <c r="A382" s="261">
        <v>22020103</v>
      </c>
      <c r="B382" s="281">
        <v>1103</v>
      </c>
      <c r="C382" s="284"/>
      <c r="D382" s="82"/>
      <c r="E382" s="262" t="s">
        <v>467</v>
      </c>
      <c r="F382" s="203"/>
      <c r="G382" s="187"/>
      <c r="H382" s="203"/>
      <c r="I382" s="187"/>
    </row>
    <row r="383" spans="1:9" s="69" customFormat="1" ht="20.25">
      <c r="A383" s="261">
        <v>22020104</v>
      </c>
      <c r="B383" s="281">
        <v>1103</v>
      </c>
      <c r="C383" s="284"/>
      <c r="D383" s="82"/>
      <c r="E383" s="262" t="s">
        <v>413</v>
      </c>
      <c r="F383" s="203"/>
      <c r="G383" s="187"/>
      <c r="H383" s="203"/>
      <c r="I383" s="187">
        <v>10000000</v>
      </c>
    </row>
    <row r="384" spans="1:9" s="69" customFormat="1" ht="21" thickBot="1">
      <c r="A384" s="211">
        <v>22020300</v>
      </c>
      <c r="B384" s="281"/>
      <c r="C384" s="213"/>
      <c r="D384" s="212"/>
      <c r="E384" s="141" t="s">
        <v>454</v>
      </c>
      <c r="F384" s="203"/>
      <c r="G384" s="187"/>
      <c r="H384" s="203"/>
      <c r="I384" s="187"/>
    </row>
    <row r="385" spans="1:9" s="69" customFormat="1" ht="21" thickBot="1">
      <c r="A385" s="163">
        <v>22020303</v>
      </c>
      <c r="B385" s="281">
        <v>1103</v>
      </c>
      <c r="C385" s="164"/>
      <c r="D385" s="102" t="s">
        <v>9</v>
      </c>
      <c r="E385" s="210" t="s">
        <v>501</v>
      </c>
      <c r="F385" s="203"/>
      <c r="G385" s="187">
        <v>100000</v>
      </c>
      <c r="H385" s="203"/>
      <c r="I385" s="187"/>
    </row>
    <row r="386" spans="1:9" s="69" customFormat="1" ht="20.25">
      <c r="A386" s="163">
        <v>22020309</v>
      </c>
      <c r="B386" s="281">
        <v>1103</v>
      </c>
      <c r="C386" s="164"/>
      <c r="D386" s="102" t="s">
        <v>9</v>
      </c>
      <c r="E386" s="210" t="s">
        <v>502</v>
      </c>
      <c r="F386" s="203"/>
      <c r="G386" s="187">
        <v>1500000</v>
      </c>
      <c r="H386" s="203"/>
      <c r="I386" s="187">
        <v>3000000</v>
      </c>
    </row>
    <row r="387" spans="1:9" s="69" customFormat="1" ht="20.25">
      <c r="A387" s="163">
        <v>22020313</v>
      </c>
      <c r="B387" s="281">
        <v>1103</v>
      </c>
      <c r="C387" s="164"/>
      <c r="D387" s="82"/>
      <c r="E387" s="210" t="s">
        <v>445</v>
      </c>
      <c r="F387" s="203"/>
      <c r="G387" s="187"/>
      <c r="H387" s="203"/>
      <c r="I387" s="187"/>
    </row>
    <row r="388" spans="1:9" s="69" customFormat="1" ht="21" thickBot="1">
      <c r="A388" s="211">
        <v>22020500</v>
      </c>
      <c r="B388" s="281"/>
      <c r="C388" s="213"/>
      <c r="D388" s="212"/>
      <c r="E388" s="141" t="s">
        <v>417</v>
      </c>
      <c r="F388" s="203"/>
      <c r="G388" s="187"/>
      <c r="H388" s="203"/>
      <c r="I388" s="187"/>
    </row>
    <row r="389" spans="1:9" s="69" customFormat="1" ht="20.25">
      <c r="A389" s="163">
        <v>22020501</v>
      </c>
      <c r="B389" s="281">
        <v>1103</v>
      </c>
      <c r="C389" s="164"/>
      <c r="D389" s="102" t="s">
        <v>9</v>
      </c>
      <c r="E389" s="210" t="s">
        <v>418</v>
      </c>
      <c r="F389" s="203"/>
      <c r="G389" s="187">
        <v>5000000</v>
      </c>
      <c r="H389" s="203">
        <v>80000</v>
      </c>
      <c r="I389" s="187">
        <v>15000000</v>
      </c>
    </row>
    <row r="390" spans="1:9" s="69" customFormat="1" ht="21" thickBot="1">
      <c r="A390" s="163">
        <v>22020502</v>
      </c>
      <c r="B390" s="281">
        <v>1103</v>
      </c>
      <c r="C390" s="288"/>
      <c r="D390" s="82"/>
      <c r="E390" s="289" t="s">
        <v>489</v>
      </c>
      <c r="F390" s="203"/>
      <c r="G390" s="187"/>
      <c r="H390" s="203"/>
      <c r="I390" s="187">
        <v>10000000</v>
      </c>
    </row>
    <row r="391" spans="1:9" s="69" customFormat="1" ht="20.25">
      <c r="A391" s="163">
        <v>22020503</v>
      </c>
      <c r="B391" s="281">
        <v>1103</v>
      </c>
      <c r="C391" s="164"/>
      <c r="D391" s="102" t="s">
        <v>9</v>
      </c>
      <c r="E391" s="210" t="s">
        <v>503</v>
      </c>
      <c r="F391" s="203"/>
      <c r="G391" s="187">
        <v>28000000</v>
      </c>
      <c r="H391" s="203">
        <v>31315625</v>
      </c>
      <c r="I391" s="187">
        <v>60000000</v>
      </c>
    </row>
    <row r="392" spans="1:9" s="184" customFormat="1" ht="21" customHeight="1" thickBot="1">
      <c r="A392" s="211">
        <v>22020700</v>
      </c>
      <c r="B392" s="297"/>
      <c r="C392" s="213"/>
      <c r="D392" s="140"/>
      <c r="E392" s="141" t="s">
        <v>475</v>
      </c>
      <c r="F392" s="203"/>
      <c r="G392" s="187"/>
      <c r="H392" s="203"/>
      <c r="I392" s="187"/>
    </row>
    <row r="393" spans="1:9" s="69" customFormat="1" ht="20.25">
      <c r="A393" s="163">
        <v>22020711</v>
      </c>
      <c r="B393" s="281">
        <v>1103</v>
      </c>
      <c r="C393" s="164"/>
      <c r="D393" s="102" t="s">
        <v>9</v>
      </c>
      <c r="E393" s="246" t="s">
        <v>504</v>
      </c>
      <c r="F393" s="203"/>
      <c r="G393" s="187"/>
      <c r="H393" s="203"/>
      <c r="I393" s="187"/>
    </row>
    <row r="394" spans="1:9" s="69" customFormat="1" ht="39.75" thickBot="1">
      <c r="A394" s="211">
        <v>22021000</v>
      </c>
      <c r="B394" s="212"/>
      <c r="C394" s="213"/>
      <c r="D394" s="212"/>
      <c r="E394" s="141" t="s">
        <v>424</v>
      </c>
      <c r="F394" s="203"/>
      <c r="G394" s="187"/>
      <c r="H394" s="203"/>
      <c r="I394" s="187"/>
    </row>
    <row r="395" spans="1:9" s="69" customFormat="1" ht="21" thickBot="1">
      <c r="A395" s="163">
        <v>22021001</v>
      </c>
      <c r="B395" s="281">
        <v>1103</v>
      </c>
      <c r="C395" s="164"/>
      <c r="D395" s="102" t="s">
        <v>9</v>
      </c>
      <c r="E395" s="109" t="s">
        <v>425</v>
      </c>
      <c r="F395" s="203"/>
      <c r="G395" s="187">
        <v>15000000</v>
      </c>
      <c r="H395" s="203">
        <v>2879969</v>
      </c>
      <c r="I395" s="187">
        <v>25000000</v>
      </c>
    </row>
    <row r="396" spans="1:9" s="69" customFormat="1" ht="39">
      <c r="A396" s="163">
        <v>22021003</v>
      </c>
      <c r="B396" s="281">
        <v>1103</v>
      </c>
      <c r="C396" s="164"/>
      <c r="D396" s="102" t="s">
        <v>9</v>
      </c>
      <c r="E396" s="109" t="s">
        <v>427</v>
      </c>
      <c r="F396" s="203"/>
      <c r="G396" s="187">
        <v>10000000</v>
      </c>
      <c r="H396" s="203">
        <v>3798000</v>
      </c>
      <c r="I396" s="187">
        <v>12000000</v>
      </c>
    </row>
    <row r="397" spans="1:9" s="69" customFormat="1" ht="39">
      <c r="A397" s="163">
        <v>220211013</v>
      </c>
      <c r="B397" s="281">
        <v>1103</v>
      </c>
      <c r="C397" s="164"/>
      <c r="D397" s="82"/>
      <c r="E397" s="109" t="s">
        <v>505</v>
      </c>
      <c r="F397" s="203"/>
      <c r="G397" s="187"/>
      <c r="H397" s="203"/>
      <c r="I397" s="187"/>
    </row>
    <row r="398" spans="1:9" s="69" customFormat="1" ht="21" thickBot="1">
      <c r="A398" s="163">
        <v>22021016</v>
      </c>
      <c r="B398" s="281">
        <v>1103</v>
      </c>
      <c r="C398" s="164"/>
      <c r="D398" s="82"/>
      <c r="E398" s="109" t="s">
        <v>506</v>
      </c>
      <c r="F398" s="203"/>
      <c r="G398" s="187"/>
      <c r="H398" s="203"/>
      <c r="I398" s="187"/>
    </row>
    <row r="399" spans="1:9" s="69" customFormat="1" ht="21" thickBot="1">
      <c r="A399" s="216">
        <v>22021017</v>
      </c>
      <c r="B399" s="290">
        <v>1103</v>
      </c>
      <c r="C399" s="218"/>
      <c r="D399" s="219" t="s">
        <v>9</v>
      </c>
      <c r="E399" s="133" t="s">
        <v>445</v>
      </c>
      <c r="F399" s="220"/>
      <c r="G399" s="221">
        <v>5000000</v>
      </c>
      <c r="H399" s="220">
        <v>1319286</v>
      </c>
      <c r="I399" s="221">
        <v>5000000</v>
      </c>
    </row>
    <row r="400" spans="1:9" s="69" customFormat="1" ht="21" thickBot="1">
      <c r="A400" s="170"/>
      <c r="B400" s="222"/>
      <c r="C400" s="223"/>
      <c r="D400" s="222"/>
      <c r="E400" s="224" t="s">
        <v>46</v>
      </c>
      <c r="F400" s="225">
        <f>SUM(F342:F377)</f>
        <v>70962440.623787999</v>
      </c>
      <c r="G400" s="225">
        <f>SUM(G342:G377)</f>
        <v>128035224.26328002</v>
      </c>
      <c r="H400" s="225">
        <f>SUM(H342:H377)</f>
        <v>77209918.197459996</v>
      </c>
      <c r="I400" s="225">
        <f>SUM(I342:I377)</f>
        <v>111034019.30999999</v>
      </c>
    </row>
    <row r="401" spans="1:9" s="69" customFormat="1" ht="21" thickBot="1">
      <c r="A401" s="170"/>
      <c r="B401" s="222"/>
      <c r="C401" s="223"/>
      <c r="D401" s="222"/>
      <c r="E401" s="224" t="s">
        <v>410</v>
      </c>
      <c r="F401" s="225">
        <f>SUM(F380:F399)</f>
        <v>0</v>
      </c>
      <c r="G401" s="225">
        <f>SUM(G380:G399)</f>
        <v>65100000</v>
      </c>
      <c r="H401" s="225">
        <f>SUM(H380:H399)</f>
        <v>39392880</v>
      </c>
      <c r="I401" s="225">
        <f>SUM(I380:I399)</f>
        <v>141000000</v>
      </c>
    </row>
    <row r="402" spans="1:9" s="69" customFormat="1" ht="21" thickBot="1">
      <c r="A402" s="170"/>
      <c r="B402" s="170"/>
      <c r="C402" s="293"/>
      <c r="D402" s="170"/>
      <c r="E402" s="224" t="s">
        <v>51</v>
      </c>
      <c r="F402" s="225">
        <f>F400+F401</f>
        <v>70962440.623787999</v>
      </c>
      <c r="G402" s="225">
        <f>G400+G401</f>
        <v>193135224.26328003</v>
      </c>
      <c r="H402" s="225">
        <f>H400+H401</f>
        <v>116602798.19746</v>
      </c>
      <c r="I402" s="225">
        <f>I400+I401</f>
        <v>252034019.31</v>
      </c>
    </row>
    <row r="403" spans="1:9" ht="34.5">
      <c r="A403" s="710" t="s">
        <v>0</v>
      </c>
      <c r="B403" s="711"/>
      <c r="C403" s="711"/>
      <c r="D403" s="711"/>
      <c r="E403" s="711"/>
      <c r="F403" s="711"/>
      <c r="G403" s="711"/>
      <c r="H403" s="711"/>
      <c r="I403" s="712"/>
    </row>
    <row r="404" spans="1:9" ht="22.5">
      <c r="A404" s="713" t="s">
        <v>1</v>
      </c>
      <c r="B404" s="714"/>
      <c r="C404" s="714"/>
      <c r="D404" s="714"/>
      <c r="E404" s="714"/>
      <c r="F404" s="714"/>
      <c r="G404" s="714"/>
      <c r="H404" s="714"/>
      <c r="I404" s="715"/>
    </row>
    <row r="405" spans="1:9" ht="22.5">
      <c r="A405" s="713" t="s">
        <v>984</v>
      </c>
      <c r="B405" s="714"/>
      <c r="C405" s="714"/>
      <c r="D405" s="714"/>
      <c r="E405" s="714"/>
      <c r="F405" s="714"/>
      <c r="G405" s="714"/>
      <c r="H405" s="714"/>
      <c r="I405" s="715"/>
    </row>
    <row r="406" spans="1:9" ht="27" customHeight="1" thickBot="1">
      <c r="A406" s="743" t="s">
        <v>477</v>
      </c>
      <c r="B406" s="744"/>
      <c r="C406" s="744"/>
      <c r="D406" s="744"/>
      <c r="E406" s="744"/>
      <c r="F406" s="744"/>
      <c r="G406" s="744"/>
      <c r="H406" s="744"/>
      <c r="I406" s="745"/>
    </row>
    <row r="407" spans="1:9" s="69" customFormat="1" ht="20.25" thickBot="1">
      <c r="A407" s="723" t="s">
        <v>507</v>
      </c>
      <c r="B407" s="724"/>
      <c r="C407" s="724"/>
      <c r="D407" s="724"/>
      <c r="E407" s="724"/>
      <c r="F407" s="724"/>
      <c r="G407" s="724"/>
      <c r="H407" s="724"/>
      <c r="I407" s="725"/>
    </row>
    <row r="408" spans="1:9" s="184" customFormat="1" ht="41.25" thickBot="1">
      <c r="A408" s="3" t="s">
        <v>370</v>
      </c>
      <c r="B408" s="3" t="s">
        <v>78</v>
      </c>
      <c r="C408" s="157" t="s">
        <v>371</v>
      </c>
      <c r="D408" s="3" t="s">
        <v>4</v>
      </c>
      <c r="E408" s="158" t="s">
        <v>79</v>
      </c>
      <c r="F408" s="3" t="s">
        <v>882</v>
      </c>
      <c r="G408" s="3" t="s">
        <v>881</v>
      </c>
      <c r="H408" s="3" t="s">
        <v>884</v>
      </c>
      <c r="I408" s="3" t="s">
        <v>983</v>
      </c>
    </row>
    <row r="409" spans="1:9" s="69" customFormat="1" ht="27.95" customHeight="1" thickBot="1">
      <c r="A409" s="159">
        <v>22000100101</v>
      </c>
      <c r="B409" s="281" t="s">
        <v>19</v>
      </c>
      <c r="C409" s="185"/>
      <c r="D409" s="102" t="s">
        <v>9</v>
      </c>
      <c r="E409" s="161" t="s">
        <v>81</v>
      </c>
      <c r="F409" s="162">
        <f>F468</f>
        <v>56166917.502384007</v>
      </c>
      <c r="G409" s="162">
        <f>G468</f>
        <v>102127686.11375999</v>
      </c>
      <c r="H409" s="162">
        <f>H468</f>
        <v>54605764.585320003</v>
      </c>
      <c r="I409" s="162">
        <f>I468</f>
        <v>994046337.97000003</v>
      </c>
    </row>
    <row r="410" spans="1:9" s="69" customFormat="1" ht="27.95" customHeight="1" thickBot="1">
      <c r="A410" s="163">
        <v>22000100102</v>
      </c>
      <c r="B410" s="281" t="s">
        <v>19</v>
      </c>
      <c r="C410" s="164"/>
      <c r="D410" s="102" t="s">
        <v>9</v>
      </c>
      <c r="E410" s="109" t="s">
        <v>508</v>
      </c>
      <c r="F410" s="165">
        <f>F527</f>
        <v>32516827.307640001</v>
      </c>
      <c r="G410" s="165">
        <f>G527</f>
        <v>144209808.1196</v>
      </c>
      <c r="H410" s="165">
        <f>H527</f>
        <v>77632685.539700001</v>
      </c>
      <c r="I410" s="165">
        <f>I527</f>
        <v>311214950.98000002</v>
      </c>
    </row>
    <row r="411" spans="1:9" s="69" customFormat="1" ht="27.95" customHeight="1">
      <c r="A411" s="163">
        <v>22000100103</v>
      </c>
      <c r="B411" s="281" t="s">
        <v>19</v>
      </c>
      <c r="C411" s="164"/>
      <c r="D411" s="102" t="s">
        <v>9</v>
      </c>
      <c r="E411" s="109" t="s">
        <v>509</v>
      </c>
      <c r="F411" s="165">
        <f>F578</f>
        <v>4601030.512608001</v>
      </c>
      <c r="G411" s="165">
        <f>G578</f>
        <v>17372256.125119999</v>
      </c>
      <c r="H411" s="165">
        <f>H578</f>
        <v>7994192.0938400002</v>
      </c>
      <c r="I411" s="165">
        <f>I578</f>
        <v>16786945.469999999</v>
      </c>
    </row>
    <row r="412" spans="1:9" s="69" customFormat="1" ht="27.95" customHeight="1" thickBot="1">
      <c r="A412" s="163"/>
      <c r="B412" s="82"/>
      <c r="C412" s="164"/>
      <c r="D412" s="82"/>
      <c r="E412" s="147"/>
      <c r="F412" s="203"/>
      <c r="G412" s="203"/>
      <c r="H412" s="203"/>
      <c r="I412" s="203"/>
    </row>
    <row r="413" spans="1:9" s="69" customFormat="1" ht="27.95" customHeight="1" thickBot="1">
      <c r="A413" s="170"/>
      <c r="B413" s="222"/>
      <c r="C413" s="223"/>
      <c r="D413" s="222"/>
      <c r="E413" s="224" t="s">
        <v>51</v>
      </c>
      <c r="F413" s="276">
        <f>SUM(F409:F411)</f>
        <v>93284775.322632015</v>
      </c>
      <c r="G413" s="276">
        <f>SUM(G409:G411)</f>
        <v>263709750.35847998</v>
      </c>
      <c r="H413" s="276">
        <f>SUM(H409:H411)</f>
        <v>140232642.21886</v>
      </c>
      <c r="I413" s="276">
        <f>SUM(I409:I411)</f>
        <v>1322048234.4200001</v>
      </c>
    </row>
    <row r="414" spans="1:9" s="69" customFormat="1" ht="27.95" customHeight="1" thickBot="1">
      <c r="A414" s="752" t="s">
        <v>385</v>
      </c>
      <c r="B414" s="752"/>
      <c r="C414" s="752"/>
      <c r="D414" s="752"/>
      <c r="E414" s="752"/>
      <c r="F414" s="752"/>
      <c r="G414" s="752"/>
      <c r="H414" s="752"/>
      <c r="I414" s="752"/>
    </row>
    <row r="415" spans="1:9" s="69" customFormat="1" ht="21" thickBot="1">
      <c r="A415" s="170"/>
      <c r="B415" s="222"/>
      <c r="C415" s="223"/>
      <c r="D415" s="222"/>
      <c r="E415" s="224" t="s">
        <v>46</v>
      </c>
      <c r="F415" s="276">
        <f t="shared" ref="F415:I416" si="31">F466+F525+F576</f>
        <v>93284775.322632015</v>
      </c>
      <c r="G415" s="276">
        <f t="shared" si="31"/>
        <v>203909750.35847998</v>
      </c>
      <c r="H415" s="276">
        <f t="shared" si="31"/>
        <v>123191858.21886</v>
      </c>
      <c r="I415" s="276">
        <f t="shared" si="31"/>
        <v>1290648234.4200001</v>
      </c>
    </row>
    <row r="416" spans="1:9" s="69" customFormat="1" ht="27.95" customHeight="1" thickBot="1">
      <c r="A416" s="170"/>
      <c r="B416" s="222"/>
      <c r="C416" s="223"/>
      <c r="D416" s="222"/>
      <c r="E416" s="224" t="s">
        <v>410</v>
      </c>
      <c r="F416" s="276">
        <f t="shared" si="31"/>
        <v>0</v>
      </c>
      <c r="G416" s="276">
        <f t="shared" si="31"/>
        <v>59800000</v>
      </c>
      <c r="H416" s="276">
        <f t="shared" si="31"/>
        <v>17040784</v>
      </c>
      <c r="I416" s="276">
        <f t="shared" si="31"/>
        <v>31400000</v>
      </c>
    </row>
    <row r="417" spans="1:9" s="69" customFormat="1" ht="27.95" customHeight="1" thickBot="1">
      <c r="A417" s="170"/>
      <c r="B417" s="222"/>
      <c r="C417" s="223"/>
      <c r="D417" s="222"/>
      <c r="E417" s="224" t="s">
        <v>51</v>
      </c>
      <c r="F417" s="276">
        <f>F415+F416</f>
        <v>93284775.322632015</v>
      </c>
      <c r="G417" s="276">
        <f>G415+G416</f>
        <v>263709750.35847998</v>
      </c>
      <c r="H417" s="276">
        <f>H415+H416</f>
        <v>140232642.21886</v>
      </c>
      <c r="I417" s="276">
        <f>I415+I416</f>
        <v>1322048234.4200001</v>
      </c>
    </row>
    <row r="418" spans="1:9" ht="34.5">
      <c r="A418" s="710" t="s">
        <v>0</v>
      </c>
      <c r="B418" s="711"/>
      <c r="C418" s="711"/>
      <c r="D418" s="711"/>
      <c r="E418" s="711"/>
      <c r="F418" s="711"/>
      <c r="G418" s="711"/>
      <c r="H418" s="711"/>
      <c r="I418" s="712"/>
    </row>
    <row r="419" spans="1:9" ht="22.5">
      <c r="A419" s="713" t="s">
        <v>1</v>
      </c>
      <c r="B419" s="714"/>
      <c r="C419" s="714"/>
      <c r="D419" s="714"/>
      <c r="E419" s="714"/>
      <c r="F419" s="714"/>
      <c r="G419" s="714"/>
      <c r="H419" s="714"/>
      <c r="I419" s="715"/>
    </row>
    <row r="420" spans="1:9" ht="22.5">
      <c r="A420" s="713" t="s">
        <v>984</v>
      </c>
      <c r="B420" s="714"/>
      <c r="C420" s="714"/>
      <c r="D420" s="714"/>
      <c r="E420" s="714"/>
      <c r="F420" s="714"/>
      <c r="G420" s="714"/>
      <c r="H420" s="714"/>
      <c r="I420" s="715"/>
    </row>
    <row r="421" spans="1:9" ht="28.5" customHeight="1" thickBot="1">
      <c r="A421" s="743" t="s">
        <v>368</v>
      </c>
      <c r="B421" s="744"/>
      <c r="C421" s="744"/>
      <c r="D421" s="744"/>
      <c r="E421" s="744"/>
      <c r="F421" s="744"/>
      <c r="G421" s="744"/>
      <c r="H421" s="744"/>
      <c r="I421" s="745"/>
    </row>
    <row r="422" spans="1:9" s="154" customFormat="1" ht="20.25" thickBot="1">
      <c r="A422" s="717" t="s">
        <v>510</v>
      </c>
      <c r="B422" s="718"/>
      <c r="C422" s="718"/>
      <c r="D422" s="718"/>
      <c r="E422" s="718"/>
      <c r="F422" s="718"/>
      <c r="G422" s="718"/>
      <c r="H422" s="718"/>
      <c r="I422" s="719"/>
    </row>
    <row r="423" spans="1:9" s="184" customFormat="1" ht="41.25" thickBot="1">
      <c r="A423" s="67" t="s">
        <v>370</v>
      </c>
      <c r="B423" s="67" t="s">
        <v>78</v>
      </c>
      <c r="C423" s="595" t="s">
        <v>371</v>
      </c>
      <c r="D423" s="67" t="s">
        <v>4</v>
      </c>
      <c r="E423" s="596" t="s">
        <v>79</v>
      </c>
      <c r="F423" s="67" t="s">
        <v>882</v>
      </c>
      <c r="G423" s="67" t="s">
        <v>881</v>
      </c>
      <c r="H423" s="67" t="s">
        <v>884</v>
      </c>
      <c r="I423" s="67" t="s">
        <v>983</v>
      </c>
    </row>
    <row r="424" spans="1:9" s="154" customFormat="1" ht="20.25">
      <c r="A424" s="231">
        <v>20000000</v>
      </c>
      <c r="B424" s="232"/>
      <c r="C424" s="233"/>
      <c r="D424" s="232"/>
      <c r="E424" s="72" t="s">
        <v>43</v>
      </c>
      <c r="F424" s="234"/>
      <c r="G424" s="234"/>
      <c r="H424" s="234"/>
      <c r="I424" s="235"/>
    </row>
    <row r="425" spans="1:9" s="154" customFormat="1" ht="20.25">
      <c r="A425" s="196">
        <v>21000000</v>
      </c>
      <c r="B425" s="197"/>
      <c r="C425" s="198"/>
      <c r="D425" s="197"/>
      <c r="E425" s="78" t="s">
        <v>46</v>
      </c>
      <c r="F425" s="186"/>
      <c r="G425" s="186"/>
      <c r="H425" s="186"/>
      <c r="I425" s="199"/>
    </row>
    <row r="426" spans="1:9" s="69" customFormat="1" ht="20.25">
      <c r="A426" s="196">
        <v>21010000</v>
      </c>
      <c r="B426" s="197"/>
      <c r="C426" s="198"/>
      <c r="D426" s="197"/>
      <c r="E426" s="78" t="s">
        <v>392</v>
      </c>
      <c r="F426" s="186"/>
      <c r="G426" s="186"/>
      <c r="H426" s="186"/>
      <c r="I426" s="199"/>
    </row>
    <row r="427" spans="1:9" s="69" customFormat="1" ht="20.25">
      <c r="A427" s="200">
        <v>21010103</v>
      </c>
      <c r="B427" s="201" t="s">
        <v>19</v>
      </c>
      <c r="C427" s="202"/>
      <c r="D427" s="82" t="s">
        <v>9</v>
      </c>
      <c r="E427" s="83" t="s">
        <v>431</v>
      </c>
      <c r="F427" s="203">
        <f>G427-(G427*10%)</f>
        <v>12963066.129503999</v>
      </c>
      <c r="G427" s="203">
        <v>14403406.810559999</v>
      </c>
      <c r="H427" s="203">
        <f t="shared" ref="H427:H429" si="32">G427/12*9</f>
        <v>10802555.107919998</v>
      </c>
      <c r="I427" s="187">
        <v>7201000.3200000003</v>
      </c>
    </row>
    <row r="428" spans="1:9" s="69" customFormat="1" ht="20.25">
      <c r="A428" s="200">
        <v>21010104</v>
      </c>
      <c r="B428" s="201" t="s">
        <v>19</v>
      </c>
      <c r="C428" s="202"/>
      <c r="D428" s="82" t="s">
        <v>9</v>
      </c>
      <c r="E428" s="83" t="s">
        <v>432</v>
      </c>
      <c r="F428" s="203">
        <f t="shared" ref="F428:F429" si="33">G428-(G428*10%)</f>
        <v>19641800.933712002</v>
      </c>
      <c r="G428" s="203">
        <v>21824223.259680003</v>
      </c>
      <c r="H428" s="203">
        <f t="shared" si="32"/>
        <v>16368167.444760002</v>
      </c>
      <c r="I428" s="187">
        <v>936333616</v>
      </c>
    </row>
    <row r="429" spans="1:9" s="69" customFormat="1" ht="20.25">
      <c r="A429" s="200">
        <v>21010105</v>
      </c>
      <c r="B429" s="201" t="s">
        <v>19</v>
      </c>
      <c r="C429" s="202"/>
      <c r="D429" s="82" t="s">
        <v>9</v>
      </c>
      <c r="E429" s="83" t="s">
        <v>433</v>
      </c>
      <c r="F429" s="203">
        <f t="shared" si="33"/>
        <v>299384.37820799998</v>
      </c>
      <c r="G429" s="203">
        <v>332649.30911999999</v>
      </c>
      <c r="H429" s="203">
        <f t="shared" si="32"/>
        <v>249486.98183999999</v>
      </c>
      <c r="I429" s="187">
        <v>711243.6</v>
      </c>
    </row>
    <row r="430" spans="1:9" s="69" customFormat="1" ht="20.25">
      <c r="A430" s="200">
        <v>21010106</v>
      </c>
      <c r="B430" s="201" t="s">
        <v>19</v>
      </c>
      <c r="C430" s="202"/>
      <c r="D430" s="82" t="s">
        <v>9</v>
      </c>
      <c r="E430" s="83" t="s">
        <v>449</v>
      </c>
      <c r="F430" s="203"/>
      <c r="G430" s="203">
        <v>0</v>
      </c>
      <c r="H430" s="203"/>
      <c r="I430" s="187"/>
    </row>
    <row r="431" spans="1:9" s="69" customFormat="1" ht="20.25">
      <c r="A431" s="236"/>
      <c r="B431" s="201" t="s">
        <v>19</v>
      </c>
      <c r="C431" s="202"/>
      <c r="D431" s="82" t="s">
        <v>9</v>
      </c>
      <c r="E431" s="109" t="s">
        <v>940</v>
      </c>
      <c r="F431" s="203"/>
      <c r="G431" s="203">
        <v>11760000</v>
      </c>
      <c r="H431" s="203"/>
      <c r="I431" s="187">
        <v>22560000</v>
      </c>
    </row>
    <row r="432" spans="1:9" s="69" customFormat="1" ht="39">
      <c r="A432" s="196">
        <v>21020300</v>
      </c>
      <c r="B432" s="197"/>
      <c r="C432" s="198"/>
      <c r="D432" s="197"/>
      <c r="E432" s="78" t="s">
        <v>435</v>
      </c>
      <c r="F432" s="203"/>
      <c r="G432" s="203">
        <v>0</v>
      </c>
      <c r="H432" s="203"/>
      <c r="I432" s="187"/>
    </row>
    <row r="433" spans="1:9" s="69" customFormat="1" ht="20.25">
      <c r="A433" s="200">
        <v>21020301</v>
      </c>
      <c r="B433" s="201" t="s">
        <v>19</v>
      </c>
      <c r="C433" s="202"/>
      <c r="D433" s="82" t="s">
        <v>9</v>
      </c>
      <c r="E433" s="109" t="s">
        <v>436</v>
      </c>
      <c r="F433" s="203">
        <f t="shared" ref="F433:F436" si="34">G433-(G433*10%)</f>
        <v>4421819.9479679996</v>
      </c>
      <c r="G433" s="203">
        <v>4913133.2755199997</v>
      </c>
      <c r="H433" s="203">
        <f t="shared" ref="H433:H452" si="35">G433/12*9</f>
        <v>3684849.9566399995</v>
      </c>
      <c r="I433" s="187">
        <v>2520321.11</v>
      </c>
    </row>
    <row r="434" spans="1:9" s="69" customFormat="1" ht="20.25">
      <c r="A434" s="200">
        <v>21020302</v>
      </c>
      <c r="B434" s="201" t="s">
        <v>19</v>
      </c>
      <c r="C434" s="202"/>
      <c r="D434" s="82" t="s">
        <v>9</v>
      </c>
      <c r="E434" s="109" t="s">
        <v>437</v>
      </c>
      <c r="F434" s="203">
        <f t="shared" si="34"/>
        <v>2515509.7983359997</v>
      </c>
      <c r="G434" s="203">
        <v>2795010.8870399995</v>
      </c>
      <c r="H434" s="203">
        <f t="shared" si="35"/>
        <v>2096258.1652799996</v>
      </c>
      <c r="I434" s="187">
        <v>1440200.06</v>
      </c>
    </row>
    <row r="435" spans="1:9" s="69" customFormat="1" ht="20.25">
      <c r="A435" s="200">
        <v>21020303</v>
      </c>
      <c r="B435" s="201" t="s">
        <v>19</v>
      </c>
      <c r="C435" s="202"/>
      <c r="D435" s="82" t="s">
        <v>9</v>
      </c>
      <c r="E435" s="109" t="s">
        <v>438</v>
      </c>
      <c r="F435" s="203">
        <f t="shared" si="34"/>
        <v>165255.571872</v>
      </c>
      <c r="G435" s="203">
        <v>183617.30207999999</v>
      </c>
      <c r="H435" s="203">
        <f t="shared" si="35"/>
        <v>137712.97655999998</v>
      </c>
      <c r="I435" s="187">
        <v>761120</v>
      </c>
    </row>
    <row r="436" spans="1:9" s="69" customFormat="1" ht="20.25">
      <c r="A436" s="200">
        <v>21020304</v>
      </c>
      <c r="B436" s="201" t="s">
        <v>19</v>
      </c>
      <c r="C436" s="202"/>
      <c r="D436" s="82" t="s">
        <v>9</v>
      </c>
      <c r="E436" s="109" t="s">
        <v>398</v>
      </c>
      <c r="F436" s="203">
        <f t="shared" si="34"/>
        <v>628281.08092799992</v>
      </c>
      <c r="G436" s="203">
        <v>698090.08991999994</v>
      </c>
      <c r="H436" s="203">
        <f t="shared" si="35"/>
        <v>523567.56743999996</v>
      </c>
      <c r="I436" s="187">
        <v>360050.02</v>
      </c>
    </row>
    <row r="437" spans="1:9" s="69" customFormat="1" ht="20.25">
      <c r="A437" s="200">
        <v>21020312</v>
      </c>
      <c r="B437" s="201" t="s">
        <v>19</v>
      </c>
      <c r="C437" s="202"/>
      <c r="D437" s="82" t="s">
        <v>9</v>
      </c>
      <c r="E437" s="109" t="s">
        <v>439</v>
      </c>
      <c r="F437" s="203"/>
      <c r="G437" s="203">
        <v>0</v>
      </c>
      <c r="H437" s="203">
        <f t="shared" si="35"/>
        <v>0</v>
      </c>
      <c r="I437" s="187"/>
    </row>
    <row r="438" spans="1:9" s="69" customFormat="1" ht="20.25">
      <c r="A438" s="200">
        <v>21020315</v>
      </c>
      <c r="B438" s="201" t="s">
        <v>19</v>
      </c>
      <c r="C438" s="202"/>
      <c r="D438" s="82" t="s">
        <v>9</v>
      </c>
      <c r="E438" s="109" t="s">
        <v>440</v>
      </c>
      <c r="F438" s="203">
        <f>G438-(G438*10%)</f>
        <v>6050016.2511359993</v>
      </c>
      <c r="G438" s="203">
        <v>6722240.2790399995</v>
      </c>
      <c r="H438" s="203">
        <f t="shared" si="35"/>
        <v>5041680.2092799991</v>
      </c>
      <c r="I438" s="187">
        <v>662249</v>
      </c>
    </row>
    <row r="439" spans="1:9" s="69" customFormat="1" ht="20.25">
      <c r="A439" s="196">
        <v>21020400</v>
      </c>
      <c r="B439" s="197"/>
      <c r="C439" s="198"/>
      <c r="D439" s="197"/>
      <c r="E439" s="78" t="s">
        <v>450</v>
      </c>
      <c r="F439" s="203"/>
      <c r="G439" s="203">
        <v>0</v>
      </c>
      <c r="H439" s="203">
        <f t="shared" si="35"/>
        <v>0</v>
      </c>
      <c r="I439" s="187"/>
    </row>
    <row r="440" spans="1:9" s="69" customFormat="1" ht="20.25">
      <c r="A440" s="200">
        <v>21020401</v>
      </c>
      <c r="B440" s="201" t="s">
        <v>19</v>
      </c>
      <c r="C440" s="202"/>
      <c r="D440" s="82" t="s">
        <v>9</v>
      </c>
      <c r="E440" s="109" t="s">
        <v>436</v>
      </c>
      <c r="F440" s="203">
        <f t="shared" ref="F440:F443" si="36">G440-(G440*10%)</f>
        <v>4092550.6551839998</v>
      </c>
      <c r="G440" s="203">
        <v>4547278.5057600001</v>
      </c>
      <c r="H440" s="203">
        <f t="shared" si="35"/>
        <v>3410458.8793199998</v>
      </c>
      <c r="I440" s="187">
        <v>3178863.54</v>
      </c>
    </row>
    <row r="441" spans="1:9" s="69" customFormat="1" ht="20.25">
      <c r="A441" s="200">
        <v>21020402</v>
      </c>
      <c r="B441" s="201" t="s">
        <v>19</v>
      </c>
      <c r="C441" s="202"/>
      <c r="D441" s="82" t="s">
        <v>9</v>
      </c>
      <c r="E441" s="109" t="s">
        <v>437</v>
      </c>
      <c r="F441" s="203">
        <f t="shared" si="36"/>
        <v>2736004.4231039998</v>
      </c>
      <c r="G441" s="203">
        <v>3040004.9145599999</v>
      </c>
      <c r="H441" s="203">
        <f t="shared" si="35"/>
        <v>2280003.6859200001</v>
      </c>
      <c r="I441" s="187">
        <v>1887147.48</v>
      </c>
    </row>
    <row r="442" spans="1:9" s="69" customFormat="1" ht="20.25">
      <c r="A442" s="200">
        <v>21020403</v>
      </c>
      <c r="B442" s="201" t="s">
        <v>19</v>
      </c>
      <c r="C442" s="202"/>
      <c r="D442" s="82" t="s">
        <v>9</v>
      </c>
      <c r="E442" s="109" t="s">
        <v>438</v>
      </c>
      <c r="F442" s="203">
        <f t="shared" si="36"/>
        <v>277433.42918400001</v>
      </c>
      <c r="G442" s="203">
        <v>308259.36576000002</v>
      </c>
      <c r="H442" s="203">
        <f t="shared" si="35"/>
        <v>231194.52432000003</v>
      </c>
      <c r="I442" s="187">
        <v>288440</v>
      </c>
    </row>
    <row r="443" spans="1:9" s="69" customFormat="1" ht="20.25">
      <c r="A443" s="200">
        <v>21020404</v>
      </c>
      <c r="B443" s="201" t="s">
        <v>19</v>
      </c>
      <c r="C443" s="202"/>
      <c r="D443" s="82" t="s">
        <v>9</v>
      </c>
      <c r="E443" s="109" t="s">
        <v>398</v>
      </c>
      <c r="F443" s="203">
        <f t="shared" si="36"/>
        <v>574688.26425599994</v>
      </c>
      <c r="G443" s="203">
        <v>638542.51583999989</v>
      </c>
      <c r="H443" s="203">
        <f t="shared" si="35"/>
        <v>478906.88687999989</v>
      </c>
      <c r="I443" s="187">
        <v>469784.88</v>
      </c>
    </row>
    <row r="444" spans="1:9" s="69" customFormat="1" ht="20.25">
      <c r="A444" s="200">
        <v>21020412</v>
      </c>
      <c r="B444" s="201" t="s">
        <v>19</v>
      </c>
      <c r="C444" s="202"/>
      <c r="D444" s="82" t="s">
        <v>9</v>
      </c>
      <c r="E444" s="109" t="s">
        <v>439</v>
      </c>
      <c r="F444" s="203"/>
      <c r="G444" s="203">
        <v>0</v>
      </c>
      <c r="H444" s="203">
        <f t="shared" si="35"/>
        <v>0</v>
      </c>
      <c r="I444" s="187"/>
    </row>
    <row r="445" spans="1:9" s="69" customFormat="1" ht="20.25">
      <c r="A445" s="200">
        <v>21020415</v>
      </c>
      <c r="B445" s="201" t="s">
        <v>19</v>
      </c>
      <c r="C445" s="202"/>
      <c r="D445" s="82" t="s">
        <v>9</v>
      </c>
      <c r="E445" s="109" t="s">
        <v>440</v>
      </c>
      <c r="F445" s="203">
        <f>G445-(G445*10%)</f>
        <v>1467935.8665119999</v>
      </c>
      <c r="G445" s="203">
        <v>1631039.8516799998</v>
      </c>
      <c r="H445" s="203">
        <f t="shared" si="35"/>
        <v>1223279.8887599998</v>
      </c>
      <c r="I445" s="187">
        <v>1117783.8</v>
      </c>
    </row>
    <row r="446" spans="1:9" s="69" customFormat="1" ht="20.25">
      <c r="A446" s="196">
        <v>21020500</v>
      </c>
      <c r="B446" s="197"/>
      <c r="C446" s="198"/>
      <c r="D446" s="197"/>
      <c r="E446" s="78" t="s">
        <v>451</v>
      </c>
      <c r="F446" s="203"/>
      <c r="G446" s="203">
        <v>0</v>
      </c>
      <c r="H446" s="203">
        <f t="shared" si="35"/>
        <v>0</v>
      </c>
      <c r="I446" s="187"/>
    </row>
    <row r="447" spans="1:9" s="69" customFormat="1" ht="20.25">
      <c r="A447" s="200">
        <v>21020501</v>
      </c>
      <c r="B447" s="201" t="s">
        <v>19</v>
      </c>
      <c r="C447" s="202"/>
      <c r="D447" s="82" t="s">
        <v>9</v>
      </c>
      <c r="E447" s="109" t="s">
        <v>436</v>
      </c>
      <c r="F447" s="203">
        <f t="shared" ref="F447:F450" si="37">G447-(G447*10%)</f>
        <v>104088.70137600001</v>
      </c>
      <c r="G447" s="203">
        <v>115654.11264000001</v>
      </c>
      <c r="H447" s="203">
        <f t="shared" si="35"/>
        <v>86740.584480000005</v>
      </c>
      <c r="I447" s="187">
        <v>248935.26</v>
      </c>
    </row>
    <row r="448" spans="1:9" s="69" customFormat="1" ht="20.25">
      <c r="A448" s="296">
        <v>21020502</v>
      </c>
      <c r="B448" s="201" t="s">
        <v>19</v>
      </c>
      <c r="C448" s="209"/>
      <c r="D448" s="82" t="s">
        <v>9</v>
      </c>
      <c r="E448" s="109" t="s">
        <v>437</v>
      </c>
      <c r="F448" s="203">
        <f t="shared" si="37"/>
        <v>59479.240896000003</v>
      </c>
      <c r="G448" s="203">
        <v>66088.045440000002</v>
      </c>
      <c r="H448" s="203">
        <f t="shared" si="35"/>
        <v>49566.034079999998</v>
      </c>
      <c r="I448" s="187">
        <v>142248.71</v>
      </c>
    </row>
    <row r="449" spans="1:9" s="69" customFormat="1" ht="20.25">
      <c r="A449" s="296">
        <v>21020503</v>
      </c>
      <c r="B449" s="201" t="s">
        <v>19</v>
      </c>
      <c r="C449" s="209"/>
      <c r="D449" s="82" t="s">
        <v>9</v>
      </c>
      <c r="E449" s="109" t="s">
        <v>438</v>
      </c>
      <c r="F449" s="203">
        <f t="shared" si="37"/>
        <v>10730.880000000001</v>
      </c>
      <c r="G449" s="203">
        <v>11923.2</v>
      </c>
      <c r="H449" s="203">
        <f t="shared" si="35"/>
        <v>8942.4</v>
      </c>
      <c r="I449" s="187">
        <v>37800</v>
      </c>
    </row>
    <row r="450" spans="1:9" s="69" customFormat="1" ht="20.25">
      <c r="A450" s="296">
        <v>21020504</v>
      </c>
      <c r="B450" s="201" t="s">
        <v>19</v>
      </c>
      <c r="C450" s="209"/>
      <c r="D450" s="82" t="s">
        <v>9</v>
      </c>
      <c r="E450" s="109" t="s">
        <v>398</v>
      </c>
      <c r="F450" s="203">
        <f t="shared" si="37"/>
        <v>15000.538176000002</v>
      </c>
      <c r="G450" s="203">
        <v>16667.264640000001</v>
      </c>
      <c r="H450" s="203">
        <f t="shared" si="35"/>
        <v>12500.448480000001</v>
      </c>
      <c r="I450" s="187">
        <v>35562.19</v>
      </c>
    </row>
    <row r="451" spans="1:9" s="69" customFormat="1" ht="20.25">
      <c r="A451" s="296">
        <v>21020512</v>
      </c>
      <c r="B451" s="201" t="s">
        <v>19</v>
      </c>
      <c r="C451" s="209"/>
      <c r="D451" s="82" t="s">
        <v>9</v>
      </c>
      <c r="E451" s="109" t="s">
        <v>439</v>
      </c>
      <c r="F451" s="203"/>
      <c r="G451" s="203">
        <v>0</v>
      </c>
      <c r="H451" s="203">
        <f t="shared" si="35"/>
        <v>0</v>
      </c>
      <c r="I451" s="187"/>
    </row>
    <row r="452" spans="1:9" s="69" customFormat="1" ht="20.25">
      <c r="A452" s="296">
        <v>21020515</v>
      </c>
      <c r="B452" s="201" t="s">
        <v>19</v>
      </c>
      <c r="C452" s="209"/>
      <c r="D452" s="82" t="s">
        <v>9</v>
      </c>
      <c r="E452" s="109" t="s">
        <v>440</v>
      </c>
      <c r="F452" s="203">
        <f>G452-(G452*10%)</f>
        <v>143871.41203199999</v>
      </c>
      <c r="G452" s="203">
        <v>159857.12448</v>
      </c>
      <c r="H452" s="203">
        <f t="shared" si="35"/>
        <v>119892.84336</v>
      </c>
      <c r="I452" s="187">
        <v>489972</v>
      </c>
    </row>
    <row r="453" spans="1:9" s="69" customFormat="1" ht="20.25">
      <c r="A453" s="206">
        <v>21020600</v>
      </c>
      <c r="B453" s="207"/>
      <c r="C453" s="208"/>
      <c r="D453" s="207"/>
      <c r="E453" s="78" t="s">
        <v>408</v>
      </c>
      <c r="F453" s="203"/>
      <c r="G453" s="203">
        <v>0</v>
      </c>
      <c r="H453" s="203"/>
      <c r="I453" s="187"/>
    </row>
    <row r="454" spans="1:9" s="69" customFormat="1" ht="20.25">
      <c r="A454" s="296">
        <v>21020605</v>
      </c>
      <c r="B454" s="201" t="s">
        <v>19</v>
      </c>
      <c r="C454" s="209"/>
      <c r="D454" s="82" t="s">
        <v>9</v>
      </c>
      <c r="E454" s="83" t="s">
        <v>497</v>
      </c>
      <c r="F454" s="203"/>
      <c r="G454" s="203">
        <v>2160000</v>
      </c>
      <c r="H454" s="203"/>
      <c r="I454" s="187">
        <v>2100000</v>
      </c>
    </row>
    <row r="455" spans="1:9" s="69" customFormat="1" ht="20.25">
      <c r="A455" s="211">
        <v>22020000</v>
      </c>
      <c r="B455" s="212"/>
      <c r="C455" s="213"/>
      <c r="D455" s="212"/>
      <c r="E455" s="141" t="s">
        <v>410</v>
      </c>
      <c r="F455" s="203"/>
      <c r="G455" s="203"/>
      <c r="H455" s="203"/>
      <c r="I455" s="187"/>
    </row>
    <row r="456" spans="1:9" s="69" customFormat="1" ht="20.25">
      <c r="A456" s="211">
        <v>22020100</v>
      </c>
      <c r="B456" s="212"/>
      <c r="C456" s="213"/>
      <c r="D456" s="212"/>
      <c r="E456" s="141" t="s">
        <v>465</v>
      </c>
      <c r="F456" s="203"/>
      <c r="G456" s="203"/>
      <c r="H456" s="203"/>
      <c r="I456" s="187"/>
    </row>
    <row r="457" spans="1:9" s="69" customFormat="1" ht="20.25">
      <c r="A457" s="163">
        <v>22020102</v>
      </c>
      <c r="B457" s="201" t="s">
        <v>15</v>
      </c>
      <c r="C457" s="164"/>
      <c r="D457" s="82" t="s">
        <v>9</v>
      </c>
      <c r="E457" s="210" t="s">
        <v>412</v>
      </c>
      <c r="F457" s="203"/>
      <c r="G457" s="203">
        <v>1000000</v>
      </c>
      <c r="H457" s="203"/>
      <c r="I457" s="187">
        <v>500000</v>
      </c>
    </row>
    <row r="458" spans="1:9" s="69" customFormat="1" ht="20.25">
      <c r="A458" s="211">
        <v>22020300</v>
      </c>
      <c r="B458" s="212"/>
      <c r="C458" s="213"/>
      <c r="D458" s="212"/>
      <c r="E458" s="214" t="s">
        <v>454</v>
      </c>
      <c r="F458" s="203"/>
      <c r="G458" s="203"/>
      <c r="H458" s="203"/>
      <c r="I458" s="187"/>
    </row>
    <row r="459" spans="1:9" s="69" customFormat="1" ht="20.25">
      <c r="A459" s="163">
        <v>22020301</v>
      </c>
      <c r="B459" s="201" t="s">
        <v>19</v>
      </c>
      <c r="C459" s="164"/>
      <c r="D459" s="82" t="s">
        <v>9</v>
      </c>
      <c r="E459" s="246" t="s">
        <v>511</v>
      </c>
      <c r="F459" s="203"/>
      <c r="G459" s="203">
        <v>3000000</v>
      </c>
      <c r="H459" s="203"/>
      <c r="I459" s="187">
        <v>3000000</v>
      </c>
    </row>
    <row r="460" spans="1:9" s="69" customFormat="1" ht="20.25">
      <c r="A460" s="163">
        <v>22020306</v>
      </c>
      <c r="B460" s="201" t="s">
        <v>19</v>
      </c>
      <c r="C460" s="164"/>
      <c r="D460" s="82" t="s">
        <v>9</v>
      </c>
      <c r="E460" s="246" t="s">
        <v>455</v>
      </c>
      <c r="F460" s="203"/>
      <c r="G460" s="203">
        <v>10000000</v>
      </c>
      <c r="H460" s="203"/>
      <c r="I460" s="187">
        <v>5000000</v>
      </c>
    </row>
    <row r="461" spans="1:9" s="184" customFormat="1" ht="18.75" customHeight="1">
      <c r="A461" s="211">
        <v>22020700</v>
      </c>
      <c r="B461" s="140"/>
      <c r="C461" s="213"/>
      <c r="D461" s="140"/>
      <c r="E461" s="141" t="s">
        <v>475</v>
      </c>
      <c r="F461" s="203"/>
      <c r="G461" s="203"/>
      <c r="H461" s="203"/>
      <c r="I461" s="187"/>
    </row>
    <row r="462" spans="1:9" s="69" customFormat="1" ht="31.5" customHeight="1">
      <c r="A462" s="163">
        <v>22020701</v>
      </c>
      <c r="B462" s="201" t="s">
        <v>19</v>
      </c>
      <c r="C462" s="164"/>
      <c r="D462" s="82" t="s">
        <v>9</v>
      </c>
      <c r="E462" s="109" t="s">
        <v>962</v>
      </c>
      <c r="F462" s="203"/>
      <c r="G462" s="203">
        <v>9000000</v>
      </c>
      <c r="H462" s="203">
        <v>7000000</v>
      </c>
      <c r="I462" s="187">
        <v>1000000</v>
      </c>
    </row>
    <row r="463" spans="1:9" s="69" customFormat="1" ht="21.95" customHeight="1">
      <c r="A463" s="211">
        <v>22021000</v>
      </c>
      <c r="B463" s="212"/>
      <c r="C463" s="213"/>
      <c r="D463" s="212"/>
      <c r="E463" s="141" t="s">
        <v>424</v>
      </c>
      <c r="F463" s="203"/>
      <c r="G463" s="203"/>
      <c r="H463" s="203"/>
      <c r="I463" s="187"/>
    </row>
    <row r="464" spans="1:9" s="69" customFormat="1" ht="20.25">
      <c r="A464" s="163">
        <v>22021004</v>
      </c>
      <c r="B464" s="201" t="s">
        <v>19</v>
      </c>
      <c r="C464" s="164"/>
      <c r="D464" s="82" t="s">
        <v>9</v>
      </c>
      <c r="E464" s="109" t="s">
        <v>512</v>
      </c>
      <c r="F464" s="203"/>
      <c r="G464" s="203">
        <v>800000</v>
      </c>
      <c r="H464" s="203"/>
      <c r="I464" s="187"/>
    </row>
    <row r="465" spans="1:9" s="69" customFormat="1" ht="21" thickBot="1">
      <c r="A465" s="600">
        <v>22021017</v>
      </c>
      <c r="B465" s="601" t="s">
        <v>19</v>
      </c>
      <c r="C465" s="602"/>
      <c r="D465" s="94" t="s">
        <v>9</v>
      </c>
      <c r="E465" s="117" t="s">
        <v>513</v>
      </c>
      <c r="F465" s="490"/>
      <c r="G465" s="490">
        <v>2000000</v>
      </c>
      <c r="H465" s="490">
        <v>800000</v>
      </c>
      <c r="I465" s="491">
        <v>2000000</v>
      </c>
    </row>
    <row r="466" spans="1:9" s="69" customFormat="1" ht="21" thickBot="1">
      <c r="A466" s="610"/>
      <c r="B466" s="409"/>
      <c r="C466" s="611"/>
      <c r="D466" s="409"/>
      <c r="E466" s="612" t="s">
        <v>514</v>
      </c>
      <c r="F466" s="613">
        <f>SUM(F427:F454)</f>
        <v>56166917.502384007</v>
      </c>
      <c r="G466" s="613">
        <f>SUM(G427:G454)</f>
        <v>76327686.113759995</v>
      </c>
      <c r="H466" s="613">
        <f>SUM(H427:H454)</f>
        <v>46805764.585320003</v>
      </c>
      <c r="I466" s="614">
        <f>SUM(I427:I454)</f>
        <v>982546337.97000003</v>
      </c>
    </row>
    <row r="467" spans="1:9" s="69" customFormat="1" ht="21" thickBot="1">
      <c r="A467" s="605"/>
      <c r="B467" s="606"/>
      <c r="C467" s="607"/>
      <c r="D467" s="606"/>
      <c r="E467" s="608" t="s">
        <v>410</v>
      </c>
      <c r="F467" s="609">
        <f>SUM(F457:F465)</f>
        <v>0</v>
      </c>
      <c r="G467" s="609">
        <f>SUM(G457:G465)</f>
        <v>25800000</v>
      </c>
      <c r="H467" s="609">
        <f>SUM(H457:H465)</f>
        <v>7800000</v>
      </c>
      <c r="I467" s="609">
        <f>SUM(I457:I465)</f>
        <v>11500000</v>
      </c>
    </row>
    <row r="468" spans="1:9" s="69" customFormat="1" ht="21" thickBot="1">
      <c r="A468" s="299"/>
      <c r="B468" s="227"/>
      <c r="C468" s="300"/>
      <c r="D468" s="24"/>
      <c r="E468" s="153" t="s">
        <v>51</v>
      </c>
      <c r="F468" s="301">
        <f>F466+F467</f>
        <v>56166917.502384007</v>
      </c>
      <c r="G468" s="301">
        <f>G466+G467</f>
        <v>102127686.11375999</v>
      </c>
      <c r="H468" s="301">
        <f>H466+H467</f>
        <v>54605764.585320003</v>
      </c>
      <c r="I468" s="301">
        <f>I466+I467</f>
        <v>994046337.97000003</v>
      </c>
    </row>
    <row r="469" spans="1:9" ht="34.5">
      <c r="A469" s="710" t="s">
        <v>0</v>
      </c>
      <c r="B469" s="711"/>
      <c r="C469" s="711"/>
      <c r="D469" s="711"/>
      <c r="E469" s="711"/>
      <c r="F469" s="711"/>
      <c r="G469" s="711"/>
      <c r="H469" s="711"/>
      <c r="I469" s="712"/>
    </row>
    <row r="470" spans="1:9" ht="22.5">
      <c r="A470" s="713" t="s">
        <v>1</v>
      </c>
      <c r="B470" s="714"/>
      <c r="C470" s="714"/>
      <c r="D470" s="714"/>
      <c r="E470" s="714"/>
      <c r="F470" s="714"/>
      <c r="G470" s="714"/>
      <c r="H470" s="714"/>
      <c r="I470" s="715"/>
    </row>
    <row r="471" spans="1:9" ht="22.5">
      <c r="A471" s="713" t="s">
        <v>984</v>
      </c>
      <c r="B471" s="714"/>
      <c r="C471" s="714"/>
      <c r="D471" s="714"/>
      <c r="E471" s="714"/>
      <c r="F471" s="714"/>
      <c r="G471" s="714"/>
      <c r="H471" s="714"/>
      <c r="I471" s="715"/>
    </row>
    <row r="472" spans="1:9" ht="24.75" customHeight="1" thickBot="1">
      <c r="A472" s="743" t="s">
        <v>368</v>
      </c>
      <c r="B472" s="744"/>
      <c r="C472" s="744"/>
      <c r="D472" s="744"/>
      <c r="E472" s="744"/>
      <c r="F472" s="744"/>
      <c r="G472" s="744"/>
      <c r="H472" s="744"/>
      <c r="I472" s="745"/>
    </row>
    <row r="473" spans="1:9" s="154" customFormat="1" ht="20.25" thickBot="1">
      <c r="A473" s="717" t="s">
        <v>515</v>
      </c>
      <c r="B473" s="718"/>
      <c r="C473" s="718"/>
      <c r="D473" s="718"/>
      <c r="E473" s="718"/>
      <c r="F473" s="718"/>
      <c r="G473" s="718"/>
      <c r="H473" s="718"/>
      <c r="I473" s="719"/>
    </row>
    <row r="474" spans="1:9" s="184" customFormat="1" ht="41.25" thickBot="1">
      <c r="A474" s="67" t="s">
        <v>370</v>
      </c>
      <c r="B474" s="67" t="s">
        <v>78</v>
      </c>
      <c r="C474" s="595" t="s">
        <v>371</v>
      </c>
      <c r="D474" s="67" t="s">
        <v>4</v>
      </c>
      <c r="E474" s="596" t="s">
        <v>79</v>
      </c>
      <c r="F474" s="67" t="s">
        <v>882</v>
      </c>
      <c r="G474" s="67" t="s">
        <v>881</v>
      </c>
      <c r="H474" s="67" t="s">
        <v>884</v>
      </c>
      <c r="I474" s="67" t="s">
        <v>983</v>
      </c>
    </row>
    <row r="475" spans="1:9" s="154" customFormat="1" ht="20.25">
      <c r="A475" s="231">
        <v>20000000</v>
      </c>
      <c r="B475" s="232"/>
      <c r="C475" s="233"/>
      <c r="D475" s="232"/>
      <c r="E475" s="72" t="s">
        <v>43</v>
      </c>
      <c r="F475" s="234"/>
      <c r="G475" s="234"/>
      <c r="H475" s="234"/>
      <c r="I475" s="235"/>
    </row>
    <row r="476" spans="1:9" s="154" customFormat="1" ht="20.25">
      <c r="A476" s="196">
        <v>21000000</v>
      </c>
      <c r="B476" s="197"/>
      <c r="C476" s="198"/>
      <c r="D476" s="197"/>
      <c r="E476" s="78" t="s">
        <v>46</v>
      </c>
      <c r="F476" s="186"/>
      <c r="G476" s="186"/>
      <c r="H476" s="186"/>
      <c r="I476" s="199"/>
    </row>
    <row r="477" spans="1:9" s="154" customFormat="1" ht="20.25">
      <c r="A477" s="196">
        <v>21010000</v>
      </c>
      <c r="B477" s="197"/>
      <c r="C477" s="198"/>
      <c r="D477" s="197"/>
      <c r="E477" s="78" t="s">
        <v>392</v>
      </c>
      <c r="F477" s="186"/>
      <c r="G477" s="186"/>
      <c r="H477" s="186"/>
      <c r="I477" s="199"/>
    </row>
    <row r="478" spans="1:9" s="154" customFormat="1" ht="20.25">
      <c r="A478" s="200">
        <v>21010103</v>
      </c>
      <c r="B478" s="201" t="s">
        <v>19</v>
      </c>
      <c r="C478" s="202"/>
      <c r="D478" s="82" t="s">
        <v>9</v>
      </c>
      <c r="E478" s="83" t="s">
        <v>431</v>
      </c>
      <c r="F478" s="203">
        <f t="shared" ref="F478:F480" si="38">G478-(G478*10%)</f>
        <v>1750776.9472800002</v>
      </c>
      <c r="G478" s="203">
        <v>1945307.7192000002</v>
      </c>
      <c r="H478" s="203">
        <f t="shared" ref="H478:H480" si="39">G478/12*9</f>
        <v>1458980.7894000001</v>
      </c>
      <c r="I478" s="187">
        <v>9985685.7599999998</v>
      </c>
    </row>
    <row r="479" spans="1:9" s="154" customFormat="1" ht="20.25">
      <c r="A479" s="200">
        <v>21010104</v>
      </c>
      <c r="B479" s="201" t="s">
        <v>19</v>
      </c>
      <c r="C479" s="202"/>
      <c r="D479" s="82" t="s">
        <v>9</v>
      </c>
      <c r="E479" s="83" t="s">
        <v>432</v>
      </c>
      <c r="F479" s="203">
        <f t="shared" si="38"/>
        <v>12735520.63164</v>
      </c>
      <c r="G479" s="203">
        <v>14150578.479600001</v>
      </c>
      <c r="H479" s="203">
        <f t="shared" si="39"/>
        <v>10612933.859700002</v>
      </c>
      <c r="I479" s="187">
        <v>7451833.6799999997</v>
      </c>
    </row>
    <row r="480" spans="1:9" s="154" customFormat="1" ht="20.25">
      <c r="A480" s="200">
        <v>21010105</v>
      </c>
      <c r="B480" s="201" t="s">
        <v>19</v>
      </c>
      <c r="C480" s="202"/>
      <c r="D480" s="82" t="s">
        <v>9</v>
      </c>
      <c r="E480" s="83" t="s">
        <v>433</v>
      </c>
      <c r="F480" s="203">
        <f t="shared" si="38"/>
        <v>443821.49855999998</v>
      </c>
      <c r="G480" s="203">
        <v>493134.99839999998</v>
      </c>
      <c r="H480" s="203">
        <f t="shared" si="39"/>
        <v>369851.2488</v>
      </c>
      <c r="I480" s="187">
        <v>854218.2</v>
      </c>
    </row>
    <row r="481" spans="1:9" s="154" customFormat="1" ht="20.25">
      <c r="A481" s="200">
        <v>21010106</v>
      </c>
      <c r="B481" s="201" t="s">
        <v>19</v>
      </c>
      <c r="C481" s="202"/>
      <c r="D481" s="82" t="s">
        <v>9</v>
      </c>
      <c r="E481" s="83" t="s">
        <v>449</v>
      </c>
      <c r="F481" s="203"/>
      <c r="G481" s="203"/>
      <c r="H481" s="203"/>
      <c r="I481" s="187"/>
    </row>
    <row r="482" spans="1:9" s="154" customFormat="1" ht="20.25">
      <c r="A482" s="236"/>
      <c r="B482" s="201" t="s">
        <v>19</v>
      </c>
      <c r="C482" s="202"/>
      <c r="D482" s="82" t="s">
        <v>9</v>
      </c>
      <c r="E482" s="109" t="s">
        <v>940</v>
      </c>
      <c r="F482" s="203"/>
      <c r="G482" s="203">
        <v>10080000</v>
      </c>
      <c r="H482" s="203"/>
      <c r="I482" s="187">
        <v>19200000</v>
      </c>
    </row>
    <row r="483" spans="1:9" s="154" customFormat="1" ht="20.25">
      <c r="A483" s="196">
        <v>21020000</v>
      </c>
      <c r="B483" s="197"/>
      <c r="C483" s="198"/>
      <c r="D483" s="197"/>
      <c r="E483" s="78" t="s">
        <v>395</v>
      </c>
      <c r="F483" s="203"/>
      <c r="G483" s="203"/>
      <c r="H483" s="203"/>
      <c r="I483" s="187"/>
    </row>
    <row r="484" spans="1:9" s="154" customFormat="1" ht="39">
      <c r="A484" s="196">
        <v>21020300</v>
      </c>
      <c r="B484" s="197"/>
      <c r="C484" s="198"/>
      <c r="D484" s="197"/>
      <c r="E484" s="78" t="s">
        <v>435</v>
      </c>
      <c r="F484" s="203"/>
      <c r="G484" s="203"/>
      <c r="H484" s="203"/>
      <c r="I484" s="187"/>
    </row>
    <row r="485" spans="1:9" s="154" customFormat="1" ht="20.25">
      <c r="A485" s="200">
        <v>21020301</v>
      </c>
      <c r="B485" s="201" t="s">
        <v>19</v>
      </c>
      <c r="C485" s="202"/>
      <c r="D485" s="82" t="s">
        <v>9</v>
      </c>
      <c r="E485" s="109" t="s">
        <v>436</v>
      </c>
      <c r="F485" s="203">
        <f t="shared" ref="F485:F488" si="40">G485-(G485*10%)</f>
        <v>1010324.9361599999</v>
      </c>
      <c r="G485" s="203">
        <v>1122583.2623999999</v>
      </c>
      <c r="H485" s="203">
        <f t="shared" ref="H485:H493" si="41">G485/12*9</f>
        <v>841937.44679999992</v>
      </c>
      <c r="I485" s="187">
        <v>3494790.01</v>
      </c>
    </row>
    <row r="486" spans="1:9" s="69" customFormat="1" ht="20.25">
      <c r="A486" s="200">
        <v>21020302</v>
      </c>
      <c r="B486" s="201" t="s">
        <v>19</v>
      </c>
      <c r="C486" s="202"/>
      <c r="D486" s="82" t="s">
        <v>9</v>
      </c>
      <c r="E486" s="109" t="s">
        <v>437</v>
      </c>
      <c r="F486" s="203">
        <f t="shared" si="40"/>
        <v>739177.92431999999</v>
      </c>
      <c r="G486" s="203">
        <v>821308.80479999993</v>
      </c>
      <c r="H486" s="203">
        <f t="shared" si="41"/>
        <v>615981.60360000003</v>
      </c>
      <c r="I486" s="187">
        <v>1797137.15</v>
      </c>
    </row>
    <row r="487" spans="1:9" s="69" customFormat="1" ht="20.25">
      <c r="A487" s="200">
        <v>21020303</v>
      </c>
      <c r="B487" s="201" t="s">
        <v>19</v>
      </c>
      <c r="C487" s="202"/>
      <c r="D487" s="82" t="s">
        <v>9</v>
      </c>
      <c r="E487" s="109" t="s">
        <v>438</v>
      </c>
      <c r="F487" s="203">
        <f t="shared" si="40"/>
        <v>328812.48</v>
      </c>
      <c r="G487" s="203">
        <v>365347.2</v>
      </c>
      <c r="H487" s="203">
        <f t="shared" si="41"/>
        <v>274010.40000000002</v>
      </c>
      <c r="I487" s="187">
        <v>131760</v>
      </c>
    </row>
    <row r="488" spans="1:9" s="69" customFormat="1" ht="20.25">
      <c r="A488" s="200">
        <v>21020304</v>
      </c>
      <c r="B488" s="201" t="s">
        <v>19</v>
      </c>
      <c r="C488" s="202"/>
      <c r="D488" s="82" t="s">
        <v>9</v>
      </c>
      <c r="E488" s="109" t="s">
        <v>398</v>
      </c>
      <c r="F488" s="203">
        <f t="shared" si="40"/>
        <v>739177.92431999999</v>
      </c>
      <c r="G488" s="203">
        <v>821308.80479999993</v>
      </c>
      <c r="H488" s="203">
        <f t="shared" si="41"/>
        <v>615981.60360000003</v>
      </c>
      <c r="I488" s="187">
        <v>499284.29</v>
      </c>
    </row>
    <row r="489" spans="1:9" s="69" customFormat="1" ht="20.25">
      <c r="A489" s="200">
        <v>21020312</v>
      </c>
      <c r="B489" s="201" t="s">
        <v>19</v>
      </c>
      <c r="C489" s="202"/>
      <c r="D489" s="82" t="s">
        <v>9</v>
      </c>
      <c r="E489" s="109" t="s">
        <v>439</v>
      </c>
      <c r="F489" s="203"/>
      <c r="G489" s="203"/>
      <c r="H489" s="203">
        <f t="shared" si="41"/>
        <v>0</v>
      </c>
      <c r="I489" s="187"/>
    </row>
    <row r="490" spans="1:9" s="69" customFormat="1" ht="20.25">
      <c r="A490" s="200">
        <v>21020315</v>
      </c>
      <c r="B490" s="201" t="s">
        <v>19</v>
      </c>
      <c r="C490" s="202"/>
      <c r="D490" s="82" t="s">
        <v>9</v>
      </c>
      <c r="E490" s="109" t="s">
        <v>440</v>
      </c>
      <c r="F490" s="203">
        <f t="shared" ref="F490:F493" si="42">G490-(G490*10%)</f>
        <v>1154906.7426000002</v>
      </c>
      <c r="G490" s="203">
        <v>1283229.7140000002</v>
      </c>
      <c r="H490" s="203">
        <f t="shared" si="41"/>
        <v>962422.28550000011</v>
      </c>
      <c r="I490" s="187">
        <v>913284.12</v>
      </c>
    </row>
    <row r="491" spans="1:9" s="69" customFormat="1" ht="20.25">
      <c r="A491" s="200">
        <v>21020314</v>
      </c>
      <c r="B491" s="201" t="s">
        <v>19</v>
      </c>
      <c r="C491" s="202"/>
      <c r="D491" s="82" t="s">
        <v>9</v>
      </c>
      <c r="E491" s="109" t="s">
        <v>516</v>
      </c>
      <c r="F491" s="203">
        <f t="shared" si="42"/>
        <v>342908.06813999999</v>
      </c>
      <c r="G491" s="203">
        <v>381008.96460000001</v>
      </c>
      <c r="H491" s="203">
        <f t="shared" si="41"/>
        <v>285756.72344999999</v>
      </c>
      <c r="I491" s="187">
        <v>550516.31999999995</v>
      </c>
    </row>
    <row r="492" spans="1:9" s="69" customFormat="1" ht="20.25">
      <c r="A492" s="200">
        <v>21020305</v>
      </c>
      <c r="B492" s="201" t="s">
        <v>19</v>
      </c>
      <c r="C492" s="202"/>
      <c r="D492" s="82" t="s">
        <v>9</v>
      </c>
      <c r="E492" s="109" t="s">
        <v>517</v>
      </c>
      <c r="F492" s="203">
        <f t="shared" si="42"/>
        <v>215882.22977999999</v>
      </c>
      <c r="G492" s="203">
        <v>239869.14420000001</v>
      </c>
      <c r="H492" s="203">
        <f t="shared" si="41"/>
        <v>179901.85814999999</v>
      </c>
      <c r="I492" s="187">
        <v>754608</v>
      </c>
    </row>
    <row r="493" spans="1:9" s="69" customFormat="1" ht="20.25">
      <c r="A493" s="200">
        <v>21020306</v>
      </c>
      <c r="B493" s="201" t="s">
        <v>19</v>
      </c>
      <c r="C493" s="202"/>
      <c r="D493" s="82" t="s">
        <v>9</v>
      </c>
      <c r="E493" s="109" t="s">
        <v>518</v>
      </c>
      <c r="F493" s="203">
        <f t="shared" si="42"/>
        <v>8772.3410400000012</v>
      </c>
      <c r="G493" s="203">
        <v>9747.0456000000013</v>
      </c>
      <c r="H493" s="203">
        <f t="shared" si="41"/>
        <v>7310.284200000001</v>
      </c>
      <c r="I493" s="187">
        <v>15120</v>
      </c>
    </row>
    <row r="494" spans="1:9" s="69" customFormat="1" ht="20.25">
      <c r="A494" s="196">
        <v>21020400</v>
      </c>
      <c r="B494" s="197"/>
      <c r="C494" s="198"/>
      <c r="D494" s="197"/>
      <c r="E494" s="78" t="s">
        <v>450</v>
      </c>
      <c r="F494" s="203"/>
      <c r="G494" s="203"/>
      <c r="H494" s="203"/>
      <c r="I494" s="187"/>
    </row>
    <row r="495" spans="1:9" s="69" customFormat="1" ht="20.25">
      <c r="A495" s="200">
        <v>21020401</v>
      </c>
      <c r="B495" s="201" t="s">
        <v>19</v>
      </c>
      <c r="C495" s="202"/>
      <c r="D495" s="82" t="s">
        <v>9</v>
      </c>
      <c r="E495" s="109" t="s">
        <v>436</v>
      </c>
      <c r="F495" s="203">
        <f t="shared" ref="F495:F498" si="43">G495-(G495*10%)</f>
        <v>4354175.1717000008</v>
      </c>
      <c r="G495" s="203">
        <v>4837972.4130000006</v>
      </c>
      <c r="H495" s="203">
        <f t="shared" ref="H495:H500" si="44">G495/12*9</f>
        <v>3628479.3097500005</v>
      </c>
      <c r="I495" s="187">
        <v>2608141.79</v>
      </c>
    </row>
    <row r="496" spans="1:9" s="69" customFormat="1" ht="20.25">
      <c r="A496" s="200">
        <v>21020402</v>
      </c>
      <c r="B496" s="201" t="s">
        <v>19</v>
      </c>
      <c r="C496" s="202"/>
      <c r="D496" s="82" t="s">
        <v>9</v>
      </c>
      <c r="E496" s="109" t="s">
        <v>437</v>
      </c>
      <c r="F496" s="203">
        <f t="shared" si="43"/>
        <v>3575942.2187999999</v>
      </c>
      <c r="G496" s="203">
        <v>3973269.1319999998</v>
      </c>
      <c r="H496" s="203">
        <f t="shared" si="44"/>
        <v>2979951.8489999999</v>
      </c>
      <c r="I496" s="187">
        <v>1490326.79</v>
      </c>
    </row>
    <row r="497" spans="1:9" s="69" customFormat="1" ht="20.25">
      <c r="A497" s="200">
        <v>21020403</v>
      </c>
      <c r="B497" s="201" t="s">
        <v>19</v>
      </c>
      <c r="C497" s="202"/>
      <c r="D497" s="82" t="s">
        <v>9</v>
      </c>
      <c r="E497" s="109" t="s">
        <v>438</v>
      </c>
      <c r="F497" s="203">
        <f t="shared" si="43"/>
        <v>1079852.9957999999</v>
      </c>
      <c r="G497" s="203">
        <v>1199836.662</v>
      </c>
      <c r="H497" s="203">
        <f t="shared" si="44"/>
        <v>899877.49650000001</v>
      </c>
      <c r="I497" s="187">
        <v>123120</v>
      </c>
    </row>
    <row r="498" spans="1:9" s="69" customFormat="1" ht="20.25">
      <c r="A498" s="200">
        <v>21020404</v>
      </c>
      <c r="B498" s="201" t="s">
        <v>19</v>
      </c>
      <c r="C498" s="202"/>
      <c r="D498" s="82" t="s">
        <v>9</v>
      </c>
      <c r="E498" s="109" t="s">
        <v>398</v>
      </c>
      <c r="F498" s="203">
        <f t="shared" si="43"/>
        <v>85322.159999999989</v>
      </c>
      <c r="G498" s="203">
        <v>94802.4</v>
      </c>
      <c r="H498" s="203">
        <f t="shared" si="44"/>
        <v>71101.8</v>
      </c>
      <c r="I498" s="187">
        <v>372591.68</v>
      </c>
    </row>
    <row r="499" spans="1:9" s="69" customFormat="1" ht="20.25">
      <c r="A499" s="200">
        <v>21020412</v>
      </c>
      <c r="B499" s="201" t="s">
        <v>19</v>
      </c>
      <c r="C499" s="202"/>
      <c r="D499" s="82" t="s">
        <v>9</v>
      </c>
      <c r="E499" s="109" t="s">
        <v>439</v>
      </c>
      <c r="F499" s="203"/>
      <c r="G499" s="203"/>
      <c r="H499" s="203">
        <f t="shared" si="44"/>
        <v>0</v>
      </c>
      <c r="I499" s="187"/>
    </row>
    <row r="500" spans="1:9" s="69" customFormat="1" ht="20.25">
      <c r="A500" s="200">
        <v>21020415</v>
      </c>
      <c r="B500" s="201" t="s">
        <v>19</v>
      </c>
      <c r="C500" s="202"/>
      <c r="D500" s="82" t="s">
        <v>9</v>
      </c>
      <c r="E500" s="109" t="s">
        <v>440</v>
      </c>
      <c r="F500" s="203">
        <f>G500-(G500*10%)</f>
        <v>2830937.148</v>
      </c>
      <c r="G500" s="203">
        <v>3145485.72</v>
      </c>
      <c r="H500" s="203">
        <f t="shared" si="44"/>
        <v>2359114.29</v>
      </c>
      <c r="I500" s="187">
        <v>726984.36</v>
      </c>
    </row>
    <row r="501" spans="1:9" s="69" customFormat="1" ht="20.25">
      <c r="A501" s="196">
        <v>21020500</v>
      </c>
      <c r="B501" s="197"/>
      <c r="C501" s="198"/>
      <c r="D501" s="197"/>
      <c r="E501" s="78" t="s">
        <v>451</v>
      </c>
      <c r="F501" s="203"/>
      <c r="G501" s="203"/>
      <c r="H501" s="203"/>
      <c r="I501" s="187"/>
    </row>
    <row r="502" spans="1:9" s="69" customFormat="1" ht="20.25">
      <c r="A502" s="200">
        <v>21020501</v>
      </c>
      <c r="B502" s="201" t="s">
        <v>19</v>
      </c>
      <c r="C502" s="202"/>
      <c r="D502" s="82" t="s">
        <v>9</v>
      </c>
      <c r="E502" s="109" t="s">
        <v>436</v>
      </c>
      <c r="F502" s="203">
        <f t="shared" ref="F502:F505" si="45">G502-(G502*10%)</f>
        <v>770937.67223999999</v>
      </c>
      <c r="G502" s="203">
        <v>856597.41359999997</v>
      </c>
      <c r="H502" s="203">
        <f t="shared" ref="H502:H507" si="46">G502/12*9</f>
        <v>642448.06019999995</v>
      </c>
      <c r="I502" s="187">
        <v>246596.78</v>
      </c>
    </row>
    <row r="503" spans="1:9" s="69" customFormat="1" ht="20.25">
      <c r="A503" s="296">
        <v>21020502</v>
      </c>
      <c r="B503" s="201" t="s">
        <v>19</v>
      </c>
      <c r="C503" s="209"/>
      <c r="D503" s="82" t="s">
        <v>9</v>
      </c>
      <c r="E503" s="109" t="s">
        <v>437</v>
      </c>
      <c r="F503" s="203">
        <f t="shared" si="45"/>
        <v>88764.225839999999</v>
      </c>
      <c r="G503" s="203">
        <v>98626.917600000001</v>
      </c>
      <c r="H503" s="203">
        <f t="shared" si="46"/>
        <v>73970.18819999999</v>
      </c>
      <c r="I503" s="187">
        <v>140912.46</v>
      </c>
    </row>
    <row r="504" spans="1:9" s="69" customFormat="1" ht="20.25">
      <c r="A504" s="296">
        <v>21020503</v>
      </c>
      <c r="B504" s="201" t="s">
        <v>19</v>
      </c>
      <c r="C504" s="209"/>
      <c r="D504" s="82" t="s">
        <v>9</v>
      </c>
      <c r="E504" s="109" t="s">
        <v>438</v>
      </c>
      <c r="F504" s="203">
        <f t="shared" si="45"/>
        <v>16621.2</v>
      </c>
      <c r="G504" s="203">
        <v>18468</v>
      </c>
      <c r="H504" s="203">
        <f t="shared" si="46"/>
        <v>13851</v>
      </c>
      <c r="I504" s="187">
        <v>27000</v>
      </c>
    </row>
    <row r="505" spans="1:9" s="69" customFormat="1" ht="20.25">
      <c r="A505" s="296">
        <v>21020504</v>
      </c>
      <c r="B505" s="201" t="s">
        <v>19</v>
      </c>
      <c r="C505" s="209"/>
      <c r="D505" s="82" t="s">
        <v>9</v>
      </c>
      <c r="E505" s="109" t="s">
        <v>398</v>
      </c>
      <c r="F505" s="203">
        <f t="shared" si="45"/>
        <v>22191.148800000003</v>
      </c>
      <c r="G505" s="203">
        <v>24656.832000000002</v>
      </c>
      <c r="H505" s="203">
        <f t="shared" si="46"/>
        <v>18492.624000000003</v>
      </c>
      <c r="I505" s="187">
        <v>35228.11</v>
      </c>
    </row>
    <row r="506" spans="1:9" s="69" customFormat="1" ht="20.25">
      <c r="A506" s="296">
        <v>21020512</v>
      </c>
      <c r="B506" s="201" t="s">
        <v>19</v>
      </c>
      <c r="C506" s="209"/>
      <c r="D506" s="82" t="s">
        <v>9</v>
      </c>
      <c r="E506" s="109" t="s">
        <v>439</v>
      </c>
      <c r="F506" s="203"/>
      <c r="G506" s="203"/>
      <c r="H506" s="203">
        <f t="shared" si="46"/>
        <v>0</v>
      </c>
      <c r="I506" s="187"/>
    </row>
    <row r="507" spans="1:9" s="69" customFormat="1" ht="20.25">
      <c r="A507" s="296">
        <v>21020515</v>
      </c>
      <c r="B507" s="201" t="s">
        <v>19</v>
      </c>
      <c r="C507" s="209"/>
      <c r="D507" s="82" t="s">
        <v>9</v>
      </c>
      <c r="E507" s="109" t="s">
        <v>440</v>
      </c>
      <c r="F507" s="203">
        <f>G507-(G507*10%)</f>
        <v>222001.64262</v>
      </c>
      <c r="G507" s="203">
        <v>246668.49179999999</v>
      </c>
      <c r="H507" s="203">
        <f t="shared" si="46"/>
        <v>185001.36885</v>
      </c>
      <c r="I507" s="187">
        <v>395811.48</v>
      </c>
    </row>
    <row r="508" spans="1:9" s="69" customFormat="1" ht="20.25">
      <c r="A508" s="206">
        <v>21020600</v>
      </c>
      <c r="B508" s="207"/>
      <c r="C508" s="208"/>
      <c r="D508" s="207"/>
      <c r="E508" s="78" t="s">
        <v>408</v>
      </c>
      <c r="F508" s="203"/>
      <c r="G508" s="203"/>
      <c r="H508" s="203"/>
      <c r="I508" s="187"/>
    </row>
    <row r="509" spans="1:9" s="69" customFormat="1" ht="20.25">
      <c r="A509" s="296">
        <v>21020605</v>
      </c>
      <c r="B509" s="201" t="s">
        <v>19</v>
      </c>
      <c r="C509" s="209"/>
      <c r="D509" s="82"/>
      <c r="E509" s="83" t="s">
        <v>497</v>
      </c>
      <c r="F509" s="203"/>
      <c r="G509" s="203"/>
      <c r="H509" s="203"/>
      <c r="I509" s="187"/>
    </row>
    <row r="510" spans="1:9" s="69" customFormat="1" ht="20.25">
      <c r="A510" s="211">
        <v>21030100</v>
      </c>
      <c r="B510" s="212"/>
      <c r="C510" s="213"/>
      <c r="D510" s="212"/>
      <c r="E510" s="141" t="s">
        <v>519</v>
      </c>
      <c r="F510" s="203"/>
      <c r="G510" s="203"/>
      <c r="H510" s="203"/>
      <c r="I510" s="187"/>
    </row>
    <row r="511" spans="1:9" s="69" customFormat="1" ht="20.25">
      <c r="A511" s="163">
        <v>21030101</v>
      </c>
      <c r="B511" s="201" t="s">
        <v>19</v>
      </c>
      <c r="C511" s="164"/>
      <c r="D511" s="82" t="s">
        <v>9</v>
      </c>
      <c r="E511" s="109" t="s">
        <v>520</v>
      </c>
      <c r="F511" s="203"/>
      <c r="G511" s="203">
        <v>75000000</v>
      </c>
      <c r="H511" s="203">
        <v>45454545.450000003</v>
      </c>
      <c r="I511" s="187">
        <v>250000000</v>
      </c>
    </row>
    <row r="512" spans="1:9" s="69" customFormat="1" ht="20.25">
      <c r="A512" s="211">
        <v>22020000</v>
      </c>
      <c r="B512" s="212"/>
      <c r="C512" s="213"/>
      <c r="D512" s="212"/>
      <c r="E512" s="141" t="s">
        <v>410</v>
      </c>
      <c r="F512" s="203"/>
      <c r="G512" s="203"/>
      <c r="H512" s="203"/>
      <c r="I512" s="187"/>
    </row>
    <row r="513" spans="1:9" s="69" customFormat="1" ht="20.25">
      <c r="A513" s="211">
        <v>22020100</v>
      </c>
      <c r="B513" s="212"/>
      <c r="C513" s="213"/>
      <c r="D513" s="212"/>
      <c r="E513" s="141" t="s">
        <v>465</v>
      </c>
      <c r="F513" s="203"/>
      <c r="G513" s="203"/>
      <c r="H513" s="203"/>
      <c r="I513" s="187"/>
    </row>
    <row r="514" spans="1:9" s="69" customFormat="1" ht="20.25">
      <c r="A514" s="163">
        <v>22020102</v>
      </c>
      <c r="B514" s="201" t="s">
        <v>15</v>
      </c>
      <c r="C514" s="164"/>
      <c r="D514" s="82" t="s">
        <v>9</v>
      </c>
      <c r="E514" s="210" t="s">
        <v>412</v>
      </c>
      <c r="F514" s="203"/>
      <c r="G514" s="203">
        <v>1000000</v>
      </c>
      <c r="H514" s="203"/>
      <c r="I514" s="187">
        <v>400000</v>
      </c>
    </row>
    <row r="515" spans="1:9" s="154" customFormat="1" ht="20.25">
      <c r="A515" s="211">
        <v>22020300</v>
      </c>
      <c r="B515" s="212"/>
      <c r="C515" s="213"/>
      <c r="D515" s="212"/>
      <c r="E515" s="214" t="s">
        <v>454</v>
      </c>
      <c r="F515" s="204"/>
      <c r="G515" s="204"/>
      <c r="H515" s="204"/>
      <c r="I515" s="215"/>
    </row>
    <row r="516" spans="1:9" s="69" customFormat="1" ht="20.25">
      <c r="A516" s="163">
        <v>22020301</v>
      </c>
      <c r="B516" s="201" t="s">
        <v>19</v>
      </c>
      <c r="C516" s="164"/>
      <c r="D516" s="82" t="s">
        <v>9</v>
      </c>
      <c r="E516" s="210" t="s">
        <v>521</v>
      </c>
      <c r="F516" s="203"/>
      <c r="G516" s="203">
        <v>4000000</v>
      </c>
      <c r="H516" s="203">
        <v>1200000</v>
      </c>
      <c r="I516" s="187">
        <v>4000000</v>
      </c>
    </row>
    <row r="517" spans="1:9" s="69" customFormat="1" ht="39">
      <c r="A517" s="211">
        <v>22020400</v>
      </c>
      <c r="B517" s="212"/>
      <c r="C517" s="213"/>
      <c r="D517" s="212"/>
      <c r="E517" s="141" t="s">
        <v>522</v>
      </c>
      <c r="F517" s="203"/>
      <c r="G517" s="203"/>
      <c r="H517" s="203"/>
      <c r="I517" s="187"/>
    </row>
    <row r="518" spans="1:9" s="69" customFormat="1" ht="20.25">
      <c r="A518" s="163">
        <v>22060202</v>
      </c>
      <c r="B518" s="82" t="s">
        <v>15</v>
      </c>
      <c r="C518" s="213"/>
      <c r="D518" s="82" t="s">
        <v>9</v>
      </c>
      <c r="E518" s="246" t="s">
        <v>523</v>
      </c>
      <c r="F518" s="203"/>
      <c r="G518" s="203">
        <v>11000000</v>
      </c>
      <c r="H518" s="203"/>
      <c r="I518" s="187"/>
    </row>
    <row r="519" spans="1:9" s="69" customFormat="1" ht="20.25">
      <c r="A519" s="163">
        <v>22020406</v>
      </c>
      <c r="B519" s="201" t="s">
        <v>19</v>
      </c>
      <c r="C519" s="164"/>
      <c r="D519" s="82" t="s">
        <v>9</v>
      </c>
      <c r="E519" s="210" t="s">
        <v>524</v>
      </c>
      <c r="F519" s="203"/>
      <c r="G519" s="203">
        <v>2000000</v>
      </c>
      <c r="H519" s="203"/>
      <c r="I519" s="187"/>
    </row>
    <row r="520" spans="1:9" s="69" customFormat="1" ht="20.25">
      <c r="A520" s="211">
        <v>22020900</v>
      </c>
      <c r="B520" s="212"/>
      <c r="C520" s="213"/>
      <c r="D520" s="212"/>
      <c r="E520" s="141" t="s">
        <v>525</v>
      </c>
      <c r="F520" s="203"/>
      <c r="G520" s="203"/>
      <c r="H520" s="203"/>
      <c r="I520" s="187"/>
    </row>
    <row r="521" spans="1:9" s="69" customFormat="1" ht="20.25">
      <c r="A521" s="163">
        <v>22020901</v>
      </c>
      <c r="B521" s="201" t="s">
        <v>19</v>
      </c>
      <c r="C521" s="164"/>
      <c r="D521" s="82" t="s">
        <v>9</v>
      </c>
      <c r="E521" s="109" t="s">
        <v>526</v>
      </c>
      <c r="F521" s="203"/>
      <c r="G521" s="203">
        <v>2000000</v>
      </c>
      <c r="H521" s="203">
        <v>1600000</v>
      </c>
      <c r="I521" s="187">
        <v>2000000</v>
      </c>
    </row>
    <row r="522" spans="1:9" s="69" customFormat="1" ht="20.25">
      <c r="A522" s="163">
        <v>22020902</v>
      </c>
      <c r="B522" s="201" t="s">
        <v>19</v>
      </c>
      <c r="C522" s="164"/>
      <c r="D522" s="82"/>
      <c r="E522" s="109" t="s">
        <v>527</v>
      </c>
      <c r="F522" s="203"/>
      <c r="G522" s="203"/>
      <c r="H522" s="203"/>
      <c r="I522" s="187"/>
    </row>
    <row r="523" spans="1:9" s="69" customFormat="1" ht="39">
      <c r="A523" s="211">
        <v>22021000</v>
      </c>
      <c r="B523" s="212"/>
      <c r="C523" s="213"/>
      <c r="D523" s="212"/>
      <c r="E523" s="141" t="s">
        <v>424</v>
      </c>
      <c r="F523" s="203"/>
      <c r="G523" s="203"/>
      <c r="H523" s="203"/>
      <c r="I523" s="187"/>
    </row>
    <row r="524" spans="1:9" s="69" customFormat="1" ht="21" thickBot="1">
      <c r="A524" s="600">
        <v>22021017</v>
      </c>
      <c r="B524" s="601" t="s">
        <v>19</v>
      </c>
      <c r="C524" s="602"/>
      <c r="D524" s="94" t="s">
        <v>9</v>
      </c>
      <c r="E524" s="117" t="s">
        <v>513</v>
      </c>
      <c r="F524" s="490"/>
      <c r="G524" s="490">
        <v>3000000</v>
      </c>
      <c r="H524" s="490">
        <v>2280784</v>
      </c>
      <c r="I524" s="491">
        <v>3000000</v>
      </c>
    </row>
    <row r="525" spans="1:9" s="69" customFormat="1" ht="21" thickBot="1">
      <c r="A525" s="615"/>
      <c r="B525" s="361"/>
      <c r="C525" s="362"/>
      <c r="D525" s="361"/>
      <c r="E525" s="405" t="s">
        <v>46</v>
      </c>
      <c r="F525" s="616">
        <f>SUM(F478:F511)</f>
        <v>32516827.307640001</v>
      </c>
      <c r="G525" s="616">
        <f>SUM(G478:G511)</f>
        <v>121209808.1196</v>
      </c>
      <c r="H525" s="616">
        <f>SUM(H478:H511)</f>
        <v>72551901.539700001</v>
      </c>
      <c r="I525" s="616">
        <f>SUM(I478:I511)</f>
        <v>301814950.98000002</v>
      </c>
    </row>
    <row r="526" spans="1:9" s="69" customFormat="1" ht="21" thickBot="1">
      <c r="A526" s="169"/>
      <c r="B526" s="222"/>
      <c r="C526" s="257"/>
      <c r="D526" s="222"/>
      <c r="E526" s="172" t="s">
        <v>410</v>
      </c>
      <c r="F526" s="302">
        <f>SUM(F514:F524)</f>
        <v>0</v>
      </c>
      <c r="G526" s="302">
        <f>SUM(G514:G524)</f>
        <v>23000000</v>
      </c>
      <c r="H526" s="302">
        <f>SUM(H514:H524)</f>
        <v>5080784</v>
      </c>
      <c r="I526" s="302">
        <f>SUM(I514:I524)</f>
        <v>9400000</v>
      </c>
    </row>
    <row r="527" spans="1:9" s="69" customFormat="1" ht="21" thickBot="1">
      <c r="A527" s="299"/>
      <c r="B527" s="227"/>
      <c r="C527" s="300"/>
      <c r="D527" s="24"/>
      <c r="E527" s="153" t="s">
        <v>51</v>
      </c>
      <c r="F527" s="303">
        <f>F525+F526</f>
        <v>32516827.307640001</v>
      </c>
      <c r="G527" s="303">
        <f>G525+G526</f>
        <v>144209808.1196</v>
      </c>
      <c r="H527" s="303">
        <f>H525+H526</f>
        <v>77632685.539700001</v>
      </c>
      <c r="I527" s="303">
        <f>I525+I526</f>
        <v>311214950.98000002</v>
      </c>
    </row>
    <row r="528" spans="1:9" ht="34.5">
      <c r="A528" s="710" t="s">
        <v>0</v>
      </c>
      <c r="B528" s="711"/>
      <c r="C528" s="711"/>
      <c r="D528" s="711"/>
      <c r="E528" s="711"/>
      <c r="F528" s="711"/>
      <c r="G528" s="711"/>
      <c r="H528" s="711"/>
      <c r="I528" s="712"/>
    </row>
    <row r="529" spans="1:9" ht="22.5">
      <c r="A529" s="713" t="s">
        <v>1</v>
      </c>
      <c r="B529" s="714"/>
      <c r="C529" s="714"/>
      <c r="D529" s="714"/>
      <c r="E529" s="714"/>
      <c r="F529" s="714"/>
      <c r="G529" s="714"/>
      <c r="H529" s="714"/>
      <c r="I529" s="715"/>
    </row>
    <row r="530" spans="1:9" ht="22.5">
      <c r="A530" s="713" t="s">
        <v>984</v>
      </c>
      <c r="B530" s="714"/>
      <c r="C530" s="714"/>
      <c r="D530" s="714"/>
      <c r="E530" s="714"/>
      <c r="F530" s="714"/>
      <c r="G530" s="714"/>
      <c r="H530" s="714"/>
      <c r="I530" s="715"/>
    </row>
    <row r="531" spans="1:9" ht="27.75" customHeight="1" thickBot="1">
      <c r="A531" s="743" t="s">
        <v>368</v>
      </c>
      <c r="B531" s="744"/>
      <c r="C531" s="744"/>
      <c r="D531" s="744"/>
      <c r="E531" s="744"/>
      <c r="F531" s="744"/>
      <c r="G531" s="744"/>
      <c r="H531" s="744"/>
      <c r="I531" s="745"/>
    </row>
    <row r="532" spans="1:9" s="69" customFormat="1" ht="20.25" thickBot="1">
      <c r="A532" s="717" t="s">
        <v>528</v>
      </c>
      <c r="B532" s="718"/>
      <c r="C532" s="718"/>
      <c r="D532" s="718"/>
      <c r="E532" s="718"/>
      <c r="F532" s="718"/>
      <c r="G532" s="718"/>
      <c r="H532" s="718"/>
      <c r="I532" s="719"/>
    </row>
    <row r="533" spans="1:9" s="184" customFormat="1" ht="41.25" thickBot="1">
      <c r="A533" s="3" t="s">
        <v>370</v>
      </c>
      <c r="B533" s="3" t="s">
        <v>78</v>
      </c>
      <c r="C533" s="157" t="s">
        <v>371</v>
      </c>
      <c r="D533" s="3" t="s">
        <v>4</v>
      </c>
      <c r="E533" s="158" t="s">
        <v>79</v>
      </c>
      <c r="F533" s="3" t="s">
        <v>882</v>
      </c>
      <c r="G533" s="3" t="s">
        <v>881</v>
      </c>
      <c r="H533" s="3" t="s">
        <v>884</v>
      </c>
      <c r="I533" s="3" t="s">
        <v>983</v>
      </c>
    </row>
    <row r="534" spans="1:9" s="69" customFormat="1" ht="20.25">
      <c r="A534" s="231">
        <v>20000000</v>
      </c>
      <c r="B534" s="232"/>
      <c r="C534" s="233"/>
      <c r="D534" s="232"/>
      <c r="E534" s="72" t="s">
        <v>43</v>
      </c>
      <c r="F534" s="234"/>
      <c r="G534" s="234"/>
      <c r="H534" s="234"/>
      <c r="I534" s="235"/>
    </row>
    <row r="535" spans="1:9" s="69" customFormat="1" ht="20.25">
      <c r="A535" s="196">
        <v>21000000</v>
      </c>
      <c r="B535" s="197"/>
      <c r="C535" s="198"/>
      <c r="D535" s="197"/>
      <c r="E535" s="78" t="s">
        <v>46</v>
      </c>
      <c r="F535" s="186"/>
      <c r="G535" s="186"/>
      <c r="H535" s="186"/>
      <c r="I535" s="199"/>
    </row>
    <row r="536" spans="1:9" s="69" customFormat="1" ht="21" thickBot="1">
      <c r="A536" s="196">
        <v>21010000</v>
      </c>
      <c r="B536" s="197"/>
      <c r="C536" s="198"/>
      <c r="D536" s="197"/>
      <c r="E536" s="78" t="s">
        <v>392</v>
      </c>
      <c r="F536" s="186"/>
      <c r="G536" s="186"/>
      <c r="H536" s="186"/>
      <c r="I536" s="199"/>
    </row>
    <row r="537" spans="1:9" s="69" customFormat="1" ht="21" thickBot="1">
      <c r="A537" s="200">
        <v>21010103</v>
      </c>
      <c r="B537" s="281" t="s">
        <v>19</v>
      </c>
      <c r="C537" s="202"/>
      <c r="D537" s="102" t="s">
        <v>9</v>
      </c>
      <c r="E537" s="83" t="s">
        <v>431</v>
      </c>
      <c r="F537" s="203">
        <f t="shared" ref="F537:F538" si="47">G537-(G537*10%)</f>
        <v>1202972.1073919998</v>
      </c>
      <c r="G537" s="187">
        <v>1336635.6748799998</v>
      </c>
      <c r="H537" s="203">
        <f t="shared" ref="H537:H538" si="48">G537/12*9</f>
        <v>1002476.7561599999</v>
      </c>
      <c r="I537" s="187">
        <v>1160354.8799999999</v>
      </c>
    </row>
    <row r="538" spans="1:9" s="69" customFormat="1" ht="21" thickBot="1">
      <c r="A538" s="200">
        <v>21010104</v>
      </c>
      <c r="B538" s="281" t="s">
        <v>19</v>
      </c>
      <c r="C538" s="202"/>
      <c r="D538" s="102" t="s">
        <v>9</v>
      </c>
      <c r="E538" s="83" t="s">
        <v>432</v>
      </c>
      <c r="F538" s="203">
        <f t="shared" si="47"/>
        <v>1305959.055408</v>
      </c>
      <c r="G538" s="187">
        <v>1451065.6171200001</v>
      </c>
      <c r="H538" s="203">
        <f t="shared" si="48"/>
        <v>1088299.2128399999</v>
      </c>
      <c r="I538" s="187">
        <v>1018381.68</v>
      </c>
    </row>
    <row r="539" spans="1:9" s="69" customFormat="1" ht="21" thickBot="1">
      <c r="A539" s="200">
        <v>21010105</v>
      </c>
      <c r="B539" s="281" t="s">
        <v>19</v>
      </c>
      <c r="C539" s="202"/>
      <c r="D539" s="102" t="s">
        <v>9</v>
      </c>
      <c r="E539" s="83" t="s">
        <v>433</v>
      </c>
      <c r="F539" s="203"/>
      <c r="G539" s="203"/>
      <c r="H539" s="203"/>
      <c r="I539" s="203">
        <v>296913.48</v>
      </c>
    </row>
    <row r="540" spans="1:9" s="69" customFormat="1" ht="21" thickBot="1">
      <c r="A540" s="200">
        <v>21010106</v>
      </c>
      <c r="B540" s="281" t="s">
        <v>19</v>
      </c>
      <c r="C540" s="202"/>
      <c r="D540" s="102" t="s">
        <v>9</v>
      </c>
      <c r="E540" s="83" t="s">
        <v>449</v>
      </c>
      <c r="F540" s="203"/>
      <c r="G540" s="187"/>
      <c r="H540" s="203"/>
      <c r="I540" s="187"/>
    </row>
    <row r="541" spans="1:9" s="69" customFormat="1" ht="20.25">
      <c r="A541" s="236"/>
      <c r="B541" s="281" t="s">
        <v>19</v>
      </c>
      <c r="C541" s="202"/>
      <c r="D541" s="102" t="s">
        <v>9</v>
      </c>
      <c r="E541" s="109" t="s">
        <v>938</v>
      </c>
      <c r="F541" s="203"/>
      <c r="G541" s="187">
        <v>1260000</v>
      </c>
      <c r="H541" s="203"/>
      <c r="I541" s="187">
        <v>1920000</v>
      </c>
    </row>
    <row r="542" spans="1:9" s="69" customFormat="1" ht="39.75" thickBot="1">
      <c r="A542" s="196">
        <v>21020300</v>
      </c>
      <c r="B542" s="197"/>
      <c r="C542" s="198"/>
      <c r="D542" s="197"/>
      <c r="E542" s="78" t="s">
        <v>435</v>
      </c>
      <c r="F542" s="203"/>
      <c r="G542" s="187"/>
      <c r="H542" s="203"/>
      <c r="I542" s="187"/>
    </row>
    <row r="543" spans="1:9" s="69" customFormat="1" ht="21" thickBot="1">
      <c r="A543" s="200">
        <v>21020301</v>
      </c>
      <c r="B543" s="281" t="s">
        <v>19</v>
      </c>
      <c r="C543" s="202"/>
      <c r="D543" s="102" t="s">
        <v>9</v>
      </c>
      <c r="E543" s="109" t="s">
        <v>436</v>
      </c>
      <c r="F543" s="203">
        <f t="shared" ref="F543:F546" si="49">G543-(G543*10%)</f>
        <v>404317.162656</v>
      </c>
      <c r="G543" s="187">
        <v>449241.29184000002</v>
      </c>
      <c r="H543" s="203">
        <f t="shared" ref="H543:H548" si="50">G543/12*9</f>
        <v>336930.96888000006</v>
      </c>
      <c r="I543" s="187">
        <v>406124.21</v>
      </c>
    </row>
    <row r="544" spans="1:9" s="69" customFormat="1" ht="21" thickBot="1">
      <c r="A544" s="200">
        <v>21020302</v>
      </c>
      <c r="B544" s="281" t="s">
        <v>19</v>
      </c>
      <c r="C544" s="202"/>
      <c r="D544" s="102" t="s">
        <v>9</v>
      </c>
      <c r="E544" s="109" t="s">
        <v>437</v>
      </c>
      <c r="F544" s="203">
        <f t="shared" si="49"/>
        <v>311306.90255999996</v>
      </c>
      <c r="G544" s="187">
        <v>345896.55839999998</v>
      </c>
      <c r="H544" s="203">
        <f t="shared" si="50"/>
        <v>259422.41879999998</v>
      </c>
      <c r="I544" s="187">
        <v>232070.98</v>
      </c>
    </row>
    <row r="545" spans="1:9" s="69" customFormat="1" ht="21" thickBot="1">
      <c r="A545" s="200">
        <v>21020303</v>
      </c>
      <c r="B545" s="281" t="s">
        <v>19</v>
      </c>
      <c r="C545" s="202"/>
      <c r="D545" s="102" t="s">
        <v>9</v>
      </c>
      <c r="E545" s="109" t="s">
        <v>438</v>
      </c>
      <c r="F545" s="203">
        <f t="shared" si="49"/>
        <v>32272.127999999997</v>
      </c>
      <c r="G545" s="187">
        <v>35857.919999999998</v>
      </c>
      <c r="H545" s="203">
        <f t="shared" si="50"/>
        <v>26893.439999999999</v>
      </c>
      <c r="I545" s="187">
        <v>17280</v>
      </c>
    </row>
    <row r="546" spans="1:9" s="69" customFormat="1" ht="21" thickBot="1">
      <c r="A546" s="200">
        <v>21020304</v>
      </c>
      <c r="B546" s="281" t="s">
        <v>19</v>
      </c>
      <c r="C546" s="202"/>
      <c r="D546" s="102" t="s">
        <v>9</v>
      </c>
      <c r="E546" s="109" t="s">
        <v>398</v>
      </c>
      <c r="F546" s="203">
        <f t="shared" si="49"/>
        <v>68937.329231999989</v>
      </c>
      <c r="G546" s="187">
        <v>76597.032479999994</v>
      </c>
      <c r="H546" s="203">
        <f t="shared" si="50"/>
        <v>57447.774359999996</v>
      </c>
      <c r="I546" s="187">
        <v>58017</v>
      </c>
    </row>
    <row r="547" spans="1:9" s="69" customFormat="1" ht="21" thickBot="1">
      <c r="A547" s="200">
        <v>21020312</v>
      </c>
      <c r="B547" s="281" t="s">
        <v>19</v>
      </c>
      <c r="C547" s="202"/>
      <c r="D547" s="102" t="s">
        <v>9</v>
      </c>
      <c r="E547" s="109" t="s">
        <v>439</v>
      </c>
      <c r="F547" s="203"/>
      <c r="G547" s="187"/>
      <c r="H547" s="203">
        <f t="shared" si="50"/>
        <v>0</v>
      </c>
      <c r="I547" s="187"/>
    </row>
    <row r="548" spans="1:9" s="69" customFormat="1" ht="20.25">
      <c r="A548" s="200">
        <v>21020315</v>
      </c>
      <c r="B548" s="281" t="s">
        <v>19</v>
      </c>
      <c r="C548" s="202"/>
      <c r="D548" s="102" t="s">
        <v>9</v>
      </c>
      <c r="E548" s="109" t="s">
        <v>440</v>
      </c>
      <c r="F548" s="203">
        <f>G548-(G548*10%)</f>
        <v>182586.21134400001</v>
      </c>
      <c r="G548" s="187">
        <v>202873.56816000002</v>
      </c>
      <c r="H548" s="203">
        <f t="shared" si="50"/>
        <v>152155.17612000002</v>
      </c>
      <c r="I548" s="187">
        <v>106017</v>
      </c>
    </row>
    <row r="549" spans="1:9" s="69" customFormat="1" ht="20.25">
      <c r="A549" s="200">
        <v>21020314</v>
      </c>
      <c r="B549" s="281" t="s">
        <v>19</v>
      </c>
      <c r="C549" s="202"/>
      <c r="D549" s="82"/>
      <c r="E549" s="109" t="s">
        <v>516</v>
      </c>
      <c r="F549" s="203"/>
      <c r="G549" s="203"/>
      <c r="H549" s="203"/>
      <c r="I549" s="203"/>
    </row>
    <row r="550" spans="1:9" s="69" customFormat="1" ht="20.25">
      <c r="A550" s="200">
        <v>21020305</v>
      </c>
      <c r="B550" s="281" t="s">
        <v>19</v>
      </c>
      <c r="C550" s="202"/>
      <c r="D550" s="82"/>
      <c r="E550" s="109" t="s">
        <v>517</v>
      </c>
      <c r="F550" s="203"/>
      <c r="G550" s="203"/>
      <c r="H550" s="203"/>
      <c r="I550" s="203"/>
    </row>
    <row r="551" spans="1:9" s="69" customFormat="1" ht="20.25">
      <c r="A551" s="200">
        <v>21020306</v>
      </c>
      <c r="B551" s="281" t="s">
        <v>19</v>
      </c>
      <c r="C551" s="202"/>
      <c r="D551" s="82"/>
      <c r="E551" s="109" t="s">
        <v>518</v>
      </c>
      <c r="F551" s="203"/>
      <c r="G551" s="203"/>
      <c r="H551" s="203"/>
      <c r="I551" s="203"/>
    </row>
    <row r="552" spans="1:9" s="69" customFormat="1" ht="21" thickBot="1">
      <c r="A552" s="196">
        <v>21020400</v>
      </c>
      <c r="B552" s="197"/>
      <c r="C552" s="198"/>
      <c r="D552" s="197"/>
      <c r="E552" s="78" t="s">
        <v>450</v>
      </c>
      <c r="F552" s="203"/>
      <c r="G552" s="203"/>
      <c r="H552" s="203"/>
      <c r="I552" s="203"/>
    </row>
    <row r="553" spans="1:9" s="69" customFormat="1" ht="21" thickBot="1">
      <c r="A553" s="200">
        <v>21020401</v>
      </c>
      <c r="B553" s="281" t="s">
        <v>19</v>
      </c>
      <c r="C553" s="202"/>
      <c r="D553" s="102" t="s">
        <v>9</v>
      </c>
      <c r="E553" s="109" t="s">
        <v>436</v>
      </c>
      <c r="F553" s="203">
        <f t="shared" ref="F553:F556" si="51">G553-(G553*10%)</f>
        <v>495224.67700800003</v>
      </c>
      <c r="G553" s="187">
        <v>550249.64112000004</v>
      </c>
      <c r="H553" s="203">
        <f t="shared" ref="H553:H558" si="52">G553/12*9</f>
        <v>412687.23084000003</v>
      </c>
      <c r="I553" s="187">
        <v>356433.59</v>
      </c>
    </row>
    <row r="554" spans="1:9" s="69" customFormat="1" ht="21" thickBot="1">
      <c r="A554" s="200">
        <v>21020402</v>
      </c>
      <c r="B554" s="281" t="s">
        <v>19</v>
      </c>
      <c r="C554" s="202"/>
      <c r="D554" s="102" t="s">
        <v>9</v>
      </c>
      <c r="E554" s="109" t="s">
        <v>437</v>
      </c>
      <c r="F554" s="203">
        <f t="shared" si="51"/>
        <v>313354.03651200002</v>
      </c>
      <c r="G554" s="187">
        <v>348171.15168000001</v>
      </c>
      <c r="H554" s="203">
        <f t="shared" si="52"/>
        <v>261128.36376000001</v>
      </c>
      <c r="I554" s="187">
        <v>203676.34</v>
      </c>
    </row>
    <row r="555" spans="1:9" s="69" customFormat="1" ht="21" thickBot="1">
      <c r="A555" s="200">
        <v>21020403</v>
      </c>
      <c r="B555" s="281" t="s">
        <v>19</v>
      </c>
      <c r="C555" s="202"/>
      <c r="D555" s="102" t="s">
        <v>9</v>
      </c>
      <c r="E555" s="109" t="s">
        <v>438</v>
      </c>
      <c r="F555" s="203">
        <f t="shared" si="51"/>
        <v>37617.695999999996</v>
      </c>
      <c r="G555" s="187">
        <v>41797.439999999995</v>
      </c>
      <c r="H555" s="203">
        <f t="shared" si="52"/>
        <v>31348.079999999994</v>
      </c>
      <c r="I555" s="187">
        <v>17280</v>
      </c>
    </row>
    <row r="556" spans="1:9" s="69" customFormat="1" ht="21" thickBot="1">
      <c r="A556" s="200">
        <v>21020404</v>
      </c>
      <c r="B556" s="281" t="s">
        <v>19</v>
      </c>
      <c r="C556" s="202"/>
      <c r="D556" s="102" t="s">
        <v>9</v>
      </c>
      <c r="E556" s="109" t="s">
        <v>398</v>
      </c>
      <c r="F556" s="203">
        <f t="shared" si="51"/>
        <v>87845.954544000007</v>
      </c>
      <c r="G556" s="187">
        <v>97606.616160000005</v>
      </c>
      <c r="H556" s="203">
        <f t="shared" si="52"/>
        <v>73204.962119999997</v>
      </c>
      <c r="I556" s="187">
        <v>50919.08</v>
      </c>
    </row>
    <row r="557" spans="1:9" s="69" customFormat="1" ht="21" thickBot="1">
      <c r="A557" s="200">
        <v>21020412</v>
      </c>
      <c r="B557" s="281" t="s">
        <v>19</v>
      </c>
      <c r="C557" s="202"/>
      <c r="D557" s="102" t="s">
        <v>9</v>
      </c>
      <c r="E557" s="109" t="s">
        <v>439</v>
      </c>
      <c r="F557" s="203"/>
      <c r="G557" s="187"/>
      <c r="H557" s="203">
        <f t="shared" si="52"/>
        <v>0</v>
      </c>
      <c r="I557" s="187"/>
    </row>
    <row r="558" spans="1:9" s="69" customFormat="1" ht="20.25">
      <c r="A558" s="200">
        <v>21020415</v>
      </c>
      <c r="B558" s="281" t="s">
        <v>19</v>
      </c>
      <c r="C558" s="202"/>
      <c r="D558" s="102" t="s">
        <v>9</v>
      </c>
      <c r="E558" s="109" t="s">
        <v>440</v>
      </c>
      <c r="F558" s="203">
        <f>G558-(G558*10%)</f>
        <v>158637.25195199999</v>
      </c>
      <c r="G558" s="187">
        <v>176263.61327999999</v>
      </c>
      <c r="H558" s="203">
        <f t="shared" si="52"/>
        <v>132197.70996000001</v>
      </c>
      <c r="I558" s="203">
        <v>98919.12</v>
      </c>
    </row>
    <row r="559" spans="1:9" s="69" customFormat="1" ht="20.25">
      <c r="A559" s="196">
        <v>21020500</v>
      </c>
      <c r="B559" s="197"/>
      <c r="C559" s="198"/>
      <c r="D559" s="197"/>
      <c r="E559" s="78" t="s">
        <v>451</v>
      </c>
      <c r="F559" s="203"/>
      <c r="G559" s="203"/>
      <c r="H559" s="203"/>
      <c r="I559" s="203"/>
    </row>
    <row r="560" spans="1:9" s="69" customFormat="1" ht="20.25">
      <c r="A560" s="200">
        <v>21020501</v>
      </c>
      <c r="B560" s="281" t="s">
        <v>19</v>
      </c>
      <c r="C560" s="202"/>
      <c r="D560" s="82"/>
      <c r="E560" s="109" t="s">
        <v>436</v>
      </c>
      <c r="F560" s="203"/>
      <c r="G560" s="203"/>
      <c r="H560" s="203"/>
      <c r="I560" s="203">
        <v>103919.72</v>
      </c>
    </row>
    <row r="561" spans="1:9" s="69" customFormat="1" ht="20.25">
      <c r="A561" s="296">
        <v>21020502</v>
      </c>
      <c r="B561" s="281" t="s">
        <v>19</v>
      </c>
      <c r="C561" s="209"/>
      <c r="D561" s="82"/>
      <c r="E561" s="109" t="s">
        <v>437</v>
      </c>
      <c r="F561" s="203"/>
      <c r="G561" s="203"/>
      <c r="H561" s="203"/>
      <c r="I561" s="203" t="s">
        <v>939</v>
      </c>
    </row>
    <row r="562" spans="1:9" s="69" customFormat="1" ht="20.25">
      <c r="A562" s="296">
        <v>21020503</v>
      </c>
      <c r="B562" s="281" t="s">
        <v>19</v>
      </c>
      <c r="C562" s="209"/>
      <c r="D562" s="82"/>
      <c r="E562" s="109" t="s">
        <v>438</v>
      </c>
      <c r="F562" s="203"/>
      <c r="G562" s="203"/>
      <c r="H562" s="203"/>
      <c r="I562" s="203">
        <v>16200</v>
      </c>
    </row>
    <row r="563" spans="1:9" s="69" customFormat="1" ht="20.25">
      <c r="A563" s="296">
        <v>21020504</v>
      </c>
      <c r="B563" s="281" t="s">
        <v>19</v>
      </c>
      <c r="C563" s="209"/>
      <c r="D563" s="82"/>
      <c r="E563" s="109" t="s">
        <v>398</v>
      </c>
      <c r="F563" s="203"/>
      <c r="G563" s="203"/>
      <c r="H563" s="203"/>
      <c r="I563" s="203">
        <v>14845.67</v>
      </c>
    </row>
    <row r="564" spans="1:9" s="69" customFormat="1" ht="20.25">
      <c r="A564" s="296">
        <v>21020512</v>
      </c>
      <c r="B564" s="281" t="s">
        <v>19</v>
      </c>
      <c r="C564" s="209"/>
      <c r="D564" s="82"/>
      <c r="E564" s="109" t="s">
        <v>439</v>
      </c>
      <c r="F564" s="203"/>
      <c r="G564" s="203"/>
      <c r="H564" s="203"/>
      <c r="I564" s="203"/>
    </row>
    <row r="565" spans="1:9" s="69" customFormat="1" ht="20.25">
      <c r="A565" s="296">
        <v>21020515</v>
      </c>
      <c r="B565" s="281" t="s">
        <v>19</v>
      </c>
      <c r="C565" s="209"/>
      <c r="D565" s="82"/>
      <c r="E565" s="109" t="s">
        <v>440</v>
      </c>
      <c r="F565" s="203"/>
      <c r="G565" s="203"/>
      <c r="H565" s="203"/>
      <c r="I565" s="203">
        <v>209592.72</v>
      </c>
    </row>
    <row r="566" spans="1:9" s="69" customFormat="1" ht="20.25">
      <c r="A566" s="206">
        <v>21020600</v>
      </c>
      <c r="B566" s="207"/>
      <c r="C566" s="208"/>
      <c r="D566" s="207"/>
      <c r="E566" s="78" t="s">
        <v>408</v>
      </c>
      <c r="F566" s="203"/>
      <c r="G566" s="187"/>
      <c r="H566" s="203"/>
      <c r="I566" s="187"/>
    </row>
    <row r="567" spans="1:9" s="69" customFormat="1" ht="20.25">
      <c r="A567" s="296">
        <v>21020605</v>
      </c>
      <c r="B567" s="281" t="s">
        <v>19</v>
      </c>
      <c r="C567" s="209"/>
      <c r="D567" s="82"/>
      <c r="E567" s="83" t="s">
        <v>497</v>
      </c>
      <c r="F567" s="203"/>
      <c r="G567" s="187"/>
      <c r="H567" s="203"/>
      <c r="I567" s="187"/>
    </row>
    <row r="568" spans="1:9" s="69" customFormat="1" ht="20.25">
      <c r="A568" s="211">
        <v>22020000</v>
      </c>
      <c r="B568" s="212"/>
      <c r="C568" s="213"/>
      <c r="D568" s="212"/>
      <c r="E568" s="141" t="s">
        <v>410</v>
      </c>
      <c r="F568" s="203"/>
      <c r="G568" s="187"/>
      <c r="H568" s="203"/>
      <c r="I568" s="187"/>
    </row>
    <row r="569" spans="1:9" s="69" customFormat="1" ht="21" thickBot="1">
      <c r="A569" s="211">
        <v>22020100</v>
      </c>
      <c r="B569" s="212"/>
      <c r="C569" s="213"/>
      <c r="D569" s="212"/>
      <c r="E569" s="141" t="s">
        <v>465</v>
      </c>
      <c r="F569" s="203"/>
      <c r="G569" s="187"/>
      <c r="H569" s="203"/>
      <c r="I569" s="187"/>
    </row>
    <row r="570" spans="1:9" s="69" customFormat="1" ht="20.25">
      <c r="A570" s="163">
        <v>22020102</v>
      </c>
      <c r="B570" s="281" t="s">
        <v>15</v>
      </c>
      <c r="C570" s="164"/>
      <c r="D570" s="102" t="s">
        <v>9</v>
      </c>
      <c r="E570" s="210" t="s">
        <v>412</v>
      </c>
      <c r="F570" s="203"/>
      <c r="G570" s="187">
        <v>1000000</v>
      </c>
      <c r="H570" s="203"/>
      <c r="I570" s="187">
        <v>500000</v>
      </c>
    </row>
    <row r="571" spans="1:9" s="69" customFormat="1" ht="21" thickBot="1">
      <c r="A571" s="211">
        <v>22020300</v>
      </c>
      <c r="B571" s="212"/>
      <c r="C571" s="213"/>
      <c r="D571" s="212"/>
      <c r="E571" s="141" t="s">
        <v>454</v>
      </c>
      <c r="F571" s="203"/>
      <c r="G571" s="187"/>
      <c r="H571" s="203"/>
      <c r="I571" s="187"/>
    </row>
    <row r="572" spans="1:9" s="69" customFormat="1" ht="39">
      <c r="A572" s="163">
        <v>22020301</v>
      </c>
      <c r="B572" s="281" t="s">
        <v>19</v>
      </c>
      <c r="C572" s="164"/>
      <c r="D572" s="102" t="s">
        <v>9</v>
      </c>
      <c r="E572" s="210" t="s">
        <v>529</v>
      </c>
      <c r="F572" s="203"/>
      <c r="G572" s="187">
        <v>4000000</v>
      </c>
      <c r="H572" s="203">
        <v>1500000</v>
      </c>
      <c r="I572" s="187">
        <v>4000000</v>
      </c>
    </row>
    <row r="573" spans="1:9" s="69" customFormat="1" ht="20.25">
      <c r="A573" s="163">
        <v>22020305</v>
      </c>
      <c r="B573" s="297" t="s">
        <v>19</v>
      </c>
      <c r="C573" s="164"/>
      <c r="D573" s="122"/>
      <c r="E573" s="304" t="s">
        <v>530</v>
      </c>
      <c r="F573" s="203"/>
      <c r="G573" s="187">
        <v>5000000</v>
      </c>
      <c r="H573" s="203">
        <v>2600000</v>
      </c>
      <c r="I573" s="187">
        <v>5000000</v>
      </c>
    </row>
    <row r="574" spans="1:9" s="69" customFormat="1" ht="30" customHeight="1" thickBot="1">
      <c r="A574" s="211">
        <v>22021000</v>
      </c>
      <c r="B574" s="212"/>
      <c r="C574" s="213"/>
      <c r="D574" s="212"/>
      <c r="E574" s="141" t="s">
        <v>424</v>
      </c>
      <c r="F574" s="203"/>
      <c r="G574" s="187"/>
      <c r="H574" s="203"/>
      <c r="I574" s="187"/>
    </row>
    <row r="575" spans="1:9" s="69" customFormat="1" ht="21" thickBot="1">
      <c r="A575" s="216">
        <v>22021017</v>
      </c>
      <c r="B575" s="290" t="s">
        <v>19</v>
      </c>
      <c r="C575" s="218"/>
      <c r="D575" s="219" t="s">
        <v>9</v>
      </c>
      <c r="E575" s="133" t="s">
        <v>531</v>
      </c>
      <c r="F575" s="220"/>
      <c r="G575" s="221">
        <v>1000000</v>
      </c>
      <c r="H575" s="220">
        <v>60000</v>
      </c>
      <c r="I575" s="221">
        <v>1000000</v>
      </c>
    </row>
    <row r="576" spans="1:9" s="69" customFormat="1" ht="21" thickBot="1">
      <c r="A576" s="170"/>
      <c r="B576" s="222"/>
      <c r="C576" s="223"/>
      <c r="D576" s="222"/>
      <c r="E576" s="224" t="s">
        <v>514</v>
      </c>
      <c r="F576" s="225">
        <f>SUM(F537:F567)</f>
        <v>4601030.512608001</v>
      </c>
      <c r="G576" s="225">
        <f>SUM(G537:G567)</f>
        <v>6372256.1251199991</v>
      </c>
      <c r="H576" s="225">
        <f>SUM(H537:H567)</f>
        <v>3834192.0938400002</v>
      </c>
      <c r="I576" s="225">
        <f>SUM(I537:I567)</f>
        <v>6286945.4699999997</v>
      </c>
    </row>
    <row r="577" spans="1:9" s="69" customFormat="1" ht="21" thickBot="1">
      <c r="A577" s="170"/>
      <c r="B577" s="222"/>
      <c r="C577" s="223"/>
      <c r="D577" s="222"/>
      <c r="E577" s="224" t="s">
        <v>410</v>
      </c>
      <c r="F577" s="225">
        <f>SUM(F570:F575)</f>
        <v>0</v>
      </c>
      <c r="G577" s="225">
        <f>SUM(G570:G575)</f>
        <v>11000000</v>
      </c>
      <c r="H577" s="225">
        <f>SUM(H570:H575)</f>
        <v>4160000</v>
      </c>
      <c r="I577" s="225">
        <f>SUM(I570:I575)</f>
        <v>10500000</v>
      </c>
    </row>
    <row r="578" spans="1:9" s="69" customFormat="1" ht="21" thickBot="1">
      <c r="A578" s="305"/>
      <c r="B578" s="306"/>
      <c r="C578" s="307"/>
      <c r="D578" s="306"/>
      <c r="E578" s="308" t="s">
        <v>51</v>
      </c>
      <c r="F578" s="225">
        <f>F576+F577</f>
        <v>4601030.512608001</v>
      </c>
      <c r="G578" s="225">
        <f>G576+G577</f>
        <v>17372256.125119999</v>
      </c>
      <c r="H578" s="225">
        <f>H576+H577</f>
        <v>7994192.0938400002</v>
      </c>
      <c r="I578" s="225">
        <f>I576+I577</f>
        <v>16786945.469999999</v>
      </c>
    </row>
    <row r="579" spans="1:9" ht="34.5">
      <c r="A579" s="710" t="s">
        <v>0</v>
      </c>
      <c r="B579" s="711"/>
      <c r="C579" s="711"/>
      <c r="D579" s="711"/>
      <c r="E579" s="711"/>
      <c r="F579" s="711"/>
      <c r="G579" s="711"/>
      <c r="H579" s="711"/>
      <c r="I579" s="712"/>
    </row>
    <row r="580" spans="1:9" ht="22.5">
      <c r="A580" s="713" t="s">
        <v>1</v>
      </c>
      <c r="B580" s="714"/>
      <c r="C580" s="714"/>
      <c r="D580" s="714"/>
      <c r="E580" s="714"/>
      <c r="F580" s="714"/>
      <c r="G580" s="714"/>
      <c r="H580" s="714"/>
      <c r="I580" s="715"/>
    </row>
    <row r="581" spans="1:9" ht="22.5">
      <c r="A581" s="713" t="s">
        <v>984</v>
      </c>
      <c r="B581" s="714"/>
      <c r="C581" s="714"/>
      <c r="D581" s="714"/>
      <c r="E581" s="714"/>
      <c r="F581" s="714"/>
      <c r="G581" s="714"/>
      <c r="H581" s="714"/>
      <c r="I581" s="715"/>
    </row>
    <row r="582" spans="1:9" ht="30.75" customHeight="1" thickBot="1">
      <c r="A582" s="743" t="s">
        <v>477</v>
      </c>
      <c r="B582" s="744"/>
      <c r="C582" s="744"/>
      <c r="D582" s="744"/>
      <c r="E582" s="744"/>
      <c r="F582" s="744"/>
      <c r="G582" s="744"/>
      <c r="H582" s="744"/>
      <c r="I582" s="745"/>
    </row>
    <row r="583" spans="1:9" s="69" customFormat="1" ht="30" customHeight="1" thickBot="1">
      <c r="A583" s="723" t="s">
        <v>532</v>
      </c>
      <c r="B583" s="724"/>
      <c r="C583" s="724"/>
      <c r="D583" s="724"/>
      <c r="E583" s="724"/>
      <c r="F583" s="724"/>
      <c r="G583" s="724"/>
      <c r="H583" s="724"/>
      <c r="I583" s="725"/>
    </row>
    <row r="584" spans="1:9" s="184" customFormat="1" ht="53.25" customHeight="1" thickBot="1">
      <c r="A584" s="3" t="s">
        <v>533</v>
      </c>
      <c r="B584" s="3" t="s">
        <v>78</v>
      </c>
      <c r="C584" s="157" t="s">
        <v>371</v>
      </c>
      <c r="D584" s="3" t="s">
        <v>4</v>
      </c>
      <c r="E584" s="158" t="s">
        <v>79</v>
      </c>
      <c r="F584" s="3" t="s">
        <v>882</v>
      </c>
      <c r="G584" s="3" t="s">
        <v>881</v>
      </c>
      <c r="H584" s="3" t="s">
        <v>884</v>
      </c>
      <c r="I584" s="3" t="s">
        <v>983</v>
      </c>
    </row>
    <row r="585" spans="1:9" s="69" customFormat="1" ht="30" customHeight="1" thickBot="1">
      <c r="A585" s="309">
        <v>51702500000</v>
      </c>
      <c r="B585" s="281" t="s">
        <v>19</v>
      </c>
      <c r="C585" s="310"/>
      <c r="D585" s="102" t="s">
        <v>9</v>
      </c>
      <c r="E585" s="161" t="s">
        <v>534</v>
      </c>
      <c r="F585" s="162">
        <f>F656</f>
        <v>2104009449.4450002</v>
      </c>
      <c r="G585" s="162">
        <f>G656</f>
        <v>2388044044.9499998</v>
      </c>
      <c r="H585" s="162">
        <f>H656</f>
        <v>1842979780.3499999</v>
      </c>
      <c r="I585" s="162">
        <f>I656</f>
        <v>3709071667.7199998</v>
      </c>
    </row>
    <row r="586" spans="1:9" s="69" customFormat="1" ht="30" customHeight="1" thickBot="1">
      <c r="A586" s="211">
        <v>505100300101</v>
      </c>
      <c r="B586" s="281" t="s">
        <v>19</v>
      </c>
      <c r="C586" s="311"/>
      <c r="D586" s="102" t="s">
        <v>9</v>
      </c>
      <c r="E586" s="109" t="s">
        <v>378</v>
      </c>
      <c r="F586" s="165">
        <f>F715</f>
        <v>86397921.272990197</v>
      </c>
      <c r="G586" s="165">
        <f>G715</f>
        <v>146943245.85887799</v>
      </c>
      <c r="H586" s="165">
        <f>H715</f>
        <v>49638434.394158505</v>
      </c>
      <c r="I586" s="165">
        <f>I715</f>
        <v>150493977.66</v>
      </c>
    </row>
    <row r="587" spans="1:9" s="69" customFormat="1" ht="30" customHeight="1" thickBot="1">
      <c r="A587" s="211">
        <v>505100300102</v>
      </c>
      <c r="B587" s="281" t="s">
        <v>19</v>
      </c>
      <c r="C587" s="311"/>
      <c r="D587" s="102" t="s">
        <v>9</v>
      </c>
      <c r="E587" s="109" t="s">
        <v>535</v>
      </c>
      <c r="F587" s="165">
        <f>F780</f>
        <v>177464187.91775882</v>
      </c>
      <c r="G587" s="165">
        <f>G780</f>
        <v>235790431.019732</v>
      </c>
      <c r="H587" s="165">
        <f>H780</f>
        <v>198330180.264799</v>
      </c>
      <c r="I587" s="165">
        <f>I780</f>
        <v>450216825.03999996</v>
      </c>
    </row>
    <row r="588" spans="1:9" s="69" customFormat="1" ht="30" customHeight="1" thickBot="1">
      <c r="A588" s="211">
        <v>505100300103</v>
      </c>
      <c r="B588" s="281" t="s">
        <v>19</v>
      </c>
      <c r="C588" s="311"/>
      <c r="D588" s="102" t="s">
        <v>9</v>
      </c>
      <c r="E588" s="109" t="s">
        <v>536</v>
      </c>
      <c r="F588" s="165">
        <f>F841</f>
        <v>19051752.085658401</v>
      </c>
      <c r="G588" s="165">
        <f>G841</f>
        <v>43105215.509865999</v>
      </c>
      <c r="H588" s="165">
        <f>H841</f>
        <v>16249890.152399499</v>
      </c>
      <c r="I588" s="165">
        <f>I841</f>
        <v>40516947.299999997</v>
      </c>
    </row>
    <row r="589" spans="1:9" s="69" customFormat="1" ht="30" customHeight="1" thickBot="1">
      <c r="A589" s="211">
        <v>505100300104</v>
      </c>
      <c r="B589" s="281" t="s">
        <v>19</v>
      </c>
      <c r="C589" s="311"/>
      <c r="D589" s="102" t="s">
        <v>9</v>
      </c>
      <c r="E589" s="109" t="s">
        <v>537</v>
      </c>
      <c r="F589" s="165">
        <f>F882</f>
        <v>1489000</v>
      </c>
      <c r="G589" s="165">
        <f>G882</f>
        <v>6500000</v>
      </c>
      <c r="H589" s="165">
        <f>H882</f>
        <v>940000</v>
      </c>
      <c r="I589" s="165">
        <f>I882</f>
        <v>13906539</v>
      </c>
    </row>
    <row r="590" spans="1:9" s="69" customFormat="1" ht="30" customHeight="1" thickBot="1">
      <c r="A590" s="211">
        <v>505100300105</v>
      </c>
      <c r="B590" s="281" t="s">
        <v>19</v>
      </c>
      <c r="C590" s="311"/>
      <c r="D590" s="102" t="s">
        <v>9</v>
      </c>
      <c r="E590" s="109" t="s">
        <v>538</v>
      </c>
      <c r="F590" s="165">
        <f>F933</f>
        <v>6312457.8881040001</v>
      </c>
      <c r="G590" s="165">
        <f>G933</f>
        <v>21720508.764559999</v>
      </c>
      <c r="H590" s="165">
        <f>H933</f>
        <v>8060381.5234200004</v>
      </c>
      <c r="I590" s="165">
        <f>I933</f>
        <v>19529559.559999999</v>
      </c>
    </row>
    <row r="591" spans="1:9" s="69" customFormat="1" ht="30" customHeight="1" thickBot="1">
      <c r="A591" s="211">
        <v>505100300106</v>
      </c>
      <c r="B591" s="281" t="s">
        <v>19</v>
      </c>
      <c r="C591" s="311"/>
      <c r="D591" s="102" t="s">
        <v>9</v>
      </c>
      <c r="E591" s="109" t="s">
        <v>539</v>
      </c>
      <c r="F591" s="165">
        <f>F986</f>
        <v>3355867.6944061243</v>
      </c>
      <c r="G591" s="165">
        <f>G986</f>
        <v>7487630.7715623602</v>
      </c>
      <c r="H591" s="165">
        <f>H986</f>
        <v>2713223.0786717702</v>
      </c>
      <c r="I591" s="165">
        <f>I986</f>
        <v>8363955.7199999997</v>
      </c>
    </row>
    <row r="592" spans="1:9" s="69" customFormat="1" ht="30" customHeight="1" thickBot="1">
      <c r="A592" s="179">
        <v>505100300107</v>
      </c>
      <c r="B592" s="281" t="s">
        <v>19</v>
      </c>
      <c r="C592" s="312"/>
      <c r="D592" s="102" t="s">
        <v>9</v>
      </c>
      <c r="E592" s="133" t="s">
        <v>540</v>
      </c>
      <c r="F592" s="313">
        <f>F1044</f>
        <v>7052367.7719948683</v>
      </c>
      <c r="G592" s="313">
        <f>G1044</f>
        <v>10877075.302216521</v>
      </c>
      <c r="H592" s="313">
        <f>H1044</f>
        <v>2090806.4766623899</v>
      </c>
      <c r="I592" s="313">
        <f>I1044</f>
        <v>11964047.530000001</v>
      </c>
    </row>
    <row r="593" spans="1:9" s="69" customFormat="1" ht="30" customHeight="1" thickBot="1">
      <c r="A593" s="169"/>
      <c r="B593" s="222"/>
      <c r="C593" s="257"/>
      <c r="D593" s="222"/>
      <c r="E593" s="172" t="s">
        <v>51</v>
      </c>
      <c r="F593" s="173">
        <f>SUM(F585:F592)</f>
        <v>2405133004.075913</v>
      </c>
      <c r="G593" s="173">
        <f>SUM(G585:G592)</f>
        <v>2860468152.1768155</v>
      </c>
      <c r="H593" s="173">
        <f>SUM(H585:H592)</f>
        <v>2121002696.2401111</v>
      </c>
      <c r="I593" s="173">
        <f>SUM(I585:I592)</f>
        <v>4404063519.5300007</v>
      </c>
    </row>
    <row r="594" spans="1:9" s="69" customFormat="1" ht="30" customHeight="1" thickBot="1">
      <c r="A594" s="746" t="s">
        <v>385</v>
      </c>
      <c r="B594" s="747"/>
      <c r="C594" s="747"/>
      <c r="D594" s="747"/>
      <c r="E594" s="747"/>
      <c r="F594" s="747"/>
      <c r="G594" s="747"/>
      <c r="H594" s="747"/>
      <c r="I594" s="748"/>
    </row>
    <row r="595" spans="1:9" s="69" customFormat="1" ht="30" customHeight="1">
      <c r="A595" s="174"/>
      <c r="B595" s="175"/>
      <c r="C595" s="176"/>
      <c r="D595" s="175"/>
      <c r="E595" s="177" t="s">
        <v>46</v>
      </c>
      <c r="F595" s="178">
        <f>F654+F713+F778+F839+F881+F931+F984+F1042</f>
        <v>2087591010.117033</v>
      </c>
      <c r="G595" s="178">
        <f>G654+G713+G778+G839+G881+G931+G984+G1042</f>
        <v>2345492936.6669488</v>
      </c>
      <c r="H595" s="178">
        <f>H654+H713+H778+H839+H881+H931+H984+H1042</f>
        <v>1823536973.6077118</v>
      </c>
      <c r="I595" s="178">
        <f>I654+I713+I778+I839+I881+I931+I984+I1042</f>
        <v>3621298568.0099998</v>
      </c>
    </row>
    <row r="596" spans="1:9" s="69" customFormat="1" ht="30" customHeight="1" thickBot="1">
      <c r="A596" s="179"/>
      <c r="B596" s="180"/>
      <c r="C596" s="181"/>
      <c r="D596" s="180"/>
      <c r="E596" s="182" t="s">
        <v>48</v>
      </c>
      <c r="F596" s="183">
        <f>F655+F714+F779+F840+F880+F932+F985+F1043</f>
        <v>317541993.95887941</v>
      </c>
      <c r="G596" s="183">
        <f>G655+G714+G779+G840+G880+G932+G985+G1043</f>
        <v>514975215.509866</v>
      </c>
      <c r="H596" s="183">
        <f>H655+H714+H779+H840+H880+H932+H985+H1043</f>
        <v>297465722.6323995</v>
      </c>
      <c r="I596" s="183">
        <f>I655+I714+I779+I840+I880+I932+I985+I1043</f>
        <v>782764951.51999998</v>
      </c>
    </row>
    <row r="597" spans="1:9" s="69" customFormat="1" ht="30" customHeight="1" thickBot="1">
      <c r="A597" s="169"/>
      <c r="B597" s="222"/>
      <c r="C597" s="257"/>
      <c r="D597" s="222"/>
      <c r="E597" s="172" t="s">
        <v>51</v>
      </c>
      <c r="F597" s="173">
        <f>F595+F596</f>
        <v>2405133004.0759125</v>
      </c>
      <c r="G597" s="173">
        <f>G595+G596</f>
        <v>2860468152.176815</v>
      </c>
      <c r="H597" s="173">
        <f>H595+H596</f>
        <v>2121002696.2401114</v>
      </c>
      <c r="I597" s="173">
        <f>I595+I596</f>
        <v>4404063519.5299997</v>
      </c>
    </row>
    <row r="598" spans="1:9" ht="34.5">
      <c r="A598" s="710" t="s">
        <v>0</v>
      </c>
      <c r="B598" s="711"/>
      <c r="C598" s="711"/>
      <c r="D598" s="711"/>
      <c r="E598" s="711"/>
      <c r="F598" s="711"/>
      <c r="G598" s="711"/>
      <c r="H598" s="711"/>
      <c r="I598" s="712"/>
    </row>
    <row r="599" spans="1:9" ht="22.5">
      <c r="A599" s="713" t="s">
        <v>1</v>
      </c>
      <c r="B599" s="714"/>
      <c r="C599" s="714"/>
      <c r="D599" s="714"/>
      <c r="E599" s="714"/>
      <c r="F599" s="714"/>
      <c r="G599" s="714"/>
      <c r="H599" s="714"/>
      <c r="I599" s="715"/>
    </row>
    <row r="600" spans="1:9" ht="22.5">
      <c r="A600" s="713" t="s">
        <v>984</v>
      </c>
      <c r="B600" s="714"/>
      <c r="C600" s="714"/>
      <c r="D600" s="714"/>
      <c r="E600" s="714"/>
      <c r="F600" s="714"/>
      <c r="G600" s="714"/>
      <c r="H600" s="714"/>
      <c r="I600" s="715"/>
    </row>
    <row r="601" spans="1:9" ht="18.75" customHeight="1" thickBot="1">
      <c r="A601" s="749" t="s">
        <v>368</v>
      </c>
      <c r="B601" s="750"/>
      <c r="C601" s="750"/>
      <c r="D601" s="750"/>
      <c r="E601" s="750"/>
      <c r="F601" s="750"/>
      <c r="G601" s="750"/>
      <c r="H601" s="750"/>
      <c r="I601" s="751"/>
    </row>
    <row r="602" spans="1:9" s="69" customFormat="1" ht="20.25" thickBot="1">
      <c r="A602" s="730" t="s">
        <v>541</v>
      </c>
      <c r="B602" s="731"/>
      <c r="C602" s="731"/>
      <c r="D602" s="731"/>
      <c r="E602" s="731"/>
      <c r="F602" s="731"/>
      <c r="G602" s="731"/>
      <c r="H602" s="731"/>
      <c r="I602" s="732"/>
    </row>
    <row r="603" spans="1:9" s="69" customFormat="1" ht="41.25" thickBot="1">
      <c r="A603" s="3" t="s">
        <v>370</v>
      </c>
      <c r="B603" s="314" t="s">
        <v>78</v>
      </c>
      <c r="C603" s="157" t="s">
        <v>371</v>
      </c>
      <c r="D603" s="314" t="s">
        <v>4</v>
      </c>
      <c r="E603" s="158" t="s">
        <v>79</v>
      </c>
      <c r="F603" s="3" t="s">
        <v>882</v>
      </c>
      <c r="G603" s="3" t="s">
        <v>881</v>
      </c>
      <c r="H603" s="3" t="s">
        <v>884</v>
      </c>
      <c r="I603" s="3" t="s">
        <v>983</v>
      </c>
    </row>
    <row r="604" spans="1:9" s="69" customFormat="1" ht="20.25">
      <c r="A604" s="231">
        <v>20000000</v>
      </c>
      <c r="B604" s="232"/>
      <c r="C604" s="233"/>
      <c r="D604" s="232"/>
      <c r="E604" s="72" t="s">
        <v>43</v>
      </c>
      <c r="F604" s="234"/>
      <c r="G604" s="234"/>
      <c r="H604" s="234"/>
      <c r="I604" s="235"/>
    </row>
    <row r="605" spans="1:9" s="69" customFormat="1" ht="20.25">
      <c r="A605" s="196">
        <v>21000000</v>
      </c>
      <c r="B605" s="197"/>
      <c r="C605" s="198"/>
      <c r="D605" s="197"/>
      <c r="E605" s="78" t="s">
        <v>46</v>
      </c>
      <c r="F605" s="186"/>
      <c r="G605" s="186"/>
      <c r="H605" s="186"/>
      <c r="I605" s="199"/>
    </row>
    <row r="606" spans="1:9" s="69" customFormat="1" ht="21" thickBot="1">
      <c r="A606" s="196">
        <v>21010000</v>
      </c>
      <c r="B606" s="197"/>
      <c r="C606" s="198"/>
      <c r="D606" s="197"/>
      <c r="E606" s="78" t="s">
        <v>392</v>
      </c>
      <c r="F606" s="186"/>
      <c r="G606" s="186"/>
      <c r="H606" s="186"/>
      <c r="I606" s="199"/>
    </row>
    <row r="607" spans="1:9" s="69" customFormat="1" ht="20.25">
      <c r="A607" s="200">
        <v>21010103</v>
      </c>
      <c r="B607" s="281" t="s">
        <v>19</v>
      </c>
      <c r="C607" s="202"/>
      <c r="D607" s="102" t="s">
        <v>9</v>
      </c>
      <c r="E607" s="83" t="s">
        <v>431</v>
      </c>
      <c r="F607" s="203">
        <f>G607+(G607*10%)</f>
        <v>2012784449.4450002</v>
      </c>
      <c r="G607" s="187">
        <v>1829804044.95</v>
      </c>
      <c r="H607" s="203">
        <v>1757522804.8199999</v>
      </c>
      <c r="I607" s="187">
        <v>2525631667.7199998</v>
      </c>
    </row>
    <row r="608" spans="1:9" s="69" customFormat="1" ht="20.25">
      <c r="A608" s="200">
        <v>21010104</v>
      </c>
      <c r="B608" s="281" t="s">
        <v>19</v>
      </c>
      <c r="C608" s="202"/>
      <c r="D608" s="113"/>
      <c r="E608" s="83" t="s">
        <v>432</v>
      </c>
      <c r="F608" s="203"/>
      <c r="G608" s="203"/>
      <c r="H608" s="203"/>
      <c r="I608" s="203"/>
    </row>
    <row r="609" spans="1:9" s="69" customFormat="1" ht="20.25">
      <c r="A609" s="200">
        <v>21010105</v>
      </c>
      <c r="B609" s="281" t="s">
        <v>19</v>
      </c>
      <c r="C609" s="202"/>
      <c r="D609" s="113"/>
      <c r="E609" s="83" t="s">
        <v>433</v>
      </c>
      <c r="F609" s="203"/>
      <c r="G609" s="203"/>
      <c r="H609" s="203"/>
      <c r="I609" s="203"/>
    </row>
    <row r="610" spans="1:9" s="69" customFormat="1" ht="20.25">
      <c r="A610" s="200">
        <v>21010106</v>
      </c>
      <c r="B610" s="281" t="s">
        <v>19</v>
      </c>
      <c r="C610" s="202"/>
      <c r="D610" s="82"/>
      <c r="E610" s="83" t="s">
        <v>449</v>
      </c>
      <c r="F610" s="203"/>
      <c r="G610" s="203"/>
      <c r="H610" s="203"/>
      <c r="I610" s="203"/>
    </row>
    <row r="611" spans="1:9" s="69" customFormat="1" ht="20.25">
      <c r="A611" s="236"/>
      <c r="B611" s="281" t="s">
        <v>19</v>
      </c>
      <c r="C611" s="202"/>
      <c r="D611" s="82"/>
      <c r="E611" s="109" t="s">
        <v>940</v>
      </c>
      <c r="F611" s="203"/>
      <c r="G611" s="187">
        <v>408240000</v>
      </c>
      <c r="H611" s="203"/>
      <c r="I611" s="187">
        <v>980440000</v>
      </c>
    </row>
    <row r="612" spans="1:9" s="69" customFormat="1" ht="39">
      <c r="A612" s="196">
        <v>21020300</v>
      </c>
      <c r="B612" s="197"/>
      <c r="C612" s="198"/>
      <c r="D612" s="197"/>
      <c r="E612" s="78" t="s">
        <v>435</v>
      </c>
      <c r="F612" s="203"/>
      <c r="G612" s="187"/>
      <c r="H612" s="203"/>
      <c r="I612" s="187"/>
    </row>
    <row r="613" spans="1:9" s="69" customFormat="1" ht="20.25">
      <c r="A613" s="200">
        <v>21020301</v>
      </c>
      <c r="B613" s="281" t="s">
        <v>19</v>
      </c>
      <c r="C613" s="202"/>
      <c r="D613" s="82"/>
      <c r="E613" s="109" t="s">
        <v>436</v>
      </c>
      <c r="F613" s="203"/>
      <c r="G613" s="203"/>
      <c r="H613" s="203"/>
      <c r="I613" s="203"/>
    </row>
    <row r="614" spans="1:9" s="69" customFormat="1" ht="20.25">
      <c r="A614" s="200">
        <v>21020302</v>
      </c>
      <c r="B614" s="281" t="s">
        <v>19</v>
      </c>
      <c r="C614" s="202"/>
      <c r="D614" s="82"/>
      <c r="E614" s="109" t="s">
        <v>437</v>
      </c>
      <c r="F614" s="203"/>
      <c r="G614" s="203"/>
      <c r="H614" s="203"/>
      <c r="I614" s="203"/>
    </row>
    <row r="615" spans="1:9" s="69" customFormat="1" ht="20.25">
      <c r="A615" s="200">
        <v>21020303</v>
      </c>
      <c r="B615" s="281" t="s">
        <v>19</v>
      </c>
      <c r="C615" s="202"/>
      <c r="D615" s="82"/>
      <c r="E615" s="109" t="s">
        <v>438</v>
      </c>
      <c r="F615" s="203"/>
      <c r="G615" s="203"/>
      <c r="H615" s="203"/>
      <c r="I615" s="203"/>
    </row>
    <row r="616" spans="1:9" s="69" customFormat="1" ht="20.25">
      <c r="A616" s="200">
        <v>21020304</v>
      </c>
      <c r="B616" s="281" t="s">
        <v>19</v>
      </c>
      <c r="C616" s="202"/>
      <c r="D616" s="82"/>
      <c r="E616" s="109" t="s">
        <v>398</v>
      </c>
      <c r="F616" s="203"/>
      <c r="G616" s="203"/>
      <c r="H616" s="203"/>
      <c r="I616" s="203"/>
    </row>
    <row r="617" spans="1:9" s="69" customFormat="1" ht="20.25">
      <c r="A617" s="200">
        <v>21020312</v>
      </c>
      <c r="B617" s="281" t="s">
        <v>19</v>
      </c>
      <c r="C617" s="202"/>
      <c r="D617" s="82"/>
      <c r="E617" s="109" t="s">
        <v>439</v>
      </c>
      <c r="F617" s="203"/>
      <c r="G617" s="203"/>
      <c r="H617" s="203"/>
      <c r="I617" s="203"/>
    </row>
    <row r="618" spans="1:9" s="69" customFormat="1" ht="20.25">
      <c r="A618" s="200">
        <v>21020315</v>
      </c>
      <c r="B618" s="281" t="s">
        <v>19</v>
      </c>
      <c r="C618" s="202"/>
      <c r="D618" s="82"/>
      <c r="E618" s="109" t="s">
        <v>440</v>
      </c>
      <c r="F618" s="203"/>
      <c r="G618" s="203"/>
      <c r="H618" s="203"/>
      <c r="I618" s="203"/>
    </row>
    <row r="619" spans="1:9" s="69" customFormat="1" ht="20.25">
      <c r="A619" s="200">
        <v>21020314</v>
      </c>
      <c r="B619" s="281" t="s">
        <v>19</v>
      </c>
      <c r="C619" s="202"/>
      <c r="D619" s="82"/>
      <c r="E619" s="109" t="s">
        <v>516</v>
      </c>
      <c r="F619" s="203"/>
      <c r="G619" s="203"/>
      <c r="H619" s="203"/>
      <c r="I619" s="203"/>
    </row>
    <row r="620" spans="1:9" s="69" customFormat="1" ht="20.25">
      <c r="A620" s="200">
        <v>21020305</v>
      </c>
      <c r="B620" s="281" t="s">
        <v>19</v>
      </c>
      <c r="C620" s="202"/>
      <c r="D620" s="82"/>
      <c r="E620" s="109" t="s">
        <v>517</v>
      </c>
      <c r="F620" s="203"/>
      <c r="G620" s="203"/>
      <c r="H620" s="203"/>
      <c r="I620" s="203"/>
    </row>
    <row r="621" spans="1:9" s="69" customFormat="1" ht="20.25">
      <c r="A621" s="200">
        <v>21020306</v>
      </c>
      <c r="B621" s="281" t="s">
        <v>19</v>
      </c>
      <c r="C621" s="202"/>
      <c r="D621" s="82"/>
      <c r="E621" s="109" t="s">
        <v>518</v>
      </c>
      <c r="F621" s="203"/>
      <c r="G621" s="203"/>
      <c r="H621" s="203"/>
      <c r="I621" s="203"/>
    </row>
    <row r="622" spans="1:9" s="69" customFormat="1" ht="20.25">
      <c r="A622" s="196">
        <v>21020400</v>
      </c>
      <c r="B622" s="197"/>
      <c r="C622" s="198"/>
      <c r="D622" s="197"/>
      <c r="E622" s="78" t="s">
        <v>450</v>
      </c>
      <c r="F622" s="203"/>
      <c r="G622" s="187"/>
      <c r="H622" s="203"/>
      <c r="I622" s="187"/>
    </row>
    <row r="623" spans="1:9" s="69" customFormat="1" ht="20.25">
      <c r="A623" s="200">
        <v>21020401</v>
      </c>
      <c r="B623" s="281" t="s">
        <v>19</v>
      </c>
      <c r="C623" s="202"/>
      <c r="D623" s="82"/>
      <c r="E623" s="109" t="s">
        <v>436</v>
      </c>
      <c r="F623" s="203"/>
      <c r="G623" s="203"/>
      <c r="H623" s="203"/>
      <c r="I623" s="203"/>
    </row>
    <row r="624" spans="1:9" s="69" customFormat="1" ht="20.25">
      <c r="A624" s="200">
        <v>21020402</v>
      </c>
      <c r="B624" s="281" t="s">
        <v>19</v>
      </c>
      <c r="C624" s="202"/>
      <c r="D624" s="82"/>
      <c r="E624" s="109" t="s">
        <v>437</v>
      </c>
      <c r="F624" s="203"/>
      <c r="G624" s="203"/>
      <c r="H624" s="203"/>
      <c r="I624" s="203"/>
    </row>
    <row r="625" spans="1:9" s="69" customFormat="1" ht="20.25">
      <c r="A625" s="200">
        <v>21020403</v>
      </c>
      <c r="B625" s="281" t="s">
        <v>19</v>
      </c>
      <c r="C625" s="202"/>
      <c r="D625" s="82"/>
      <c r="E625" s="109" t="s">
        <v>438</v>
      </c>
      <c r="F625" s="203"/>
      <c r="G625" s="203"/>
      <c r="H625" s="203"/>
      <c r="I625" s="203"/>
    </row>
    <row r="626" spans="1:9" s="69" customFormat="1" ht="20.25">
      <c r="A626" s="200">
        <v>21020404</v>
      </c>
      <c r="B626" s="281" t="s">
        <v>19</v>
      </c>
      <c r="C626" s="202"/>
      <c r="D626" s="82"/>
      <c r="E626" s="109" t="s">
        <v>398</v>
      </c>
      <c r="F626" s="203"/>
      <c r="G626" s="203"/>
      <c r="H626" s="203"/>
      <c r="I626" s="203"/>
    </row>
    <row r="627" spans="1:9" s="69" customFormat="1" ht="20.25">
      <c r="A627" s="200">
        <v>21020412</v>
      </c>
      <c r="B627" s="281" t="s">
        <v>19</v>
      </c>
      <c r="C627" s="202"/>
      <c r="D627" s="82"/>
      <c r="E627" s="109" t="s">
        <v>439</v>
      </c>
      <c r="F627" s="203"/>
      <c r="G627" s="203"/>
      <c r="H627" s="203"/>
      <c r="I627" s="203"/>
    </row>
    <row r="628" spans="1:9" s="69" customFormat="1" ht="20.25">
      <c r="A628" s="200">
        <v>21020415</v>
      </c>
      <c r="B628" s="281" t="s">
        <v>19</v>
      </c>
      <c r="C628" s="202"/>
      <c r="D628" s="82"/>
      <c r="E628" s="109" t="s">
        <v>440</v>
      </c>
      <c r="F628" s="203"/>
      <c r="G628" s="203"/>
      <c r="H628" s="203"/>
      <c r="I628" s="203"/>
    </row>
    <row r="629" spans="1:9" s="69" customFormat="1" ht="20.25">
      <c r="A629" s="196">
        <v>21020500</v>
      </c>
      <c r="B629" s="197"/>
      <c r="C629" s="198"/>
      <c r="D629" s="197"/>
      <c r="E629" s="78" t="s">
        <v>451</v>
      </c>
      <c r="F629" s="203"/>
      <c r="G629" s="187"/>
      <c r="H629" s="203"/>
      <c r="I629" s="187"/>
    </row>
    <row r="630" spans="1:9" s="69" customFormat="1" ht="20.25">
      <c r="A630" s="200">
        <v>21020501</v>
      </c>
      <c r="B630" s="281" t="s">
        <v>19</v>
      </c>
      <c r="C630" s="202"/>
      <c r="D630" s="82"/>
      <c r="E630" s="109" t="s">
        <v>436</v>
      </c>
      <c r="F630" s="203"/>
      <c r="G630" s="203"/>
      <c r="H630" s="203"/>
      <c r="I630" s="203"/>
    </row>
    <row r="631" spans="1:9" s="69" customFormat="1" ht="20.25">
      <c r="A631" s="296">
        <v>21020502</v>
      </c>
      <c r="B631" s="281" t="s">
        <v>19</v>
      </c>
      <c r="C631" s="209"/>
      <c r="D631" s="82"/>
      <c r="E631" s="109" t="s">
        <v>437</v>
      </c>
      <c r="F631" s="203"/>
      <c r="G631" s="203"/>
      <c r="H631" s="203"/>
      <c r="I631" s="203"/>
    </row>
    <row r="632" spans="1:9" s="69" customFormat="1" ht="20.25">
      <c r="A632" s="296">
        <v>21020503</v>
      </c>
      <c r="B632" s="281" t="s">
        <v>19</v>
      </c>
      <c r="C632" s="209"/>
      <c r="D632" s="82"/>
      <c r="E632" s="109" t="s">
        <v>438</v>
      </c>
      <c r="F632" s="203"/>
      <c r="G632" s="203"/>
      <c r="H632" s="203"/>
      <c r="I632" s="203"/>
    </row>
    <row r="633" spans="1:9" s="69" customFormat="1" ht="20.25">
      <c r="A633" s="296">
        <v>21020504</v>
      </c>
      <c r="B633" s="281" t="s">
        <v>19</v>
      </c>
      <c r="C633" s="209"/>
      <c r="D633" s="82"/>
      <c r="E633" s="109" t="s">
        <v>398</v>
      </c>
      <c r="F633" s="203"/>
      <c r="G633" s="203"/>
      <c r="H633" s="203"/>
      <c r="I633" s="203"/>
    </row>
    <row r="634" spans="1:9" s="69" customFormat="1" ht="20.25">
      <c r="A634" s="296">
        <v>21020512</v>
      </c>
      <c r="B634" s="281" t="s">
        <v>19</v>
      </c>
      <c r="C634" s="209"/>
      <c r="D634" s="82"/>
      <c r="E634" s="109" t="s">
        <v>439</v>
      </c>
      <c r="F634" s="203"/>
      <c r="G634" s="203"/>
      <c r="H634" s="203"/>
      <c r="I634" s="203"/>
    </row>
    <row r="635" spans="1:9" s="69" customFormat="1" ht="20.25">
      <c r="A635" s="296">
        <v>21020515</v>
      </c>
      <c r="B635" s="281" t="s">
        <v>19</v>
      </c>
      <c r="C635" s="209"/>
      <c r="D635" s="82"/>
      <c r="E635" s="109" t="s">
        <v>440</v>
      </c>
      <c r="F635" s="203"/>
      <c r="G635" s="203"/>
      <c r="H635" s="203"/>
      <c r="I635" s="203"/>
    </row>
    <row r="636" spans="1:9" s="69" customFormat="1" ht="21" thickBot="1">
      <c r="A636" s="206">
        <v>21020600</v>
      </c>
      <c r="B636" s="207"/>
      <c r="C636" s="208"/>
      <c r="D636" s="207"/>
      <c r="E636" s="78" t="s">
        <v>408</v>
      </c>
      <c r="F636" s="203"/>
      <c r="G636" s="187"/>
      <c r="H636" s="203"/>
      <c r="I636" s="187"/>
    </row>
    <row r="637" spans="1:9" s="69" customFormat="1" ht="20.25">
      <c r="A637" s="296">
        <v>21020605</v>
      </c>
      <c r="B637" s="281" t="s">
        <v>19</v>
      </c>
      <c r="C637" s="209"/>
      <c r="D637" s="102" t="s">
        <v>9</v>
      </c>
      <c r="E637" s="83" t="s">
        <v>497</v>
      </c>
      <c r="F637" s="203"/>
      <c r="G637" s="187">
        <v>2000000</v>
      </c>
      <c r="H637" s="203">
        <v>350000</v>
      </c>
      <c r="I637" s="187">
        <v>2000000</v>
      </c>
    </row>
    <row r="638" spans="1:9" s="69" customFormat="1" ht="20.25">
      <c r="A638" s="211">
        <v>22020000</v>
      </c>
      <c r="B638" s="212"/>
      <c r="C638" s="213"/>
      <c r="D638" s="212"/>
      <c r="E638" s="141" t="s">
        <v>410</v>
      </c>
      <c r="F638" s="203"/>
      <c r="G638" s="187"/>
      <c r="H638" s="203"/>
      <c r="I638" s="187"/>
    </row>
    <row r="639" spans="1:9" s="69" customFormat="1" ht="21" thickBot="1">
      <c r="A639" s="211">
        <v>22020300</v>
      </c>
      <c r="B639" s="212"/>
      <c r="C639" s="213"/>
      <c r="D639" s="212"/>
      <c r="E639" s="141" t="s">
        <v>454</v>
      </c>
      <c r="F639" s="203"/>
      <c r="G639" s="187"/>
      <c r="H639" s="203"/>
      <c r="I639" s="187"/>
    </row>
    <row r="640" spans="1:9" s="69" customFormat="1" ht="20.25">
      <c r="A640" s="163">
        <v>22020302</v>
      </c>
      <c r="B640" s="281" t="s">
        <v>19</v>
      </c>
      <c r="C640" s="164"/>
      <c r="D640" s="102" t="s">
        <v>9</v>
      </c>
      <c r="E640" s="210" t="s">
        <v>542</v>
      </c>
      <c r="F640" s="203"/>
      <c r="G640" s="187">
        <v>12000000</v>
      </c>
      <c r="H640" s="203">
        <v>6250000</v>
      </c>
      <c r="I640" s="187">
        <v>15000000</v>
      </c>
    </row>
    <row r="641" spans="1:9" s="69" customFormat="1" ht="20.25">
      <c r="A641" s="283">
        <v>22020309</v>
      </c>
      <c r="B641" s="281" t="s">
        <v>19</v>
      </c>
      <c r="C641" s="164"/>
      <c r="D641" s="82"/>
      <c r="E641" s="289" t="s">
        <v>502</v>
      </c>
      <c r="F641" s="203"/>
      <c r="G641" s="187">
        <v>10000000</v>
      </c>
      <c r="H641" s="203"/>
      <c r="I641" s="187">
        <v>15000000</v>
      </c>
    </row>
    <row r="642" spans="1:9" s="184" customFormat="1" ht="39.75" thickBot="1">
      <c r="A642" s="315">
        <v>22020311</v>
      </c>
      <c r="B642" s="281" t="s">
        <v>19</v>
      </c>
      <c r="C642" s="164"/>
      <c r="D642" s="140" t="s">
        <v>9</v>
      </c>
      <c r="E642" s="316" t="s">
        <v>543</v>
      </c>
      <c r="F642" s="204">
        <v>20000000</v>
      </c>
      <c r="G642" s="215">
        <v>20000000</v>
      </c>
      <c r="H642" s="203">
        <v>5075000</v>
      </c>
      <c r="I642" s="215">
        <v>20000000</v>
      </c>
    </row>
    <row r="643" spans="1:9" s="69" customFormat="1" ht="20.25">
      <c r="A643" s="163">
        <v>22020310</v>
      </c>
      <c r="B643" s="281" t="s">
        <v>19</v>
      </c>
      <c r="C643" s="164"/>
      <c r="D643" s="102" t="s">
        <v>9</v>
      </c>
      <c r="E643" s="210" t="s">
        <v>544</v>
      </c>
      <c r="F643" s="203"/>
      <c r="G643" s="187">
        <v>5000000</v>
      </c>
      <c r="H643" s="203">
        <v>2650000</v>
      </c>
      <c r="I643" s="187">
        <v>5000000</v>
      </c>
    </row>
    <row r="644" spans="1:9" s="69" customFormat="1" ht="21" thickBot="1">
      <c r="A644" s="211">
        <v>22020500</v>
      </c>
      <c r="B644" s="212"/>
      <c r="C644" s="213"/>
      <c r="D644" s="212"/>
      <c r="E644" s="214" t="s">
        <v>545</v>
      </c>
      <c r="F644" s="203"/>
      <c r="G644" s="187"/>
      <c r="H644" s="203"/>
      <c r="I644" s="187"/>
    </row>
    <row r="645" spans="1:9" s="69" customFormat="1" ht="21" thickBot="1">
      <c r="A645" s="163">
        <v>22020503</v>
      </c>
      <c r="B645" s="281" t="s">
        <v>19</v>
      </c>
      <c r="C645" s="164"/>
      <c r="D645" s="102" t="s">
        <v>9</v>
      </c>
      <c r="E645" s="210" t="s">
        <v>546</v>
      </c>
      <c r="F645" s="203"/>
      <c r="G645" s="187">
        <v>15000000</v>
      </c>
      <c r="H645" s="203">
        <v>8025000</v>
      </c>
      <c r="I645" s="187">
        <v>55000000</v>
      </c>
    </row>
    <row r="646" spans="1:9" s="69" customFormat="1" ht="20.25">
      <c r="A646" s="163"/>
      <c r="B646" s="281"/>
      <c r="C646" s="164"/>
      <c r="D646" s="102" t="s">
        <v>9</v>
      </c>
      <c r="E646" s="214" t="s">
        <v>547</v>
      </c>
      <c r="F646" s="204">
        <v>28670000</v>
      </c>
      <c r="G646" s="215">
        <v>30000000</v>
      </c>
      <c r="H646" s="204"/>
      <c r="I646" s="187">
        <v>30000000</v>
      </c>
    </row>
    <row r="647" spans="1:9" s="69" customFormat="1" ht="39.75" thickBot="1">
      <c r="A647" s="211">
        <v>22021000</v>
      </c>
      <c r="B647" s="212"/>
      <c r="C647" s="213"/>
      <c r="D647" s="212"/>
      <c r="E647" s="141" t="s">
        <v>424</v>
      </c>
      <c r="F647" s="203"/>
      <c r="G647" s="187"/>
      <c r="H647" s="203"/>
      <c r="I647" s="187"/>
    </row>
    <row r="648" spans="1:9" s="69" customFormat="1" ht="21" thickBot="1">
      <c r="A648" s="163">
        <v>22021003</v>
      </c>
      <c r="B648" s="281" t="s">
        <v>19</v>
      </c>
      <c r="C648" s="164"/>
      <c r="D648" s="317" t="s">
        <v>9</v>
      </c>
      <c r="E648" s="147" t="s">
        <v>548</v>
      </c>
      <c r="F648" s="204"/>
      <c r="G648" s="215">
        <v>1000000</v>
      </c>
      <c r="H648" s="203">
        <v>20000</v>
      </c>
      <c r="I648" s="215">
        <v>1000000</v>
      </c>
    </row>
    <row r="649" spans="1:9" s="69" customFormat="1" ht="21" thickBot="1">
      <c r="A649" s="163">
        <v>22021010</v>
      </c>
      <c r="B649" s="281" t="s">
        <v>19</v>
      </c>
      <c r="C649" s="164"/>
      <c r="D649" s="102" t="s">
        <v>9</v>
      </c>
      <c r="E649" s="109" t="s">
        <v>549</v>
      </c>
      <c r="F649" s="203">
        <v>10900000</v>
      </c>
      <c r="G649" s="187">
        <v>15000000</v>
      </c>
      <c r="H649" s="203"/>
      <c r="I649" s="187">
        <v>15000000</v>
      </c>
    </row>
    <row r="650" spans="1:9" s="69" customFormat="1" ht="21" thickBot="1">
      <c r="A650" s="163">
        <v>22021011</v>
      </c>
      <c r="B650" s="281" t="s">
        <v>19</v>
      </c>
      <c r="C650" s="164"/>
      <c r="D650" s="102" t="s">
        <v>9</v>
      </c>
      <c r="E650" s="109" t="s">
        <v>550</v>
      </c>
      <c r="F650" s="203">
        <v>11890000</v>
      </c>
      <c r="G650" s="187">
        <v>15000000</v>
      </c>
      <c r="H650" s="203">
        <v>46306315.469999999</v>
      </c>
      <c r="I650" s="187">
        <v>15000000</v>
      </c>
    </row>
    <row r="651" spans="1:9" s="69" customFormat="1" ht="20.25">
      <c r="A651" s="163">
        <v>22021017</v>
      </c>
      <c r="B651" s="281" t="s">
        <v>19</v>
      </c>
      <c r="C651" s="164"/>
      <c r="D651" s="102" t="s">
        <v>9</v>
      </c>
      <c r="E651" s="109" t="s">
        <v>513</v>
      </c>
      <c r="F651" s="203"/>
      <c r="G651" s="187">
        <v>5000000</v>
      </c>
      <c r="H651" s="203">
        <v>2620000</v>
      </c>
      <c r="I651" s="187">
        <v>5000000</v>
      </c>
    </row>
    <row r="652" spans="1:9" s="69" customFormat="1" ht="39.75" thickBot="1">
      <c r="A652" s="211">
        <v>22040100</v>
      </c>
      <c r="B652" s="212"/>
      <c r="C652" s="213"/>
      <c r="D652" s="212"/>
      <c r="E652" s="141" t="s">
        <v>428</v>
      </c>
      <c r="F652" s="203"/>
      <c r="G652" s="187"/>
      <c r="H652" s="203"/>
      <c r="I652" s="187"/>
    </row>
    <row r="653" spans="1:9" s="69" customFormat="1" ht="58.5">
      <c r="A653" s="163">
        <v>22040109</v>
      </c>
      <c r="B653" s="281" t="s">
        <v>19</v>
      </c>
      <c r="C653" s="164"/>
      <c r="D653" s="102" t="s">
        <v>9</v>
      </c>
      <c r="E653" s="246" t="s">
        <v>551</v>
      </c>
      <c r="F653" s="203">
        <v>19765000</v>
      </c>
      <c r="G653" s="187">
        <v>20000000</v>
      </c>
      <c r="H653" s="203">
        <v>14160660.060000001</v>
      </c>
      <c r="I653" s="187">
        <v>25000000</v>
      </c>
    </row>
    <row r="654" spans="1:9" s="69" customFormat="1" ht="20.25">
      <c r="A654" s="211"/>
      <c r="B654" s="212"/>
      <c r="C654" s="213"/>
      <c r="D654" s="212"/>
      <c r="E654" s="147" t="s">
        <v>46</v>
      </c>
      <c r="F654" s="204">
        <f>SUM(F607:F637)</f>
        <v>2012784449.4450002</v>
      </c>
      <c r="G654" s="204">
        <f>SUM(G607:G637)</f>
        <v>2240044044.9499998</v>
      </c>
      <c r="H654" s="204">
        <f>SUM(H607:H637)</f>
        <v>1757872804.8199999</v>
      </c>
      <c r="I654" s="204">
        <f>SUM(I607:I637)</f>
        <v>3508071667.7199998</v>
      </c>
    </row>
    <row r="655" spans="1:9" s="69" customFormat="1" ht="27.95" customHeight="1" thickBot="1">
      <c r="A655" s="179"/>
      <c r="B655" s="180"/>
      <c r="C655" s="181"/>
      <c r="D655" s="180"/>
      <c r="E655" s="182" t="s">
        <v>410</v>
      </c>
      <c r="F655" s="298">
        <f>SUM(F640:F653)</f>
        <v>91225000</v>
      </c>
      <c r="G655" s="298">
        <f>SUM(G640:G653)</f>
        <v>148000000</v>
      </c>
      <c r="H655" s="298">
        <f>SUM(H640:H653)</f>
        <v>85106975.530000001</v>
      </c>
      <c r="I655" s="298">
        <f>SUM(I640:I653)</f>
        <v>201000000</v>
      </c>
    </row>
    <row r="656" spans="1:9" s="69" customFormat="1" ht="27.95" customHeight="1" thickBot="1">
      <c r="A656" s="299"/>
      <c r="B656" s="227"/>
      <c r="C656" s="300"/>
      <c r="D656" s="24"/>
      <c r="E656" s="172" t="s">
        <v>51</v>
      </c>
      <c r="F656" s="301">
        <f>F654+F655</f>
        <v>2104009449.4450002</v>
      </c>
      <c r="G656" s="301">
        <f>G654+G655</f>
        <v>2388044044.9499998</v>
      </c>
      <c r="H656" s="301">
        <f>H654+H655</f>
        <v>1842979780.3499999</v>
      </c>
      <c r="I656" s="301">
        <f>I654+I655</f>
        <v>3709071667.7199998</v>
      </c>
    </row>
    <row r="657" spans="1:9" ht="34.5">
      <c r="A657" s="710" t="s">
        <v>0</v>
      </c>
      <c r="B657" s="711"/>
      <c r="C657" s="711"/>
      <c r="D657" s="711"/>
      <c r="E657" s="711"/>
      <c r="F657" s="711"/>
      <c r="G657" s="711"/>
      <c r="H657" s="711"/>
      <c r="I657" s="712"/>
    </row>
    <row r="658" spans="1:9" ht="22.5">
      <c r="A658" s="713" t="s">
        <v>1</v>
      </c>
      <c r="B658" s="714"/>
      <c r="C658" s="714"/>
      <c r="D658" s="714"/>
      <c r="E658" s="714"/>
      <c r="F658" s="714"/>
      <c r="G658" s="714"/>
      <c r="H658" s="714"/>
      <c r="I658" s="715"/>
    </row>
    <row r="659" spans="1:9" ht="22.5">
      <c r="A659" s="713" t="s">
        <v>984</v>
      </c>
      <c r="B659" s="714"/>
      <c r="C659" s="714"/>
      <c r="D659" s="714"/>
      <c r="E659" s="714"/>
      <c r="F659" s="714"/>
      <c r="G659" s="714"/>
      <c r="H659" s="714"/>
      <c r="I659" s="715"/>
    </row>
    <row r="660" spans="1:9" ht="27.75" customHeight="1" thickBot="1">
      <c r="A660" s="743" t="s">
        <v>368</v>
      </c>
      <c r="B660" s="744"/>
      <c r="C660" s="744"/>
      <c r="D660" s="744"/>
      <c r="E660" s="744"/>
      <c r="F660" s="744"/>
      <c r="G660" s="744"/>
      <c r="H660" s="744"/>
      <c r="I660" s="745"/>
    </row>
    <row r="661" spans="1:9" s="69" customFormat="1" ht="20.25" thickBot="1">
      <c r="A661" s="730" t="s">
        <v>552</v>
      </c>
      <c r="B661" s="731"/>
      <c r="C661" s="731"/>
      <c r="D661" s="731"/>
      <c r="E661" s="731"/>
      <c r="F661" s="731"/>
      <c r="G661" s="731"/>
      <c r="H661" s="731"/>
      <c r="I661" s="732"/>
    </row>
    <row r="662" spans="1:9" s="184" customFormat="1" ht="41.25" thickBot="1">
      <c r="A662" s="67" t="s">
        <v>370</v>
      </c>
      <c r="B662" s="67" t="s">
        <v>78</v>
      </c>
      <c r="C662" s="595" t="s">
        <v>371</v>
      </c>
      <c r="D662" s="67" t="s">
        <v>4</v>
      </c>
      <c r="E662" s="596" t="s">
        <v>79</v>
      </c>
      <c r="F662" s="67" t="s">
        <v>882</v>
      </c>
      <c r="G662" s="67" t="s">
        <v>881</v>
      </c>
      <c r="H662" s="67" t="s">
        <v>884</v>
      </c>
      <c r="I662" s="67" t="s">
        <v>983</v>
      </c>
    </row>
    <row r="663" spans="1:9" s="69" customFormat="1" ht="20.25">
      <c r="A663" s="231">
        <v>20000000</v>
      </c>
      <c r="B663" s="232"/>
      <c r="C663" s="233"/>
      <c r="D663" s="232"/>
      <c r="E663" s="72" t="s">
        <v>43</v>
      </c>
      <c r="F663" s="234"/>
      <c r="G663" s="234"/>
      <c r="H663" s="234"/>
      <c r="I663" s="235" t="s">
        <v>50</v>
      </c>
    </row>
    <row r="664" spans="1:9" s="69" customFormat="1" ht="20.25">
      <c r="A664" s="196">
        <v>21000000</v>
      </c>
      <c r="B664" s="197"/>
      <c r="C664" s="198"/>
      <c r="D664" s="197"/>
      <c r="E664" s="78" t="s">
        <v>46</v>
      </c>
      <c r="F664" s="186"/>
      <c r="G664" s="186"/>
      <c r="H664" s="186"/>
      <c r="I664" s="199"/>
    </row>
    <row r="665" spans="1:9" s="69" customFormat="1" ht="20.25">
      <c r="A665" s="196">
        <v>21010000</v>
      </c>
      <c r="B665" s="197"/>
      <c r="C665" s="198"/>
      <c r="D665" s="197"/>
      <c r="E665" s="78" t="s">
        <v>392</v>
      </c>
      <c r="F665" s="186"/>
      <c r="G665" s="186"/>
      <c r="H665" s="186"/>
      <c r="I665" s="199"/>
    </row>
    <row r="666" spans="1:9" s="69" customFormat="1" ht="20.25">
      <c r="A666" s="200">
        <v>21010103</v>
      </c>
      <c r="B666" s="201" t="s">
        <v>19</v>
      </c>
      <c r="C666" s="202"/>
      <c r="D666" s="82" t="s">
        <v>9</v>
      </c>
      <c r="E666" s="83" t="s">
        <v>431</v>
      </c>
      <c r="F666" s="203">
        <f t="shared" ref="F666:F668" si="53">G666-(G666*10%)</f>
        <v>6710702.0932224011</v>
      </c>
      <c r="G666" s="203">
        <v>7456335.659136001</v>
      </c>
      <c r="H666" s="203">
        <f t="shared" ref="H666:H695" si="54">G666/12*9</f>
        <v>5592251.7443520008</v>
      </c>
      <c r="I666" s="187">
        <v>13663105</v>
      </c>
    </row>
    <row r="667" spans="1:9" s="69" customFormat="1" ht="20.25">
      <c r="A667" s="200">
        <v>21010104</v>
      </c>
      <c r="B667" s="201" t="s">
        <v>19</v>
      </c>
      <c r="C667" s="202"/>
      <c r="D667" s="82" t="s">
        <v>9</v>
      </c>
      <c r="E667" s="83" t="s">
        <v>432</v>
      </c>
      <c r="F667" s="203">
        <f t="shared" si="53"/>
        <v>14378848.937485198</v>
      </c>
      <c r="G667" s="203">
        <v>15976498.819427997</v>
      </c>
      <c r="H667" s="203">
        <f t="shared" si="54"/>
        <v>11982374.114570998</v>
      </c>
      <c r="I667" s="187">
        <v>7892110.6600000001</v>
      </c>
    </row>
    <row r="668" spans="1:9" s="69" customFormat="1" ht="20.25">
      <c r="A668" s="200">
        <v>21010105</v>
      </c>
      <c r="B668" s="201" t="s">
        <v>19</v>
      </c>
      <c r="C668" s="202"/>
      <c r="D668" s="82" t="s">
        <v>9</v>
      </c>
      <c r="E668" s="83" t="s">
        <v>433</v>
      </c>
      <c r="F668" s="203">
        <f t="shared" si="53"/>
        <v>1094856.2990567998</v>
      </c>
      <c r="G668" s="203">
        <v>1216506.9989519999</v>
      </c>
      <c r="H668" s="203">
        <f t="shared" si="54"/>
        <v>912380.24921399995</v>
      </c>
      <c r="I668" s="187">
        <v>663112.48</v>
      </c>
    </row>
    <row r="669" spans="1:9" s="69" customFormat="1" ht="20.25">
      <c r="A669" s="200">
        <v>21010106</v>
      </c>
      <c r="B669" s="201" t="s">
        <v>19</v>
      </c>
      <c r="C669" s="202"/>
      <c r="D669" s="82"/>
      <c r="E669" s="83" t="s">
        <v>449</v>
      </c>
      <c r="F669" s="203"/>
      <c r="G669" s="203"/>
      <c r="H669" s="203">
        <f t="shared" si="54"/>
        <v>0</v>
      </c>
      <c r="I669" s="187"/>
    </row>
    <row r="670" spans="1:9" s="69" customFormat="1" ht="20.25">
      <c r="A670" s="236"/>
      <c r="B670" s="201" t="s">
        <v>19</v>
      </c>
      <c r="C670" s="202"/>
      <c r="D670" s="82"/>
      <c r="E670" s="109" t="s">
        <v>940</v>
      </c>
      <c r="F670" s="203"/>
      <c r="G670" s="203">
        <v>9660000</v>
      </c>
      <c r="H670" s="203">
        <f t="shared" si="54"/>
        <v>7245000</v>
      </c>
      <c r="I670" s="187">
        <v>21120000</v>
      </c>
    </row>
    <row r="671" spans="1:9" s="69" customFormat="1" ht="39">
      <c r="A671" s="196">
        <v>21020200</v>
      </c>
      <c r="B671" s="197"/>
      <c r="C671" s="198"/>
      <c r="D671" s="197"/>
      <c r="E671" s="78" t="s">
        <v>396</v>
      </c>
      <c r="F671" s="203"/>
      <c r="G671" s="203"/>
      <c r="H671" s="203">
        <f t="shared" si="54"/>
        <v>0</v>
      </c>
      <c r="I671" s="187"/>
    </row>
    <row r="672" spans="1:9" s="69" customFormat="1" ht="39">
      <c r="A672" s="196">
        <v>21020300</v>
      </c>
      <c r="B672" s="197"/>
      <c r="C672" s="198"/>
      <c r="D672" s="197"/>
      <c r="E672" s="78" t="s">
        <v>435</v>
      </c>
      <c r="F672" s="203"/>
      <c r="G672" s="203"/>
      <c r="H672" s="203">
        <f t="shared" si="54"/>
        <v>0</v>
      </c>
      <c r="I672" s="187"/>
    </row>
    <row r="673" spans="1:9" s="154" customFormat="1" ht="20.25">
      <c r="A673" s="200">
        <v>21020301</v>
      </c>
      <c r="B673" s="201" t="s">
        <v>19</v>
      </c>
      <c r="C673" s="202"/>
      <c r="D673" s="82" t="s">
        <v>9</v>
      </c>
      <c r="E673" s="109" t="s">
        <v>436</v>
      </c>
      <c r="F673" s="203">
        <f t="shared" ref="F673:F676" si="55">G673-(G673*10%)</f>
        <v>2348745.7372091999</v>
      </c>
      <c r="G673" s="203">
        <v>2609717.4857879998</v>
      </c>
      <c r="H673" s="203">
        <f t="shared" si="54"/>
        <v>1957288.1143409999</v>
      </c>
      <c r="I673" s="187">
        <v>4782086.75</v>
      </c>
    </row>
    <row r="674" spans="1:9" s="154" customFormat="1" ht="20.25">
      <c r="A674" s="200">
        <v>21020302</v>
      </c>
      <c r="B674" s="201" t="s">
        <v>19</v>
      </c>
      <c r="C674" s="202"/>
      <c r="D674" s="82" t="s">
        <v>9</v>
      </c>
      <c r="E674" s="109" t="s">
        <v>437</v>
      </c>
      <c r="F674" s="203">
        <f t="shared" si="55"/>
        <v>1342140.4163538001</v>
      </c>
      <c r="G674" s="203">
        <v>1491267.129282</v>
      </c>
      <c r="H674" s="203">
        <f t="shared" si="54"/>
        <v>1118450.3469615001</v>
      </c>
      <c r="I674" s="187">
        <v>2731621</v>
      </c>
    </row>
    <row r="675" spans="1:9" s="154" customFormat="1" ht="20.25">
      <c r="A675" s="200">
        <v>21020303</v>
      </c>
      <c r="B675" s="201" t="s">
        <v>19</v>
      </c>
      <c r="C675" s="202"/>
      <c r="D675" s="82" t="s">
        <v>9</v>
      </c>
      <c r="E675" s="109" t="s">
        <v>438</v>
      </c>
      <c r="F675" s="203">
        <f t="shared" si="55"/>
        <v>90298.60560000001</v>
      </c>
      <c r="G675" s="203">
        <v>100331.78400000001</v>
      </c>
      <c r="H675" s="203">
        <f t="shared" si="54"/>
        <v>75248.838000000018</v>
      </c>
      <c r="I675" s="187">
        <v>174960</v>
      </c>
    </row>
    <row r="676" spans="1:9" s="154" customFormat="1" ht="20.25">
      <c r="A676" s="200">
        <v>21020304</v>
      </c>
      <c r="B676" s="201" t="s">
        <v>19</v>
      </c>
      <c r="C676" s="202"/>
      <c r="D676" s="82" t="s">
        <v>9</v>
      </c>
      <c r="E676" s="109" t="s">
        <v>398</v>
      </c>
      <c r="F676" s="203">
        <f t="shared" si="55"/>
        <v>335535.1069518</v>
      </c>
      <c r="G676" s="203">
        <v>372816.78550200001</v>
      </c>
      <c r="H676" s="203">
        <f t="shared" si="54"/>
        <v>279612.58912650001</v>
      </c>
      <c r="I676" s="187">
        <v>683155.25</v>
      </c>
    </row>
    <row r="677" spans="1:9" s="69" customFormat="1" ht="20.25">
      <c r="A677" s="200">
        <v>21020312</v>
      </c>
      <c r="B677" s="201" t="s">
        <v>19</v>
      </c>
      <c r="C677" s="202"/>
      <c r="D677" s="82" t="s">
        <v>9</v>
      </c>
      <c r="E677" s="109" t="s">
        <v>439</v>
      </c>
      <c r="F677" s="203"/>
      <c r="G677" s="203">
        <v>0</v>
      </c>
      <c r="H677" s="203">
        <f t="shared" si="54"/>
        <v>0</v>
      </c>
      <c r="I677" s="187">
        <v>1197155.3999999999</v>
      </c>
    </row>
    <row r="678" spans="1:9" s="69" customFormat="1" ht="20.25">
      <c r="A678" s="200">
        <v>21020315</v>
      </c>
      <c r="B678" s="201" t="s">
        <v>19</v>
      </c>
      <c r="C678" s="202"/>
      <c r="D678" s="82" t="s">
        <v>9</v>
      </c>
      <c r="E678" s="109" t="s">
        <v>440</v>
      </c>
      <c r="F678" s="203">
        <f t="shared" ref="F678:F681" si="56">G678-(G678*10%)</f>
        <v>613880.15784479992</v>
      </c>
      <c r="G678" s="203">
        <v>682089.06427199987</v>
      </c>
      <c r="H678" s="203">
        <f t="shared" si="54"/>
        <v>511566.79820399988</v>
      </c>
      <c r="I678" s="187"/>
    </row>
    <row r="679" spans="1:9" s="69" customFormat="1" ht="20.25">
      <c r="A679" s="200">
        <v>21020314</v>
      </c>
      <c r="B679" s="201" t="s">
        <v>19</v>
      </c>
      <c r="C679" s="202"/>
      <c r="D679" s="82" t="s">
        <v>9</v>
      </c>
      <c r="E679" s="109" t="s">
        <v>516</v>
      </c>
      <c r="F679" s="203">
        <f t="shared" si="56"/>
        <v>315264.18097440002</v>
      </c>
      <c r="G679" s="203">
        <v>350293.53441600001</v>
      </c>
      <c r="H679" s="203">
        <f t="shared" si="54"/>
        <v>262720.15081199998</v>
      </c>
      <c r="I679" s="187">
        <v>784603.24</v>
      </c>
    </row>
    <row r="680" spans="1:9" s="69" customFormat="1" ht="20.25">
      <c r="A680" s="200">
        <v>21020305</v>
      </c>
      <c r="B680" s="201" t="s">
        <v>19</v>
      </c>
      <c r="C680" s="202"/>
      <c r="D680" s="82" t="s">
        <v>9</v>
      </c>
      <c r="E680" s="109" t="s">
        <v>517</v>
      </c>
      <c r="F680" s="203">
        <f t="shared" si="56"/>
        <v>449321.60080079996</v>
      </c>
      <c r="G680" s="203">
        <v>499246.22311199998</v>
      </c>
      <c r="H680" s="203">
        <f t="shared" si="54"/>
        <v>374434.66733399994</v>
      </c>
      <c r="I680" s="187">
        <v>550516.30000000005</v>
      </c>
    </row>
    <row r="681" spans="1:9" s="69" customFormat="1" ht="20.25">
      <c r="A681" s="200">
        <v>21020306</v>
      </c>
      <c r="B681" s="201" t="s">
        <v>19</v>
      </c>
      <c r="C681" s="202"/>
      <c r="D681" s="82" t="s">
        <v>9</v>
      </c>
      <c r="E681" s="109" t="s">
        <v>518</v>
      </c>
      <c r="F681" s="203">
        <f t="shared" si="56"/>
        <v>8658.7703999999994</v>
      </c>
      <c r="G681" s="203">
        <v>9620.8559999999998</v>
      </c>
      <c r="H681" s="203">
        <f t="shared" si="54"/>
        <v>7215.6419999999998</v>
      </c>
      <c r="I681" s="187">
        <v>15120</v>
      </c>
    </row>
    <row r="682" spans="1:9" s="69" customFormat="1" ht="20.25">
      <c r="A682" s="196">
        <v>21020400</v>
      </c>
      <c r="B682" s="197"/>
      <c r="C682" s="198"/>
      <c r="D682" s="197"/>
      <c r="E682" s="78" t="s">
        <v>553</v>
      </c>
      <c r="F682" s="203"/>
      <c r="G682" s="203">
        <v>0</v>
      </c>
      <c r="H682" s="203">
        <f t="shared" si="54"/>
        <v>0</v>
      </c>
      <c r="I682" s="187"/>
    </row>
    <row r="683" spans="1:9" s="69" customFormat="1" ht="20.25">
      <c r="A683" s="200">
        <v>21020401</v>
      </c>
      <c r="B683" s="201" t="s">
        <v>19</v>
      </c>
      <c r="C683" s="202"/>
      <c r="D683" s="82" t="s">
        <v>9</v>
      </c>
      <c r="E683" s="109" t="s">
        <v>436</v>
      </c>
      <c r="F683" s="203">
        <f t="shared" ref="F683:F686" si="57">G683-(G683*10%)</f>
        <v>5032597.1246838002</v>
      </c>
      <c r="G683" s="203">
        <v>5591774.582982</v>
      </c>
      <c r="H683" s="203">
        <f t="shared" si="54"/>
        <v>4193830.9372365</v>
      </c>
      <c r="I683" s="187">
        <v>2762238.73</v>
      </c>
    </row>
    <row r="684" spans="1:9" s="69" customFormat="1" ht="20.25">
      <c r="A684" s="296">
        <v>21020402</v>
      </c>
      <c r="B684" s="201" t="s">
        <v>19</v>
      </c>
      <c r="C684" s="209"/>
      <c r="D684" s="82" t="s">
        <v>9</v>
      </c>
      <c r="E684" s="109" t="s">
        <v>437</v>
      </c>
      <c r="F684" s="203">
        <f t="shared" si="57"/>
        <v>2875769.7920784</v>
      </c>
      <c r="G684" s="203">
        <v>3195299.7689760001</v>
      </c>
      <c r="H684" s="203">
        <f t="shared" si="54"/>
        <v>2396474.8267320003</v>
      </c>
      <c r="I684" s="187">
        <v>1578422.73</v>
      </c>
    </row>
    <row r="685" spans="1:9" s="69" customFormat="1" ht="20.25">
      <c r="A685" s="296">
        <v>21020403</v>
      </c>
      <c r="B685" s="201" t="s">
        <v>19</v>
      </c>
      <c r="C685" s="209"/>
      <c r="D685" s="82" t="s">
        <v>9</v>
      </c>
      <c r="E685" s="109" t="s">
        <v>438</v>
      </c>
      <c r="F685" s="203">
        <f t="shared" si="57"/>
        <v>265947.94800000003</v>
      </c>
      <c r="G685" s="203">
        <v>295497.72000000003</v>
      </c>
      <c r="H685" s="203">
        <f t="shared" si="54"/>
        <v>221623.29</v>
      </c>
      <c r="I685" s="187">
        <v>168486</v>
      </c>
    </row>
    <row r="686" spans="1:9" s="69" customFormat="1" ht="20.25">
      <c r="A686" s="296">
        <v>21020404</v>
      </c>
      <c r="B686" s="201" t="s">
        <v>19</v>
      </c>
      <c r="C686" s="209"/>
      <c r="D686" s="82" t="s">
        <v>9</v>
      </c>
      <c r="E686" s="109" t="s">
        <v>398</v>
      </c>
      <c r="F686" s="203">
        <f t="shared" si="57"/>
        <v>718942.44801960001</v>
      </c>
      <c r="G686" s="203">
        <v>798824.94224400003</v>
      </c>
      <c r="H686" s="203">
        <f t="shared" si="54"/>
        <v>599118.70668300008</v>
      </c>
      <c r="I686" s="187">
        <v>394605.13</v>
      </c>
    </row>
    <row r="687" spans="1:9" s="69" customFormat="1" ht="20.25">
      <c r="A687" s="296">
        <v>21020412</v>
      </c>
      <c r="B687" s="201" t="s">
        <v>19</v>
      </c>
      <c r="C687" s="209"/>
      <c r="D687" s="82" t="s">
        <v>9</v>
      </c>
      <c r="E687" s="109" t="s">
        <v>439</v>
      </c>
      <c r="F687" s="203"/>
      <c r="G687" s="203">
        <v>0</v>
      </c>
      <c r="H687" s="203">
        <f t="shared" si="54"/>
        <v>0</v>
      </c>
      <c r="I687" s="187"/>
    </row>
    <row r="688" spans="1:9" s="69" customFormat="1" ht="20.25">
      <c r="A688" s="296">
        <v>21020415</v>
      </c>
      <c r="B688" s="201" t="s">
        <v>19</v>
      </c>
      <c r="C688" s="209"/>
      <c r="D688" s="82" t="s">
        <v>9</v>
      </c>
      <c r="E688" s="109" t="s">
        <v>440</v>
      </c>
      <c r="F688" s="203">
        <f>G688-(G688*10%)</f>
        <v>1543600.0987343998</v>
      </c>
      <c r="G688" s="203">
        <v>1715111.2208159999</v>
      </c>
      <c r="H688" s="203">
        <f t="shared" si="54"/>
        <v>1286333.415612</v>
      </c>
      <c r="I688" s="187">
        <v>877191.6</v>
      </c>
    </row>
    <row r="689" spans="1:9" s="69" customFormat="1" ht="20.25">
      <c r="A689" s="206">
        <v>21020501</v>
      </c>
      <c r="B689" s="207"/>
      <c r="C689" s="208"/>
      <c r="D689" s="207"/>
      <c r="E689" s="147" t="s">
        <v>554</v>
      </c>
      <c r="F689" s="203"/>
      <c r="G689" s="203">
        <v>0</v>
      </c>
      <c r="H689" s="203">
        <f t="shared" si="54"/>
        <v>0</v>
      </c>
      <c r="I689" s="187"/>
    </row>
    <row r="690" spans="1:9" s="69" customFormat="1" ht="20.25">
      <c r="A690" s="200">
        <v>21020501</v>
      </c>
      <c r="B690" s="201" t="s">
        <v>19</v>
      </c>
      <c r="C690" s="202"/>
      <c r="D690" s="82" t="s">
        <v>9</v>
      </c>
      <c r="E690" s="109" t="s">
        <v>436</v>
      </c>
      <c r="F690" s="203">
        <f t="shared" ref="F690:F693" si="58">G690-(G690*10%)</f>
        <v>299112.241239</v>
      </c>
      <c r="G690" s="203">
        <v>332346.93471</v>
      </c>
      <c r="H690" s="203">
        <f t="shared" si="54"/>
        <v>249260.20103250002</v>
      </c>
      <c r="I690" s="187">
        <v>158672.32999999999</v>
      </c>
    </row>
    <row r="691" spans="1:9" s="69" customFormat="1" ht="20.25">
      <c r="A691" s="296">
        <v>21020502</v>
      </c>
      <c r="B691" s="201" t="s">
        <v>19</v>
      </c>
      <c r="C691" s="209"/>
      <c r="D691" s="82" t="s">
        <v>9</v>
      </c>
      <c r="E691" s="109" t="s">
        <v>437</v>
      </c>
      <c r="F691" s="203">
        <f t="shared" si="58"/>
        <v>170921.2757994</v>
      </c>
      <c r="G691" s="203">
        <v>189912.528666</v>
      </c>
      <c r="H691" s="203">
        <f t="shared" si="54"/>
        <v>142434.3964995</v>
      </c>
      <c r="I691" s="187">
        <v>90669.9</v>
      </c>
    </row>
    <row r="692" spans="1:9" s="69" customFormat="1" ht="20.25">
      <c r="A692" s="296">
        <v>21020503</v>
      </c>
      <c r="B692" s="201" t="s">
        <v>19</v>
      </c>
      <c r="C692" s="209"/>
      <c r="D692" s="82" t="s">
        <v>9</v>
      </c>
      <c r="E692" s="109" t="s">
        <v>438</v>
      </c>
      <c r="F692" s="203">
        <f t="shared" si="58"/>
        <v>24739.344000000001</v>
      </c>
      <c r="G692" s="203">
        <v>27488.16</v>
      </c>
      <c r="H692" s="203">
        <f t="shared" si="54"/>
        <v>20616.12</v>
      </c>
      <c r="I692" s="187">
        <v>16300</v>
      </c>
    </row>
    <row r="693" spans="1:9" s="69" customFormat="1" ht="20.25">
      <c r="A693" s="296">
        <v>21020504</v>
      </c>
      <c r="B693" s="201" t="s">
        <v>19</v>
      </c>
      <c r="C693" s="209"/>
      <c r="D693" s="82" t="s">
        <v>9</v>
      </c>
      <c r="E693" s="109" t="s">
        <v>398</v>
      </c>
      <c r="F693" s="203">
        <f t="shared" si="58"/>
        <v>42730.321813199997</v>
      </c>
      <c r="G693" s="203">
        <v>47478.135347999996</v>
      </c>
      <c r="H693" s="203">
        <f t="shared" si="54"/>
        <v>35608.601511000001</v>
      </c>
      <c r="I693" s="187">
        <v>22667.48</v>
      </c>
    </row>
    <row r="694" spans="1:9" s="69" customFormat="1" ht="20.25">
      <c r="A694" s="296">
        <v>21020512</v>
      </c>
      <c r="B694" s="201" t="s">
        <v>19</v>
      </c>
      <c r="C694" s="209"/>
      <c r="D694" s="82" t="s">
        <v>9</v>
      </c>
      <c r="E694" s="109" t="s">
        <v>439</v>
      </c>
      <c r="F694" s="203"/>
      <c r="G694" s="203">
        <v>0</v>
      </c>
      <c r="H694" s="203">
        <f t="shared" si="54"/>
        <v>0</v>
      </c>
      <c r="I694" s="187"/>
    </row>
    <row r="695" spans="1:9" s="69" customFormat="1" ht="20.25">
      <c r="A695" s="296">
        <v>21020515</v>
      </c>
      <c r="B695" s="201" t="s">
        <v>19</v>
      </c>
      <c r="C695" s="209"/>
      <c r="D695" s="82" t="s">
        <v>9</v>
      </c>
      <c r="E695" s="109" t="s">
        <v>440</v>
      </c>
      <c r="F695" s="203">
        <f>G695-(G695*10%)</f>
        <v>346308.77272319992</v>
      </c>
      <c r="G695" s="203">
        <v>384787.52524799993</v>
      </c>
      <c r="H695" s="203">
        <f t="shared" si="54"/>
        <v>288590.64393599995</v>
      </c>
      <c r="I695" s="187">
        <v>217177.68</v>
      </c>
    </row>
    <row r="696" spans="1:9" s="69" customFormat="1" ht="20.25">
      <c r="A696" s="206">
        <v>21020600</v>
      </c>
      <c r="B696" s="207"/>
      <c r="C696" s="208"/>
      <c r="D696" s="207"/>
      <c r="E696" s="78" t="s">
        <v>408</v>
      </c>
      <c r="F696" s="203"/>
      <c r="G696" s="203">
        <v>0</v>
      </c>
      <c r="H696" s="203"/>
      <c r="I696" s="187"/>
    </row>
    <row r="697" spans="1:9" s="69" customFormat="1" ht="20.25">
      <c r="A697" s="296">
        <v>21020605</v>
      </c>
      <c r="B697" s="201" t="s">
        <v>19</v>
      </c>
      <c r="C697" s="209"/>
      <c r="D697" s="82" t="s">
        <v>9</v>
      </c>
      <c r="E697" s="83" t="s">
        <v>497</v>
      </c>
      <c r="F697" s="203"/>
      <c r="G697" s="203">
        <v>240000</v>
      </c>
      <c r="H697" s="203"/>
      <c r="I697" s="187">
        <v>250000</v>
      </c>
    </row>
    <row r="698" spans="1:9" s="69" customFormat="1" ht="20.25">
      <c r="A698" s="211">
        <v>22020000</v>
      </c>
      <c r="B698" s="212"/>
      <c r="C698" s="213"/>
      <c r="D698" s="212"/>
      <c r="E698" s="141" t="s">
        <v>410</v>
      </c>
      <c r="F698" s="203"/>
      <c r="G698" s="203"/>
      <c r="H698" s="203"/>
      <c r="I698" s="187"/>
    </row>
    <row r="699" spans="1:9" s="69" customFormat="1" ht="20.25">
      <c r="A699" s="211">
        <v>22020100</v>
      </c>
      <c r="B699" s="212"/>
      <c r="C699" s="213"/>
      <c r="D699" s="212"/>
      <c r="E699" s="141" t="s">
        <v>465</v>
      </c>
      <c r="F699" s="203"/>
      <c r="G699" s="203"/>
      <c r="H699" s="203"/>
      <c r="I699" s="187"/>
    </row>
    <row r="700" spans="1:9" s="69" customFormat="1" ht="20.25">
      <c r="A700" s="163">
        <v>22020102</v>
      </c>
      <c r="B700" s="201" t="s">
        <v>15</v>
      </c>
      <c r="C700" s="164"/>
      <c r="D700" s="82" t="s">
        <v>9</v>
      </c>
      <c r="E700" s="210" t="s">
        <v>412</v>
      </c>
      <c r="F700" s="203"/>
      <c r="G700" s="203">
        <v>200000</v>
      </c>
      <c r="H700" s="203"/>
      <c r="I700" s="187">
        <v>200000</v>
      </c>
    </row>
    <row r="701" spans="1:9" s="69" customFormat="1" ht="20.25">
      <c r="A701" s="211">
        <v>22020300</v>
      </c>
      <c r="B701" s="212"/>
      <c r="C701" s="213"/>
      <c r="D701" s="212"/>
      <c r="E701" s="141" t="s">
        <v>454</v>
      </c>
      <c r="F701" s="203"/>
      <c r="G701" s="203"/>
      <c r="H701" s="203"/>
      <c r="I701" s="187"/>
    </row>
    <row r="702" spans="1:9" s="69" customFormat="1" ht="20.25">
      <c r="A702" s="163">
        <v>22020311</v>
      </c>
      <c r="B702" s="201" t="s">
        <v>19</v>
      </c>
      <c r="C702" s="164"/>
      <c r="D702" s="82" t="s">
        <v>9</v>
      </c>
      <c r="E702" s="246" t="s">
        <v>555</v>
      </c>
      <c r="F702" s="203"/>
      <c r="G702" s="203"/>
      <c r="H702" s="203"/>
      <c r="I702" s="187">
        <v>50000000</v>
      </c>
    </row>
    <row r="703" spans="1:9" s="69" customFormat="1" ht="20.25">
      <c r="A703" s="163">
        <v>22020313</v>
      </c>
      <c r="B703" s="201" t="s">
        <v>19</v>
      </c>
      <c r="C703" s="164"/>
      <c r="D703" s="82" t="s">
        <v>9</v>
      </c>
      <c r="E703" s="246" t="s">
        <v>445</v>
      </c>
      <c r="F703" s="203">
        <v>5789000</v>
      </c>
      <c r="G703" s="203">
        <v>5000000</v>
      </c>
      <c r="H703" s="203">
        <v>3250000</v>
      </c>
      <c r="I703" s="187"/>
    </row>
    <row r="704" spans="1:9" s="69" customFormat="1" ht="20.25">
      <c r="A704" s="211">
        <v>22020600</v>
      </c>
      <c r="B704" s="212"/>
      <c r="C704" s="213"/>
      <c r="D704" s="212"/>
      <c r="E704" s="147" t="s">
        <v>556</v>
      </c>
      <c r="F704" s="203"/>
      <c r="G704" s="203"/>
      <c r="H704" s="203"/>
      <c r="I704" s="187"/>
    </row>
    <row r="705" spans="1:9" s="69" customFormat="1" ht="20.25">
      <c r="A705" s="163">
        <v>22020601</v>
      </c>
      <c r="B705" s="201" t="s">
        <v>19</v>
      </c>
      <c r="C705" s="164"/>
      <c r="D705" s="82" t="s">
        <v>9</v>
      </c>
      <c r="E705" s="210" t="s">
        <v>557</v>
      </c>
      <c r="F705" s="203">
        <v>34000000</v>
      </c>
      <c r="G705" s="203">
        <v>20000000</v>
      </c>
      <c r="H705" s="203">
        <v>593000</v>
      </c>
      <c r="I705" s="187">
        <v>20000000</v>
      </c>
    </row>
    <row r="706" spans="1:9" s="69" customFormat="1" ht="39">
      <c r="A706" s="211">
        <v>22021000</v>
      </c>
      <c r="B706" s="212"/>
      <c r="C706" s="213"/>
      <c r="D706" s="212"/>
      <c r="E706" s="141" t="s">
        <v>424</v>
      </c>
      <c r="F706" s="203"/>
      <c r="G706" s="203"/>
      <c r="H706" s="203"/>
      <c r="I706" s="187"/>
    </row>
    <row r="707" spans="1:9" s="69" customFormat="1" ht="39">
      <c r="A707" s="163">
        <v>22021003</v>
      </c>
      <c r="B707" s="201" t="s">
        <v>19</v>
      </c>
      <c r="C707" s="164"/>
      <c r="D707" s="82" t="s">
        <v>9</v>
      </c>
      <c r="E707" s="109" t="s">
        <v>427</v>
      </c>
      <c r="F707" s="203"/>
      <c r="G707" s="203">
        <v>2000000</v>
      </c>
      <c r="H707" s="203">
        <v>820000</v>
      </c>
      <c r="I707" s="187">
        <v>3000000</v>
      </c>
    </row>
    <row r="708" spans="1:9" s="69" customFormat="1" ht="20.25">
      <c r="A708" s="163">
        <v>22021016</v>
      </c>
      <c r="B708" s="201" t="s">
        <v>19</v>
      </c>
      <c r="C708" s="164"/>
      <c r="D708" s="82" t="s">
        <v>9</v>
      </c>
      <c r="E708" s="109" t="s">
        <v>558</v>
      </c>
      <c r="F708" s="203">
        <v>2300000</v>
      </c>
      <c r="G708" s="203">
        <v>3000000</v>
      </c>
      <c r="H708" s="203"/>
      <c r="I708" s="187">
        <v>3000000</v>
      </c>
    </row>
    <row r="709" spans="1:9" s="69" customFormat="1" ht="20.25">
      <c r="A709" s="163">
        <v>22021017</v>
      </c>
      <c r="B709" s="201" t="s">
        <v>19</v>
      </c>
      <c r="C709" s="164"/>
      <c r="D709" s="82" t="s">
        <v>9</v>
      </c>
      <c r="E709" s="246" t="s">
        <v>531</v>
      </c>
      <c r="F709" s="203"/>
      <c r="G709" s="203">
        <v>3500000</v>
      </c>
      <c r="H709" s="203">
        <v>520000</v>
      </c>
      <c r="I709" s="187">
        <v>3500000</v>
      </c>
    </row>
    <row r="710" spans="1:9" s="69" customFormat="1" ht="39">
      <c r="A710" s="211">
        <v>22040000</v>
      </c>
      <c r="B710" s="212"/>
      <c r="C710" s="213"/>
      <c r="D710" s="212"/>
      <c r="E710" s="141" t="s">
        <v>559</v>
      </c>
      <c r="F710" s="203"/>
      <c r="G710" s="203"/>
      <c r="H710" s="203"/>
      <c r="I710" s="187"/>
    </row>
    <row r="711" spans="1:9" s="69" customFormat="1" ht="39">
      <c r="A711" s="211">
        <v>22040100</v>
      </c>
      <c r="B711" s="212"/>
      <c r="C711" s="213"/>
      <c r="D711" s="212"/>
      <c r="E711" s="141" t="s">
        <v>428</v>
      </c>
      <c r="F711" s="203"/>
      <c r="G711" s="203"/>
      <c r="H711" s="203"/>
      <c r="I711" s="187"/>
    </row>
    <row r="712" spans="1:9" s="184" customFormat="1" ht="39.75" thickBot="1">
      <c r="A712" s="600">
        <v>22040109</v>
      </c>
      <c r="B712" s="617" t="s">
        <v>19</v>
      </c>
      <c r="C712" s="602"/>
      <c r="D712" s="94" t="s">
        <v>9</v>
      </c>
      <c r="E712" s="117" t="s">
        <v>560</v>
      </c>
      <c r="F712" s="490">
        <v>5300000</v>
      </c>
      <c r="G712" s="490">
        <v>60000000</v>
      </c>
      <c r="H712" s="490">
        <v>4703000</v>
      </c>
      <c r="I712" s="491">
        <v>10000000</v>
      </c>
    </row>
    <row r="713" spans="1:9" s="69" customFormat="1" ht="20.25">
      <c r="A713" s="174"/>
      <c r="B713" s="175"/>
      <c r="C713" s="176"/>
      <c r="D713" s="175"/>
      <c r="E713" s="177" t="s">
        <v>46</v>
      </c>
      <c r="F713" s="604">
        <f>SUM(F666:F697)</f>
        <v>39008921.272990197</v>
      </c>
      <c r="G713" s="604">
        <f>SUM(G666:G697)</f>
        <v>53243245.858877994</v>
      </c>
      <c r="H713" s="604">
        <f>SUM(H666:H697)</f>
        <v>39752434.394158505</v>
      </c>
      <c r="I713" s="604">
        <f>SUM(I666:I697)</f>
        <v>60793977.659999989</v>
      </c>
    </row>
    <row r="714" spans="1:9" s="69" customFormat="1" ht="21" thickBot="1">
      <c r="A714" s="179"/>
      <c r="B714" s="180"/>
      <c r="C714" s="181"/>
      <c r="D714" s="180"/>
      <c r="E714" s="182" t="s">
        <v>410</v>
      </c>
      <c r="F714" s="298">
        <f>SUM(F700:F712)</f>
        <v>47389000</v>
      </c>
      <c r="G714" s="298">
        <f>SUM(G700:G712)</f>
        <v>93700000</v>
      </c>
      <c r="H714" s="298">
        <f>SUM(H700:H712)</f>
        <v>9886000</v>
      </c>
      <c r="I714" s="298">
        <f>SUM(I700:I712)</f>
        <v>89700000</v>
      </c>
    </row>
    <row r="715" spans="1:9" s="69" customFormat="1" ht="21" thickBot="1">
      <c r="A715" s="299"/>
      <c r="B715" s="227"/>
      <c r="C715" s="300"/>
      <c r="D715" s="24"/>
      <c r="E715" s="172" t="s">
        <v>51</v>
      </c>
      <c r="F715" s="301">
        <f>F713+F714</f>
        <v>86397921.272990197</v>
      </c>
      <c r="G715" s="301">
        <f>G713+G714</f>
        <v>146943245.85887799</v>
      </c>
      <c r="H715" s="301">
        <f>H713+H714</f>
        <v>49638434.394158505</v>
      </c>
      <c r="I715" s="301">
        <f>I713+I714</f>
        <v>150493977.66</v>
      </c>
    </row>
    <row r="716" spans="1:9" ht="34.5">
      <c r="A716" s="710" t="s">
        <v>0</v>
      </c>
      <c r="B716" s="711"/>
      <c r="C716" s="711"/>
      <c r="D716" s="711"/>
      <c r="E716" s="711"/>
      <c r="F716" s="711"/>
      <c r="G716" s="711"/>
      <c r="H716" s="711"/>
      <c r="I716" s="712"/>
    </row>
    <row r="717" spans="1:9" ht="22.5">
      <c r="A717" s="713" t="s">
        <v>1</v>
      </c>
      <c r="B717" s="714"/>
      <c r="C717" s="714"/>
      <c r="D717" s="714"/>
      <c r="E717" s="714"/>
      <c r="F717" s="714"/>
      <c r="G717" s="714"/>
      <c r="H717" s="714"/>
      <c r="I717" s="715"/>
    </row>
    <row r="718" spans="1:9" ht="30" customHeight="1" thickBot="1">
      <c r="A718" s="713" t="s">
        <v>984</v>
      </c>
      <c r="B718" s="714"/>
      <c r="C718" s="714"/>
      <c r="D718" s="714"/>
      <c r="E718" s="714"/>
      <c r="F718" s="714"/>
      <c r="G718" s="714"/>
      <c r="H718" s="714"/>
      <c r="I718" s="715"/>
    </row>
    <row r="719" spans="1:9" s="69" customFormat="1" ht="20.25" thickBot="1">
      <c r="A719" s="730" t="s">
        <v>561</v>
      </c>
      <c r="B719" s="731"/>
      <c r="C719" s="731"/>
      <c r="D719" s="731"/>
      <c r="E719" s="731"/>
      <c r="F719" s="731"/>
      <c r="G719" s="731"/>
      <c r="H719" s="731"/>
      <c r="I719" s="732"/>
    </row>
    <row r="720" spans="1:9" s="184" customFormat="1" ht="41.25" thickBot="1">
      <c r="A720" s="3" t="s">
        <v>370</v>
      </c>
      <c r="B720" s="3" t="s">
        <v>78</v>
      </c>
      <c r="C720" s="157" t="s">
        <v>371</v>
      </c>
      <c r="D720" s="3" t="s">
        <v>4</v>
      </c>
      <c r="E720" s="158" t="s">
        <v>79</v>
      </c>
      <c r="F720" s="3" t="s">
        <v>882</v>
      </c>
      <c r="G720" s="3" t="s">
        <v>881</v>
      </c>
      <c r="H720" s="3" t="s">
        <v>884</v>
      </c>
      <c r="I720" s="3" t="s">
        <v>983</v>
      </c>
    </row>
    <row r="721" spans="1:9" s="69" customFormat="1" ht="20.25">
      <c r="A721" s="231">
        <v>20000000</v>
      </c>
      <c r="B721" s="232"/>
      <c r="C721" s="233"/>
      <c r="D721" s="232"/>
      <c r="E721" s="72" t="s">
        <v>43</v>
      </c>
      <c r="F721" s="234"/>
      <c r="G721" s="234"/>
      <c r="H721" s="234"/>
      <c r="I721" s="235"/>
    </row>
    <row r="722" spans="1:9" s="69" customFormat="1" ht="20.25">
      <c r="A722" s="196">
        <v>21000000</v>
      </c>
      <c r="B722" s="197"/>
      <c r="C722" s="198"/>
      <c r="D722" s="197"/>
      <c r="E722" s="78" t="s">
        <v>46</v>
      </c>
      <c r="F722" s="186"/>
      <c r="G722" s="186"/>
      <c r="H722" s="186"/>
      <c r="I722" s="199"/>
    </row>
    <row r="723" spans="1:9" s="69" customFormat="1" ht="21" thickBot="1">
      <c r="A723" s="196">
        <v>21010000</v>
      </c>
      <c r="B723" s="197"/>
      <c r="C723" s="198"/>
      <c r="D723" s="197"/>
      <c r="E723" s="78" t="s">
        <v>392</v>
      </c>
      <c r="F723" s="186"/>
      <c r="G723" s="186"/>
      <c r="H723" s="186"/>
      <c r="I723" s="199"/>
    </row>
    <row r="724" spans="1:9" s="69" customFormat="1" ht="21" thickBot="1">
      <c r="A724" s="200">
        <v>21010103</v>
      </c>
      <c r="B724" s="281">
        <v>1103</v>
      </c>
      <c r="C724" s="202"/>
      <c r="D724" s="102" t="s">
        <v>9</v>
      </c>
      <c r="E724" s="83" t="s">
        <v>431</v>
      </c>
      <c r="F724" s="203">
        <f t="shared" ref="F724:F726" si="59">G724-(G724*10%)</f>
        <v>1216469.6914104</v>
      </c>
      <c r="G724" s="199">
        <v>1351632.990456</v>
      </c>
      <c r="H724" s="203">
        <f t="shared" ref="H724:H726" si="60">G724/12*9</f>
        <v>1013724.742842</v>
      </c>
      <c r="I724" s="199">
        <v>896840.96</v>
      </c>
    </row>
    <row r="725" spans="1:9" s="69" customFormat="1" ht="21" thickBot="1">
      <c r="A725" s="200">
        <v>21010104</v>
      </c>
      <c r="B725" s="281">
        <v>1103</v>
      </c>
      <c r="C725" s="202"/>
      <c r="D725" s="102" t="s">
        <v>9</v>
      </c>
      <c r="E725" s="83" t="s">
        <v>432</v>
      </c>
      <c r="F725" s="203">
        <f t="shared" si="59"/>
        <v>4248564.6952223992</v>
      </c>
      <c r="G725" s="187">
        <v>4720627.4391359994</v>
      </c>
      <c r="H725" s="203">
        <f t="shared" si="60"/>
        <v>3540470.5793519998</v>
      </c>
      <c r="I725" s="187">
        <v>2408911.52</v>
      </c>
    </row>
    <row r="726" spans="1:9" s="69" customFormat="1" ht="21" thickBot="1">
      <c r="A726" s="200">
        <v>21010105</v>
      </c>
      <c r="B726" s="281">
        <v>1103</v>
      </c>
      <c r="C726" s="202"/>
      <c r="D726" s="102" t="s">
        <v>9</v>
      </c>
      <c r="E726" s="83" t="s">
        <v>433</v>
      </c>
      <c r="F726" s="203">
        <f t="shared" si="59"/>
        <v>1094855.8867343999</v>
      </c>
      <c r="G726" s="187">
        <v>1216506.540816</v>
      </c>
      <c r="H726" s="203">
        <f t="shared" si="60"/>
        <v>912379.90561199991</v>
      </c>
      <c r="I726" s="187">
        <v>377452</v>
      </c>
    </row>
    <row r="727" spans="1:9" s="69" customFormat="1" ht="21" thickBot="1">
      <c r="A727" s="200">
        <v>21010106</v>
      </c>
      <c r="B727" s="281">
        <v>1103</v>
      </c>
      <c r="C727" s="202"/>
      <c r="D727" s="102" t="s">
        <v>9</v>
      </c>
      <c r="E727" s="83" t="s">
        <v>449</v>
      </c>
      <c r="F727" s="203"/>
      <c r="G727" s="187"/>
      <c r="H727" s="203"/>
      <c r="I727" s="187"/>
    </row>
    <row r="728" spans="1:9" s="69" customFormat="1" ht="20.25">
      <c r="A728" s="236"/>
      <c r="B728" s="281">
        <v>1103</v>
      </c>
      <c r="C728" s="202"/>
      <c r="D728" s="102" t="s">
        <v>9</v>
      </c>
      <c r="E728" s="109" t="s">
        <v>937</v>
      </c>
      <c r="F728" s="203">
        <f>G728-(G728*10%)</f>
        <v>1701000</v>
      </c>
      <c r="G728" s="187">
        <v>1890000</v>
      </c>
      <c r="H728" s="203"/>
      <c r="I728" s="187">
        <v>5280000</v>
      </c>
    </row>
    <row r="729" spans="1:9" s="69" customFormat="1" ht="20.25">
      <c r="A729" s="196">
        <v>21020000</v>
      </c>
      <c r="B729" s="197"/>
      <c r="C729" s="198"/>
      <c r="D729" s="77"/>
      <c r="E729" s="78" t="s">
        <v>395</v>
      </c>
      <c r="F729" s="203"/>
      <c r="G729" s="203"/>
      <c r="H729" s="203"/>
      <c r="I729" s="203"/>
    </row>
    <row r="730" spans="1:9" s="69" customFormat="1" ht="39.75" thickBot="1">
      <c r="A730" s="196">
        <v>21020300</v>
      </c>
      <c r="B730" s="197"/>
      <c r="C730" s="198"/>
      <c r="D730" s="77"/>
      <c r="E730" s="78" t="s">
        <v>435</v>
      </c>
      <c r="F730" s="203"/>
      <c r="G730" s="203"/>
      <c r="H730" s="203"/>
      <c r="I730" s="203"/>
    </row>
    <row r="731" spans="1:9" s="69" customFormat="1" ht="21" thickBot="1">
      <c r="A731" s="200">
        <v>21020301</v>
      </c>
      <c r="B731" s="281">
        <v>1103</v>
      </c>
      <c r="C731" s="202"/>
      <c r="D731" s="102" t="s">
        <v>9</v>
      </c>
      <c r="E731" s="109" t="s">
        <v>436</v>
      </c>
      <c r="F731" s="203">
        <f t="shared" ref="F731:F734" si="61">G731-(G731*10%)</f>
        <v>425764.39657500002</v>
      </c>
      <c r="G731" s="187">
        <v>473071.55175000004</v>
      </c>
      <c r="H731" s="203">
        <f t="shared" ref="H731:H753" si="62">G731/12*9</f>
        <v>354803.66381250002</v>
      </c>
      <c r="I731" s="187">
        <v>313394.34000000003</v>
      </c>
    </row>
    <row r="732" spans="1:9" s="69" customFormat="1" ht="21" thickBot="1">
      <c r="A732" s="200">
        <v>21020302</v>
      </c>
      <c r="B732" s="281">
        <v>1103</v>
      </c>
      <c r="C732" s="202"/>
      <c r="D732" s="102" t="s">
        <v>9</v>
      </c>
      <c r="E732" s="109" t="s">
        <v>437</v>
      </c>
      <c r="F732" s="203">
        <f t="shared" si="61"/>
        <v>243293.93599139998</v>
      </c>
      <c r="G732" s="187">
        <v>270326.595546</v>
      </c>
      <c r="H732" s="203">
        <f t="shared" si="62"/>
        <v>202744.94665949998</v>
      </c>
      <c r="I732" s="187">
        <v>179368.19</v>
      </c>
    </row>
    <row r="733" spans="1:9" s="69" customFormat="1" ht="21" thickBot="1">
      <c r="A733" s="200">
        <v>21020303</v>
      </c>
      <c r="B733" s="281">
        <v>1103</v>
      </c>
      <c r="C733" s="202"/>
      <c r="D733" s="102" t="s">
        <v>9</v>
      </c>
      <c r="E733" s="109" t="s">
        <v>438</v>
      </c>
      <c r="F733" s="203">
        <f t="shared" si="61"/>
        <v>18554.507999999998</v>
      </c>
      <c r="G733" s="187">
        <v>20616.12</v>
      </c>
      <c r="H733" s="203">
        <f t="shared" si="62"/>
        <v>15462.09</v>
      </c>
      <c r="I733" s="187">
        <v>16200</v>
      </c>
    </row>
    <row r="734" spans="1:9" s="69" customFormat="1" ht="21" thickBot="1">
      <c r="A734" s="200">
        <v>21020304</v>
      </c>
      <c r="B734" s="281">
        <v>1103</v>
      </c>
      <c r="C734" s="202"/>
      <c r="D734" s="102" t="s">
        <v>9</v>
      </c>
      <c r="E734" s="109" t="s">
        <v>398</v>
      </c>
      <c r="F734" s="203">
        <f t="shared" si="61"/>
        <v>60823.486861199999</v>
      </c>
      <c r="G734" s="187">
        <v>67581.652067999996</v>
      </c>
      <c r="H734" s="203">
        <f t="shared" si="62"/>
        <v>50686.239050999997</v>
      </c>
      <c r="I734" s="187">
        <v>44842.05</v>
      </c>
    </row>
    <row r="735" spans="1:9" s="69" customFormat="1" ht="21" thickBot="1">
      <c r="A735" s="200">
        <v>21020312</v>
      </c>
      <c r="B735" s="281">
        <v>1103</v>
      </c>
      <c r="C735" s="202"/>
      <c r="D735" s="102" t="s">
        <v>9</v>
      </c>
      <c r="E735" s="109" t="s">
        <v>439</v>
      </c>
      <c r="F735" s="203"/>
      <c r="G735" s="203"/>
      <c r="H735" s="203">
        <f t="shared" si="62"/>
        <v>0</v>
      </c>
      <c r="I735" s="203"/>
    </row>
    <row r="736" spans="1:9" s="69" customFormat="1" ht="20.25">
      <c r="A736" s="200">
        <v>21020315</v>
      </c>
      <c r="B736" s="281">
        <v>1103</v>
      </c>
      <c r="C736" s="202"/>
      <c r="D736" s="102" t="s">
        <v>9</v>
      </c>
      <c r="E736" s="109" t="s">
        <v>440</v>
      </c>
      <c r="F736" s="203">
        <f>G736-(G736*10%)</f>
        <v>115799.7839544</v>
      </c>
      <c r="G736" s="187">
        <v>128666.426616</v>
      </c>
      <c r="H736" s="203">
        <f t="shared" si="62"/>
        <v>96499.819962000009</v>
      </c>
      <c r="I736" s="187">
        <v>97842</v>
      </c>
    </row>
    <row r="737" spans="1:9" s="69" customFormat="1" ht="20.25">
      <c r="A737" s="200">
        <v>21020314</v>
      </c>
      <c r="B737" s="281">
        <v>1103</v>
      </c>
      <c r="C737" s="202"/>
      <c r="D737" s="122"/>
      <c r="E737" s="109" t="s">
        <v>516</v>
      </c>
      <c r="F737" s="203"/>
      <c r="G737" s="203"/>
      <c r="H737" s="203">
        <f t="shared" si="62"/>
        <v>0</v>
      </c>
      <c r="I737" s="203"/>
    </row>
    <row r="738" spans="1:9" s="69" customFormat="1" ht="20.25">
      <c r="A738" s="200">
        <v>21020305</v>
      </c>
      <c r="B738" s="281">
        <v>1103</v>
      </c>
      <c r="C738" s="202"/>
      <c r="D738" s="122"/>
      <c r="E738" s="109" t="s">
        <v>517</v>
      </c>
      <c r="F738" s="203"/>
      <c r="G738" s="203"/>
      <c r="H738" s="203">
        <f t="shared" si="62"/>
        <v>0</v>
      </c>
      <c r="I738" s="203"/>
    </row>
    <row r="739" spans="1:9" s="69" customFormat="1" ht="20.25">
      <c r="A739" s="200">
        <v>21020306</v>
      </c>
      <c r="B739" s="281">
        <v>1103</v>
      </c>
      <c r="C739" s="202"/>
      <c r="D739" s="122"/>
      <c r="E739" s="109" t="s">
        <v>518</v>
      </c>
      <c r="F739" s="203"/>
      <c r="G739" s="203"/>
      <c r="H739" s="203">
        <f t="shared" si="62"/>
        <v>0</v>
      </c>
      <c r="I739" s="203"/>
    </row>
    <row r="740" spans="1:9" s="69" customFormat="1" ht="21" thickBot="1">
      <c r="A740" s="196">
        <v>21020400</v>
      </c>
      <c r="B740" s="197"/>
      <c r="C740" s="198"/>
      <c r="D740" s="77"/>
      <c r="E740" s="78" t="s">
        <v>450</v>
      </c>
      <c r="F740" s="203"/>
      <c r="G740" s="203"/>
      <c r="H740" s="203">
        <f t="shared" si="62"/>
        <v>0</v>
      </c>
      <c r="I740" s="203"/>
    </row>
    <row r="741" spans="1:9" s="69" customFormat="1" ht="21" thickBot="1">
      <c r="A741" s="200">
        <v>21020401</v>
      </c>
      <c r="B741" s="281">
        <v>1103</v>
      </c>
      <c r="C741" s="202"/>
      <c r="D741" s="102" t="s">
        <v>9</v>
      </c>
      <c r="E741" s="109" t="s">
        <v>436</v>
      </c>
      <c r="F741" s="203">
        <f t="shared" ref="F741:F744" si="63">G741-(G741*10%)</f>
        <v>1486997.6479091998</v>
      </c>
      <c r="G741" s="187">
        <v>1652219.6087879997</v>
      </c>
      <c r="H741" s="203">
        <f t="shared" si="62"/>
        <v>1239164.7065909998</v>
      </c>
      <c r="I741" s="187">
        <v>841369.03</v>
      </c>
    </row>
    <row r="742" spans="1:9" s="69" customFormat="1" ht="21" thickBot="1">
      <c r="A742" s="200">
        <v>21020402</v>
      </c>
      <c r="B742" s="281">
        <v>1103</v>
      </c>
      <c r="C742" s="202"/>
      <c r="D742" s="102" t="s">
        <v>9</v>
      </c>
      <c r="E742" s="109" t="s">
        <v>437</v>
      </c>
      <c r="F742" s="203">
        <f t="shared" si="63"/>
        <v>849712.93675379991</v>
      </c>
      <c r="G742" s="187">
        <v>944125.48528199992</v>
      </c>
      <c r="H742" s="203">
        <f t="shared" si="62"/>
        <v>708094.11396149988</v>
      </c>
      <c r="I742" s="187">
        <v>480782.3</v>
      </c>
    </row>
    <row r="743" spans="1:9" s="69" customFormat="1" ht="21" thickBot="1">
      <c r="A743" s="200">
        <v>21020403</v>
      </c>
      <c r="B743" s="281">
        <v>1103</v>
      </c>
      <c r="C743" s="202"/>
      <c r="D743" s="102" t="s">
        <v>9</v>
      </c>
      <c r="E743" s="109" t="s">
        <v>438</v>
      </c>
      <c r="F743" s="203">
        <f t="shared" si="63"/>
        <v>79165.900799999989</v>
      </c>
      <c r="G743" s="187">
        <v>87962.111999999994</v>
      </c>
      <c r="H743" s="203">
        <f t="shared" si="62"/>
        <v>65971.584000000003</v>
      </c>
      <c r="I743" s="187">
        <v>68040</v>
      </c>
    </row>
    <row r="744" spans="1:9" s="69" customFormat="1" ht="21" thickBot="1">
      <c r="A744" s="200">
        <v>21020404</v>
      </c>
      <c r="B744" s="281">
        <v>1103</v>
      </c>
      <c r="C744" s="202"/>
      <c r="D744" s="102" t="s">
        <v>9</v>
      </c>
      <c r="E744" s="109" t="s">
        <v>398</v>
      </c>
      <c r="F744" s="203">
        <f t="shared" si="63"/>
        <v>212428.23705180001</v>
      </c>
      <c r="G744" s="187">
        <v>236031.37450200002</v>
      </c>
      <c r="H744" s="203">
        <f t="shared" si="62"/>
        <v>177023.53087650001</v>
      </c>
      <c r="I744" s="187">
        <v>120195.5</v>
      </c>
    </row>
    <row r="745" spans="1:9" s="69" customFormat="1" ht="21" thickBot="1">
      <c r="A745" s="200">
        <v>21020412</v>
      </c>
      <c r="B745" s="281">
        <v>1103</v>
      </c>
      <c r="C745" s="202"/>
      <c r="D745" s="102" t="s">
        <v>9</v>
      </c>
      <c r="E745" s="109" t="s">
        <v>439</v>
      </c>
      <c r="F745" s="203"/>
      <c r="G745" s="187"/>
      <c r="H745" s="203">
        <f t="shared" si="62"/>
        <v>0</v>
      </c>
      <c r="I745" s="187"/>
    </row>
    <row r="746" spans="1:9" s="69" customFormat="1" ht="20.25">
      <c r="A746" s="200">
        <v>21020415</v>
      </c>
      <c r="B746" s="281">
        <v>1103</v>
      </c>
      <c r="C746" s="202"/>
      <c r="D746" s="102" t="s">
        <v>9</v>
      </c>
      <c r="E746" s="109" t="s">
        <v>440</v>
      </c>
      <c r="F746" s="203">
        <f>G746-(G746*10%)</f>
        <v>459820.97839439998</v>
      </c>
      <c r="G746" s="187">
        <v>510912.19821599999</v>
      </c>
      <c r="H746" s="203">
        <f t="shared" si="62"/>
        <v>383184.14866199996</v>
      </c>
      <c r="I746" s="187">
        <v>288194.76</v>
      </c>
    </row>
    <row r="747" spans="1:9" s="69" customFormat="1" ht="21" thickBot="1">
      <c r="A747" s="196">
        <v>21020500</v>
      </c>
      <c r="B747" s="197"/>
      <c r="C747" s="198"/>
      <c r="D747" s="77"/>
      <c r="E747" s="78" t="s">
        <v>451</v>
      </c>
      <c r="F747" s="203"/>
      <c r="G747" s="187"/>
      <c r="H747" s="203">
        <f t="shared" si="62"/>
        <v>0</v>
      </c>
      <c r="I747" s="187"/>
    </row>
    <row r="748" spans="1:9" s="69" customFormat="1" ht="21" thickBot="1">
      <c r="A748" s="200">
        <v>21020501</v>
      </c>
      <c r="B748" s="281">
        <v>1103</v>
      </c>
      <c r="C748" s="202"/>
      <c r="D748" s="102" t="s">
        <v>9</v>
      </c>
      <c r="E748" s="109" t="s">
        <v>436</v>
      </c>
      <c r="F748" s="203">
        <f t="shared" ref="F748:F751" si="64">G748-(G748*10%)</f>
        <v>301302.40620060003</v>
      </c>
      <c r="G748" s="187">
        <v>334780.45133400004</v>
      </c>
      <c r="H748" s="203">
        <f t="shared" si="62"/>
        <v>251085.33850050002</v>
      </c>
      <c r="I748" s="187">
        <v>97108</v>
      </c>
    </row>
    <row r="749" spans="1:9" s="69" customFormat="1" ht="21" thickBot="1">
      <c r="A749" s="296">
        <v>21020502</v>
      </c>
      <c r="B749" s="281">
        <v>1103</v>
      </c>
      <c r="C749" s="209"/>
      <c r="D749" s="102" t="s">
        <v>9</v>
      </c>
      <c r="E749" s="109" t="s">
        <v>437</v>
      </c>
      <c r="F749" s="203">
        <f t="shared" si="64"/>
        <v>172172.80027080001</v>
      </c>
      <c r="G749" s="187">
        <v>191303.111412</v>
      </c>
      <c r="H749" s="203">
        <f t="shared" si="62"/>
        <v>143477.33355899999</v>
      </c>
      <c r="I749" s="187">
        <v>55490.400000000001</v>
      </c>
    </row>
    <row r="750" spans="1:9" s="69" customFormat="1" ht="21" thickBot="1">
      <c r="A750" s="296">
        <v>21020503</v>
      </c>
      <c r="B750" s="281">
        <v>1103</v>
      </c>
      <c r="C750" s="209"/>
      <c r="D750" s="102" t="s">
        <v>9</v>
      </c>
      <c r="E750" s="109" t="s">
        <v>438</v>
      </c>
      <c r="F750" s="203">
        <f t="shared" si="64"/>
        <v>24739.344000000001</v>
      </c>
      <c r="G750" s="187">
        <v>27488.16</v>
      </c>
      <c r="H750" s="203">
        <f t="shared" si="62"/>
        <v>20616.12</v>
      </c>
      <c r="I750" s="187">
        <v>10800</v>
      </c>
    </row>
    <row r="751" spans="1:9" s="69" customFormat="1" ht="21" thickBot="1">
      <c r="A751" s="296">
        <v>21020504</v>
      </c>
      <c r="B751" s="281">
        <v>1103</v>
      </c>
      <c r="C751" s="209"/>
      <c r="D751" s="102" t="s">
        <v>9</v>
      </c>
      <c r="E751" s="109" t="s">
        <v>398</v>
      </c>
      <c r="F751" s="203">
        <f t="shared" si="64"/>
        <v>43043.205794399997</v>
      </c>
      <c r="G751" s="187">
        <v>47825.784216</v>
      </c>
      <c r="H751" s="203">
        <f t="shared" si="62"/>
        <v>35869.338162</v>
      </c>
      <c r="I751" s="187">
        <v>13872.6</v>
      </c>
    </row>
    <row r="752" spans="1:9" s="69" customFormat="1" ht="21" thickBot="1">
      <c r="A752" s="296">
        <v>21020512</v>
      </c>
      <c r="B752" s="281">
        <v>1103</v>
      </c>
      <c r="C752" s="209"/>
      <c r="D752" s="102" t="s">
        <v>9</v>
      </c>
      <c r="E752" s="109" t="s">
        <v>439</v>
      </c>
      <c r="F752" s="318"/>
      <c r="G752" s="187"/>
      <c r="H752" s="203">
        <f t="shared" si="62"/>
        <v>0</v>
      </c>
      <c r="I752" s="187"/>
    </row>
    <row r="753" spans="1:9" s="69" customFormat="1" ht="20.25">
      <c r="A753" s="296">
        <v>21020515</v>
      </c>
      <c r="B753" s="281">
        <v>1103</v>
      </c>
      <c r="C753" s="209"/>
      <c r="D753" s="102" t="s">
        <v>9</v>
      </c>
      <c r="E753" s="109" t="s">
        <v>440</v>
      </c>
      <c r="F753" s="203">
        <f>G753-(G753*10%)</f>
        <v>354184.11695520004</v>
      </c>
      <c r="G753" s="187">
        <v>393537.90772800002</v>
      </c>
      <c r="H753" s="203">
        <f t="shared" si="62"/>
        <v>295153.43079600006</v>
      </c>
      <c r="I753" s="187">
        <v>167708.87</v>
      </c>
    </row>
    <row r="754" spans="1:9" s="69" customFormat="1" ht="21" thickBot="1">
      <c r="A754" s="206">
        <v>21020600</v>
      </c>
      <c r="B754" s="207"/>
      <c r="C754" s="208"/>
      <c r="D754" s="319"/>
      <c r="E754" s="78" t="s">
        <v>408</v>
      </c>
      <c r="F754" s="203"/>
      <c r="G754" s="187"/>
      <c r="H754" s="203"/>
      <c r="I754" s="187"/>
    </row>
    <row r="755" spans="1:9" s="69" customFormat="1" ht="21" thickBot="1">
      <c r="A755" s="320">
        <v>21020307</v>
      </c>
      <c r="B755" s="281">
        <v>1103</v>
      </c>
      <c r="C755" s="209"/>
      <c r="D755" s="102" t="s">
        <v>9</v>
      </c>
      <c r="E755" s="321" t="s">
        <v>562</v>
      </c>
      <c r="F755" s="203"/>
      <c r="G755" s="187"/>
      <c r="H755" s="203"/>
      <c r="I755" s="187">
        <v>2000000</v>
      </c>
    </row>
    <row r="756" spans="1:9" s="69" customFormat="1" ht="20.25">
      <c r="A756" s="322">
        <v>21020605</v>
      </c>
      <c r="B756" s="281">
        <v>1103</v>
      </c>
      <c r="C756" s="209"/>
      <c r="D756" s="102" t="s">
        <v>9</v>
      </c>
      <c r="E756" s="323" t="s">
        <v>497</v>
      </c>
      <c r="F756" s="203"/>
      <c r="G756" s="187">
        <v>180000</v>
      </c>
      <c r="H756" s="203"/>
      <c r="I756" s="187">
        <v>200000</v>
      </c>
    </row>
    <row r="757" spans="1:9" s="69" customFormat="1" ht="20.25">
      <c r="A757" s="211">
        <v>22020000</v>
      </c>
      <c r="B757" s="212"/>
      <c r="C757" s="213"/>
      <c r="D757" s="140"/>
      <c r="E757" s="141" t="s">
        <v>410</v>
      </c>
      <c r="F757" s="203"/>
      <c r="G757" s="203"/>
      <c r="H757" s="203"/>
      <c r="I757" s="203"/>
    </row>
    <row r="758" spans="1:9" s="69" customFormat="1" ht="21" thickBot="1">
      <c r="A758" s="211">
        <v>22020100</v>
      </c>
      <c r="B758" s="212"/>
      <c r="C758" s="213"/>
      <c r="D758" s="140"/>
      <c r="E758" s="141" t="s">
        <v>465</v>
      </c>
      <c r="F758" s="203"/>
      <c r="G758" s="203"/>
      <c r="H758" s="203"/>
      <c r="I758" s="203"/>
    </row>
    <row r="759" spans="1:9" s="69" customFormat="1" ht="21" thickBot="1">
      <c r="A759" s="267">
        <v>22020101</v>
      </c>
      <c r="B759" s="281" t="s">
        <v>15</v>
      </c>
      <c r="C759" s="164"/>
      <c r="D759" s="102" t="s">
        <v>9</v>
      </c>
      <c r="E759" s="324" t="s">
        <v>466</v>
      </c>
      <c r="F759" s="203"/>
      <c r="G759" s="203"/>
      <c r="H759" s="203"/>
      <c r="I759" s="203"/>
    </row>
    <row r="760" spans="1:9" s="69" customFormat="1" ht="21" thickBot="1">
      <c r="A760" s="267">
        <v>22020102</v>
      </c>
      <c r="B760" s="281" t="s">
        <v>15</v>
      </c>
      <c r="C760" s="164"/>
      <c r="D760" s="102" t="s">
        <v>9</v>
      </c>
      <c r="E760" s="324" t="s">
        <v>412</v>
      </c>
      <c r="F760" s="203"/>
      <c r="G760" s="187">
        <v>300000</v>
      </c>
      <c r="H760" s="203"/>
      <c r="I760" s="187">
        <v>300000</v>
      </c>
    </row>
    <row r="761" spans="1:9" s="69" customFormat="1" ht="21" thickBot="1">
      <c r="A761" s="267">
        <v>22020103</v>
      </c>
      <c r="B761" s="281" t="s">
        <v>15</v>
      </c>
      <c r="C761" s="164"/>
      <c r="D761" s="102" t="s">
        <v>9</v>
      </c>
      <c r="E761" s="324" t="s">
        <v>467</v>
      </c>
      <c r="F761" s="203"/>
      <c r="G761" s="203"/>
      <c r="H761" s="203"/>
      <c r="I761" s="203"/>
    </row>
    <row r="762" spans="1:9" s="69" customFormat="1" ht="20.25">
      <c r="A762" s="267">
        <v>22020104</v>
      </c>
      <c r="B762" s="281" t="s">
        <v>15</v>
      </c>
      <c r="C762" s="164"/>
      <c r="D762" s="102" t="s">
        <v>9</v>
      </c>
      <c r="E762" s="324" t="s">
        <v>413</v>
      </c>
      <c r="F762" s="203"/>
      <c r="G762" s="203"/>
      <c r="H762" s="203"/>
      <c r="I762" s="203"/>
    </row>
    <row r="763" spans="1:9" s="69" customFormat="1" ht="20.25">
      <c r="A763" s="211">
        <v>22020300</v>
      </c>
      <c r="B763" s="212"/>
      <c r="C763" s="213"/>
      <c r="D763" s="422"/>
      <c r="E763" s="141" t="s">
        <v>454</v>
      </c>
      <c r="F763" s="203"/>
      <c r="G763" s="203"/>
      <c r="H763" s="203"/>
      <c r="I763" s="203"/>
    </row>
    <row r="764" spans="1:9" s="184" customFormat="1" ht="21" customHeight="1">
      <c r="A764" s="163">
        <v>22020311</v>
      </c>
      <c r="B764" s="297">
        <v>1103</v>
      </c>
      <c r="C764" s="164"/>
      <c r="D764" s="82" t="s">
        <v>9</v>
      </c>
      <c r="E764" s="210" t="s">
        <v>563</v>
      </c>
      <c r="F764" s="203">
        <v>69800000</v>
      </c>
      <c r="G764" s="187">
        <v>70000000</v>
      </c>
      <c r="H764" s="203">
        <v>59501000</v>
      </c>
      <c r="I764" s="187">
        <v>100000000</v>
      </c>
    </row>
    <row r="765" spans="1:9" s="69" customFormat="1" ht="20.25">
      <c r="A765" s="163">
        <v>22020313</v>
      </c>
      <c r="B765" s="281">
        <v>1103</v>
      </c>
      <c r="C765" s="164"/>
      <c r="D765" s="82" t="s">
        <v>9</v>
      </c>
      <c r="E765" s="210" t="s">
        <v>445</v>
      </c>
      <c r="F765" s="203"/>
      <c r="G765" s="187">
        <v>10000000</v>
      </c>
      <c r="H765" s="203">
        <v>650000</v>
      </c>
      <c r="I765" s="187">
        <v>6000000</v>
      </c>
    </row>
    <row r="766" spans="1:9" s="69" customFormat="1" ht="39">
      <c r="A766" s="211">
        <v>22021000</v>
      </c>
      <c r="B766" s="212"/>
      <c r="C766" s="213"/>
      <c r="D766" s="140"/>
      <c r="E766" s="214" t="s">
        <v>564</v>
      </c>
      <c r="F766" s="203"/>
      <c r="G766" s="187"/>
      <c r="H766" s="203"/>
      <c r="I766" s="187"/>
    </row>
    <row r="767" spans="1:9" s="69" customFormat="1" ht="39">
      <c r="A767" s="163">
        <v>22021003</v>
      </c>
      <c r="B767" s="281">
        <v>1103</v>
      </c>
      <c r="C767" s="164"/>
      <c r="D767" s="82" t="s">
        <v>9</v>
      </c>
      <c r="E767" s="109" t="s">
        <v>427</v>
      </c>
      <c r="F767" s="203">
        <v>1000000</v>
      </c>
      <c r="G767" s="187">
        <v>1000000</v>
      </c>
      <c r="H767" s="203">
        <v>175000</v>
      </c>
      <c r="I767" s="187">
        <v>1000000</v>
      </c>
    </row>
    <row r="768" spans="1:9" s="69" customFormat="1" ht="20.25">
      <c r="A768" s="163">
        <v>22021005</v>
      </c>
      <c r="B768" s="281">
        <v>1103</v>
      </c>
      <c r="C768" s="164"/>
      <c r="D768" s="82" t="s">
        <v>9</v>
      </c>
      <c r="E768" s="109" t="s">
        <v>565</v>
      </c>
      <c r="F768" s="203">
        <v>11890000</v>
      </c>
      <c r="G768" s="187">
        <v>20000000</v>
      </c>
      <c r="H768" s="203">
        <v>9304000</v>
      </c>
      <c r="I768" s="187">
        <v>20000000</v>
      </c>
    </row>
    <row r="769" spans="1:9" s="69" customFormat="1" ht="20.25">
      <c r="A769" s="163">
        <v>22021007</v>
      </c>
      <c r="B769" s="281">
        <v>1103</v>
      </c>
      <c r="C769" s="164"/>
      <c r="D769" s="82" t="s">
        <v>9</v>
      </c>
      <c r="E769" s="109" t="s">
        <v>491</v>
      </c>
      <c r="F769" s="203">
        <v>6541800</v>
      </c>
      <c r="G769" s="187">
        <v>15000000</v>
      </c>
      <c r="H769" s="203">
        <v>5065000</v>
      </c>
      <c r="I769" s="187">
        <v>25000000</v>
      </c>
    </row>
    <row r="770" spans="1:9" s="69" customFormat="1" ht="20.25">
      <c r="A770" s="163">
        <v>22021015</v>
      </c>
      <c r="B770" s="281">
        <v>1103</v>
      </c>
      <c r="C770" s="164"/>
      <c r="D770" s="82" t="s">
        <v>9</v>
      </c>
      <c r="E770" s="109" t="s">
        <v>566</v>
      </c>
      <c r="F770" s="203">
        <v>19870000</v>
      </c>
      <c r="G770" s="187">
        <v>20000000</v>
      </c>
      <c r="H770" s="203"/>
      <c r="I770" s="187">
        <v>20000000</v>
      </c>
    </row>
    <row r="771" spans="1:9" s="69" customFormat="1" ht="20.25">
      <c r="A771" s="163">
        <v>22021017</v>
      </c>
      <c r="B771" s="281">
        <v>1103</v>
      </c>
      <c r="C771" s="164"/>
      <c r="D771" s="82" t="s">
        <v>9</v>
      </c>
      <c r="E771" s="109" t="s">
        <v>531</v>
      </c>
      <c r="F771" s="203"/>
      <c r="G771" s="187">
        <v>10000000</v>
      </c>
      <c r="H771" s="203">
        <v>75000</v>
      </c>
      <c r="I771" s="187">
        <v>10000000</v>
      </c>
    </row>
    <row r="772" spans="1:9" s="69" customFormat="1" ht="20.25">
      <c r="A772" s="265">
        <v>220206</v>
      </c>
      <c r="B772" s="281"/>
      <c r="C772" s="164"/>
      <c r="D772" s="122"/>
      <c r="E772" s="266" t="s">
        <v>567</v>
      </c>
      <c r="F772" s="203"/>
      <c r="G772" s="187"/>
      <c r="H772" s="203"/>
      <c r="I772" s="187"/>
    </row>
    <row r="773" spans="1:9" s="69" customFormat="1" ht="26.25" customHeight="1">
      <c r="A773" s="283">
        <v>22020606</v>
      </c>
      <c r="B773" s="281">
        <v>1103</v>
      </c>
      <c r="C773" s="164"/>
      <c r="D773" s="140" t="s">
        <v>9</v>
      </c>
      <c r="E773" s="325" t="s">
        <v>568</v>
      </c>
      <c r="F773" s="204">
        <v>29800000</v>
      </c>
      <c r="G773" s="215">
        <v>30000000</v>
      </c>
      <c r="H773" s="204">
        <v>101145357</v>
      </c>
      <c r="I773" s="215">
        <v>110000000</v>
      </c>
    </row>
    <row r="774" spans="1:9" s="69" customFormat="1" ht="39">
      <c r="A774" s="211">
        <v>22040000</v>
      </c>
      <c r="B774" s="212"/>
      <c r="C774" s="213"/>
      <c r="D774" s="140"/>
      <c r="E774" s="141" t="s">
        <v>559</v>
      </c>
      <c r="F774" s="203"/>
      <c r="G774" s="187"/>
      <c r="H774" s="203"/>
      <c r="I774" s="187"/>
    </row>
    <row r="775" spans="1:9" s="69" customFormat="1" ht="39">
      <c r="A775" s="211">
        <v>22040100</v>
      </c>
      <c r="B775" s="212"/>
      <c r="C775" s="213"/>
      <c r="D775" s="140"/>
      <c r="E775" s="141" t="s">
        <v>428</v>
      </c>
      <c r="F775" s="203"/>
      <c r="G775" s="187"/>
      <c r="H775" s="203"/>
      <c r="I775" s="187"/>
    </row>
    <row r="776" spans="1:9" s="69" customFormat="1" ht="39">
      <c r="A776" s="163">
        <v>22040109</v>
      </c>
      <c r="B776" s="281">
        <v>1103</v>
      </c>
      <c r="C776" s="164"/>
      <c r="D776" s="82" t="s">
        <v>9</v>
      </c>
      <c r="E776" s="109" t="s">
        <v>569</v>
      </c>
      <c r="F776" s="203">
        <v>12345000</v>
      </c>
      <c r="G776" s="187">
        <v>25000000</v>
      </c>
      <c r="H776" s="203">
        <v>3402000</v>
      </c>
      <c r="I776" s="187">
        <v>30000000</v>
      </c>
    </row>
    <row r="777" spans="1:9" s="69" customFormat="1" ht="21" thickBot="1">
      <c r="A777" s="216">
        <v>22040109</v>
      </c>
      <c r="B777" s="290">
        <v>1103</v>
      </c>
      <c r="C777" s="218"/>
      <c r="D777" s="270" t="s">
        <v>9</v>
      </c>
      <c r="E777" s="133" t="s">
        <v>570</v>
      </c>
      <c r="F777" s="298"/>
      <c r="G777" s="672">
        <v>5000000</v>
      </c>
      <c r="H777" s="298"/>
      <c r="I777" s="672">
        <v>100000000</v>
      </c>
    </row>
    <row r="778" spans="1:9" s="69" customFormat="1" ht="21" thickBot="1">
      <c r="A778" s="610"/>
      <c r="B778" s="409"/>
      <c r="C778" s="611"/>
      <c r="D778" s="674"/>
      <c r="E778" s="675" t="s">
        <v>46</v>
      </c>
      <c r="F778" s="613">
        <f>SUM(F724:F756)</f>
        <v>13108693.9588794</v>
      </c>
      <c r="G778" s="613">
        <f>SUM(G724:G756)</f>
        <v>14745215.509865999</v>
      </c>
      <c r="H778" s="613">
        <f>SUM(H724:H756)</f>
        <v>9506411.6323994994</v>
      </c>
      <c r="I778" s="614">
        <f>SUM(I724:I756)</f>
        <v>13958412.52</v>
      </c>
    </row>
    <row r="779" spans="1:9" s="69" customFormat="1" ht="21" thickBot="1">
      <c r="A779" s="605"/>
      <c r="B779" s="606"/>
      <c r="C779" s="607"/>
      <c r="D779" s="606"/>
      <c r="E779" s="673" t="s">
        <v>410</v>
      </c>
      <c r="F779" s="609">
        <f>SUM(F759:F778)</f>
        <v>164355493.95887941</v>
      </c>
      <c r="G779" s="609">
        <f>SUM(G759:G778)</f>
        <v>221045215.509866</v>
      </c>
      <c r="H779" s="609">
        <f>SUM(H759:H778)</f>
        <v>188823768.6323995</v>
      </c>
      <c r="I779" s="609">
        <f>SUM(I759:I778)</f>
        <v>436258412.51999998</v>
      </c>
    </row>
    <row r="780" spans="1:9" s="69" customFormat="1" ht="27.95" customHeight="1" thickBot="1">
      <c r="A780" s="299"/>
      <c r="B780" s="227"/>
      <c r="C780" s="300"/>
      <c r="D780" s="24"/>
      <c r="E780" s="172" t="s">
        <v>51</v>
      </c>
      <c r="F780" s="301">
        <f>F778+F779</f>
        <v>177464187.91775882</v>
      </c>
      <c r="G780" s="301">
        <f>G778+G779</f>
        <v>235790431.019732</v>
      </c>
      <c r="H780" s="301">
        <f>H778+H779</f>
        <v>198330180.264799</v>
      </c>
      <c r="I780" s="301">
        <f>I778+I779</f>
        <v>450216825.03999996</v>
      </c>
    </row>
    <row r="781" spans="1:9" ht="34.5">
      <c r="A781" s="710" t="s">
        <v>0</v>
      </c>
      <c r="B781" s="711"/>
      <c r="C781" s="711"/>
      <c r="D781" s="711"/>
      <c r="E781" s="711"/>
      <c r="F781" s="711"/>
      <c r="G781" s="711"/>
      <c r="H781" s="711"/>
      <c r="I781" s="712"/>
    </row>
    <row r="782" spans="1:9" ht="22.5">
      <c r="A782" s="713" t="s">
        <v>1</v>
      </c>
      <c r="B782" s="714"/>
      <c r="C782" s="714"/>
      <c r="D782" s="714"/>
      <c r="E782" s="714"/>
      <c r="F782" s="714"/>
      <c r="G782" s="714"/>
      <c r="H782" s="714"/>
      <c r="I782" s="715"/>
    </row>
    <row r="783" spans="1:9" ht="28.5" customHeight="1">
      <c r="A783" s="713" t="s">
        <v>984</v>
      </c>
      <c r="B783" s="714"/>
      <c r="C783" s="714"/>
      <c r="D783" s="714"/>
      <c r="E783" s="714"/>
      <c r="F783" s="714"/>
      <c r="G783" s="714"/>
      <c r="H783" s="714"/>
      <c r="I783" s="715"/>
    </row>
    <row r="784" spans="1:9" ht="18.75" customHeight="1" thickBot="1">
      <c r="A784" s="716" t="s">
        <v>368</v>
      </c>
      <c r="B784" s="716"/>
      <c r="C784" s="716"/>
      <c r="D784" s="716"/>
      <c r="E784" s="716"/>
      <c r="F784" s="716"/>
      <c r="G784" s="716"/>
      <c r="H784" s="716"/>
      <c r="I784" s="716"/>
    </row>
    <row r="785" spans="1:9" s="69" customFormat="1" ht="20.25" thickBot="1">
      <c r="A785" s="730" t="s">
        <v>571</v>
      </c>
      <c r="B785" s="731"/>
      <c r="C785" s="731"/>
      <c r="D785" s="731"/>
      <c r="E785" s="731"/>
      <c r="F785" s="731"/>
      <c r="G785" s="731"/>
      <c r="H785" s="731"/>
      <c r="I785" s="732"/>
    </row>
    <row r="786" spans="1:9" s="69" customFormat="1" ht="41.25" thickBot="1">
      <c r="A786" s="3" t="s">
        <v>370</v>
      </c>
      <c r="B786" s="314" t="s">
        <v>78</v>
      </c>
      <c r="C786" s="157" t="s">
        <v>371</v>
      </c>
      <c r="D786" s="314" t="s">
        <v>4</v>
      </c>
      <c r="E786" s="158" t="s">
        <v>79</v>
      </c>
      <c r="F786" s="3" t="s">
        <v>882</v>
      </c>
      <c r="G786" s="3" t="s">
        <v>881</v>
      </c>
      <c r="H786" s="3" t="s">
        <v>884</v>
      </c>
      <c r="I786" s="3" t="s">
        <v>983</v>
      </c>
    </row>
    <row r="787" spans="1:9" s="69" customFormat="1" ht="20.25">
      <c r="A787" s="231">
        <v>20000000</v>
      </c>
      <c r="B787" s="232"/>
      <c r="C787" s="233"/>
      <c r="D787" s="232"/>
      <c r="E787" s="72" t="s">
        <v>43</v>
      </c>
      <c r="F787" s="234"/>
      <c r="G787" s="234"/>
      <c r="H787" s="234"/>
      <c r="I787" s="235"/>
    </row>
    <row r="788" spans="1:9" s="69" customFormat="1" ht="20.25">
      <c r="A788" s="196">
        <v>21000000</v>
      </c>
      <c r="B788" s="197"/>
      <c r="C788" s="198"/>
      <c r="D788" s="197"/>
      <c r="E788" s="78" t="s">
        <v>46</v>
      </c>
      <c r="F788" s="186"/>
      <c r="G788" s="186"/>
      <c r="H788" s="186"/>
      <c r="I788" s="199"/>
    </row>
    <row r="789" spans="1:9" s="69" customFormat="1" ht="21" thickBot="1">
      <c r="A789" s="196">
        <v>21010000</v>
      </c>
      <c r="B789" s="197"/>
      <c r="C789" s="198"/>
      <c r="D789" s="197"/>
      <c r="E789" s="78" t="s">
        <v>392</v>
      </c>
      <c r="F789" s="186"/>
      <c r="G789" s="186"/>
      <c r="H789" s="186"/>
      <c r="I789" s="199"/>
    </row>
    <row r="790" spans="1:9" s="69" customFormat="1" ht="21" thickBot="1">
      <c r="A790" s="200">
        <v>21010103</v>
      </c>
      <c r="B790" s="281" t="s">
        <v>19</v>
      </c>
      <c r="C790" s="202"/>
      <c r="D790" s="102" t="s">
        <v>9</v>
      </c>
      <c r="E790" s="83" t="s">
        <v>431</v>
      </c>
      <c r="F790" s="203">
        <f t="shared" ref="F790:F792" si="65">G790-(G790*10%)</f>
        <v>1216469.6914104</v>
      </c>
      <c r="G790" s="187">
        <v>1351632.990456</v>
      </c>
      <c r="H790" s="203">
        <f t="shared" ref="H790:H792" si="66">G790/12*9</f>
        <v>1013724.742842</v>
      </c>
      <c r="I790" s="187">
        <v>3308142.86</v>
      </c>
    </row>
    <row r="791" spans="1:9" s="69" customFormat="1" ht="21" thickBot="1">
      <c r="A791" s="200">
        <v>21010104</v>
      </c>
      <c r="B791" s="281" t="s">
        <v>19</v>
      </c>
      <c r="C791" s="202"/>
      <c r="D791" s="102" t="s">
        <v>9</v>
      </c>
      <c r="E791" s="83" t="s">
        <v>432</v>
      </c>
      <c r="F791" s="203">
        <f t="shared" si="65"/>
        <v>4248564.6952223992</v>
      </c>
      <c r="G791" s="187">
        <v>4720627.4391359994</v>
      </c>
      <c r="H791" s="203">
        <f t="shared" si="66"/>
        <v>3540470.5793519998</v>
      </c>
      <c r="I791" s="187">
        <v>1426964.8</v>
      </c>
    </row>
    <row r="792" spans="1:9" s="69" customFormat="1" ht="21" thickBot="1">
      <c r="A792" s="200">
        <v>21010105</v>
      </c>
      <c r="B792" s="281" t="s">
        <v>19</v>
      </c>
      <c r="C792" s="202"/>
      <c r="D792" s="102" t="s">
        <v>9</v>
      </c>
      <c r="E792" s="83" t="s">
        <v>433</v>
      </c>
      <c r="F792" s="203">
        <f t="shared" si="65"/>
        <v>1094855.8867343999</v>
      </c>
      <c r="G792" s="187">
        <v>1216506.540816</v>
      </c>
      <c r="H792" s="203">
        <f t="shared" si="66"/>
        <v>912379.90561199991</v>
      </c>
      <c r="I792" s="187">
        <v>547324.07999999996</v>
      </c>
    </row>
    <row r="793" spans="1:9" s="69" customFormat="1" ht="21" thickBot="1">
      <c r="A793" s="200">
        <v>21010106</v>
      </c>
      <c r="B793" s="281" t="s">
        <v>19</v>
      </c>
      <c r="C793" s="202"/>
      <c r="D793" s="102" t="s">
        <v>9</v>
      </c>
      <c r="E793" s="83" t="s">
        <v>449</v>
      </c>
      <c r="F793" s="84"/>
      <c r="G793" s="203"/>
      <c r="H793" s="84"/>
      <c r="I793" s="203"/>
    </row>
    <row r="794" spans="1:9" s="184" customFormat="1" ht="20.25">
      <c r="A794" s="236"/>
      <c r="B794" s="297" t="s">
        <v>19</v>
      </c>
      <c r="C794" s="202"/>
      <c r="D794" s="102" t="s">
        <v>9</v>
      </c>
      <c r="E794" s="109" t="s">
        <v>940</v>
      </c>
      <c r="F794" s="203">
        <f>G794-(G794*10%)</f>
        <v>2457000</v>
      </c>
      <c r="G794" s="187">
        <v>2730000</v>
      </c>
      <c r="H794" s="84"/>
      <c r="I794" s="187">
        <v>5760000</v>
      </c>
    </row>
    <row r="795" spans="1:9" s="69" customFormat="1" ht="20.25">
      <c r="A795" s="196">
        <v>21020000</v>
      </c>
      <c r="B795" s="197"/>
      <c r="C795" s="198"/>
      <c r="D795" s="197"/>
      <c r="E795" s="78" t="s">
        <v>395</v>
      </c>
      <c r="F795" s="84"/>
      <c r="G795" s="187"/>
      <c r="H795" s="84"/>
      <c r="I795" s="187"/>
    </row>
    <row r="796" spans="1:9" s="69" customFormat="1" ht="39.75" thickBot="1">
      <c r="A796" s="196">
        <v>21020300</v>
      </c>
      <c r="B796" s="197"/>
      <c r="C796" s="198"/>
      <c r="D796" s="197"/>
      <c r="E796" s="78" t="s">
        <v>435</v>
      </c>
      <c r="F796" s="84"/>
      <c r="G796" s="187"/>
      <c r="H796" s="84"/>
      <c r="I796" s="187"/>
    </row>
    <row r="797" spans="1:9" s="69" customFormat="1" ht="21" thickBot="1">
      <c r="A797" s="200">
        <v>21020301</v>
      </c>
      <c r="B797" s="281" t="s">
        <v>19</v>
      </c>
      <c r="C797" s="202"/>
      <c r="D797" s="102" t="s">
        <v>9</v>
      </c>
      <c r="E797" s="109" t="s">
        <v>436</v>
      </c>
      <c r="F797" s="203">
        <f t="shared" ref="F797:F800" si="67">G797-(G797*10%)</f>
        <v>425764.39657500002</v>
      </c>
      <c r="G797" s="187">
        <v>473071.55175000004</v>
      </c>
      <c r="H797" s="203">
        <f t="shared" ref="H797:H802" si="68">G797/12*9</f>
        <v>354803.66381250002</v>
      </c>
      <c r="I797" s="187">
        <v>1157849.83</v>
      </c>
    </row>
    <row r="798" spans="1:9" s="69" customFormat="1" ht="20.25">
      <c r="A798" s="200">
        <v>21020302</v>
      </c>
      <c r="B798" s="281" t="s">
        <v>19</v>
      </c>
      <c r="C798" s="202"/>
      <c r="D798" s="102" t="s">
        <v>9</v>
      </c>
      <c r="E798" s="109" t="s">
        <v>437</v>
      </c>
      <c r="F798" s="203">
        <f t="shared" si="67"/>
        <v>243293.93599139998</v>
      </c>
      <c r="G798" s="187">
        <v>270326.595546</v>
      </c>
      <c r="H798" s="203">
        <f t="shared" si="68"/>
        <v>202744.94665949998</v>
      </c>
      <c r="I798" s="187">
        <v>661628.47</v>
      </c>
    </row>
    <row r="799" spans="1:9" s="69" customFormat="1" ht="21" thickBot="1">
      <c r="A799" s="200">
        <v>21020303</v>
      </c>
      <c r="B799" s="281" t="s">
        <v>19</v>
      </c>
      <c r="C799" s="202"/>
      <c r="D799" s="102" t="s">
        <v>9</v>
      </c>
      <c r="E799" s="109" t="s">
        <v>438</v>
      </c>
      <c r="F799" s="203">
        <f t="shared" si="67"/>
        <v>18554.507999999998</v>
      </c>
      <c r="G799" s="187">
        <v>20616.12</v>
      </c>
      <c r="H799" s="203">
        <f t="shared" si="68"/>
        <v>15462.09</v>
      </c>
      <c r="I799" s="187">
        <v>52920</v>
      </c>
    </row>
    <row r="800" spans="1:9" s="69" customFormat="1" ht="21" thickBot="1">
      <c r="A800" s="200">
        <v>21020304</v>
      </c>
      <c r="B800" s="281" t="s">
        <v>19</v>
      </c>
      <c r="C800" s="202"/>
      <c r="D800" s="102" t="s">
        <v>9</v>
      </c>
      <c r="E800" s="109" t="s">
        <v>398</v>
      </c>
      <c r="F800" s="203">
        <f t="shared" si="67"/>
        <v>60823.486861199999</v>
      </c>
      <c r="G800" s="187">
        <v>67581.652067999996</v>
      </c>
      <c r="H800" s="203">
        <f t="shared" si="68"/>
        <v>50686.239050999997</v>
      </c>
      <c r="I800" s="187">
        <v>165407.12</v>
      </c>
    </row>
    <row r="801" spans="1:9" s="69" customFormat="1" ht="21" thickBot="1">
      <c r="A801" s="200">
        <v>21020312</v>
      </c>
      <c r="B801" s="281" t="s">
        <v>19</v>
      </c>
      <c r="C801" s="202"/>
      <c r="D801" s="102" t="s">
        <v>9</v>
      </c>
      <c r="E801" s="109" t="s">
        <v>439</v>
      </c>
      <c r="F801" s="84"/>
      <c r="G801" s="187"/>
      <c r="H801" s="203">
        <f t="shared" si="68"/>
        <v>0</v>
      </c>
      <c r="I801" s="187"/>
    </row>
    <row r="802" spans="1:9" s="69" customFormat="1" ht="20.25">
      <c r="A802" s="200">
        <v>21020315</v>
      </c>
      <c r="B802" s="281" t="s">
        <v>19</v>
      </c>
      <c r="C802" s="202"/>
      <c r="D802" s="102" t="s">
        <v>9</v>
      </c>
      <c r="E802" s="109" t="s">
        <v>440</v>
      </c>
      <c r="F802" s="203">
        <f>G802-(G802*10%)</f>
        <v>115799.7839544</v>
      </c>
      <c r="G802" s="187">
        <v>128666.426616</v>
      </c>
      <c r="H802" s="203">
        <f t="shared" si="68"/>
        <v>96499.819962000009</v>
      </c>
      <c r="I802" s="187">
        <v>285407.15999999997</v>
      </c>
    </row>
    <row r="803" spans="1:9" s="69" customFormat="1" ht="20.25">
      <c r="A803" s="200">
        <v>21020314</v>
      </c>
      <c r="B803" s="281" t="s">
        <v>19</v>
      </c>
      <c r="C803" s="202"/>
      <c r="D803" s="82"/>
      <c r="E803" s="109" t="s">
        <v>516</v>
      </c>
      <c r="F803" s="84"/>
      <c r="G803" s="203"/>
      <c r="H803" s="84"/>
      <c r="I803" s="203"/>
    </row>
    <row r="804" spans="1:9" s="69" customFormat="1" ht="20.25">
      <c r="A804" s="200">
        <v>21020305</v>
      </c>
      <c r="B804" s="281" t="s">
        <v>19</v>
      </c>
      <c r="C804" s="202"/>
      <c r="D804" s="82"/>
      <c r="E804" s="109" t="s">
        <v>517</v>
      </c>
      <c r="F804" s="84"/>
      <c r="G804" s="203"/>
      <c r="H804" s="84"/>
      <c r="I804" s="203"/>
    </row>
    <row r="805" spans="1:9" s="69" customFormat="1" ht="20.25">
      <c r="A805" s="200">
        <v>21020306</v>
      </c>
      <c r="B805" s="281" t="s">
        <v>19</v>
      </c>
      <c r="C805" s="202"/>
      <c r="D805" s="82"/>
      <c r="E805" s="109" t="s">
        <v>518</v>
      </c>
      <c r="F805" s="84"/>
      <c r="G805" s="203"/>
      <c r="H805" s="84"/>
      <c r="I805" s="203"/>
    </row>
    <row r="806" spans="1:9" s="69" customFormat="1" ht="21" thickBot="1">
      <c r="A806" s="196">
        <v>21020400</v>
      </c>
      <c r="B806" s="197"/>
      <c r="C806" s="198"/>
      <c r="D806" s="197"/>
      <c r="E806" s="78" t="s">
        <v>450</v>
      </c>
      <c r="F806" s="84"/>
      <c r="G806" s="187"/>
      <c r="H806" s="84"/>
      <c r="I806" s="187"/>
    </row>
    <row r="807" spans="1:9" s="69" customFormat="1" ht="21" thickBot="1">
      <c r="A807" s="200">
        <v>21020401</v>
      </c>
      <c r="B807" s="281" t="s">
        <v>19</v>
      </c>
      <c r="C807" s="202"/>
      <c r="D807" s="102" t="s">
        <v>9</v>
      </c>
      <c r="E807" s="109" t="s">
        <v>436</v>
      </c>
      <c r="F807" s="203">
        <f t="shared" ref="F807:F810" si="69">G807-(G807*10%)</f>
        <v>1486997.6479091998</v>
      </c>
      <c r="G807" s="187">
        <v>1652219.6087879997</v>
      </c>
      <c r="H807" s="203">
        <f t="shared" ref="H807:H812" si="70">G807/12*9</f>
        <v>1239164.7065909998</v>
      </c>
      <c r="I807" s="187">
        <v>499437.68</v>
      </c>
    </row>
    <row r="808" spans="1:9" s="69" customFormat="1" ht="21" thickBot="1">
      <c r="A808" s="200">
        <v>21020402</v>
      </c>
      <c r="B808" s="281" t="s">
        <v>19</v>
      </c>
      <c r="C808" s="202"/>
      <c r="D808" s="102" t="s">
        <v>9</v>
      </c>
      <c r="E808" s="109" t="s">
        <v>437</v>
      </c>
      <c r="F808" s="203">
        <f t="shared" si="69"/>
        <v>849712.93675379991</v>
      </c>
      <c r="G808" s="187">
        <v>944125.48528199992</v>
      </c>
      <c r="H808" s="203">
        <f t="shared" si="70"/>
        <v>708094.11396149988</v>
      </c>
      <c r="I808" s="187">
        <v>285392.96000000002</v>
      </c>
    </row>
    <row r="809" spans="1:9" s="69" customFormat="1" ht="21" thickBot="1">
      <c r="A809" s="200">
        <v>21020403</v>
      </c>
      <c r="B809" s="281" t="s">
        <v>19</v>
      </c>
      <c r="C809" s="202"/>
      <c r="D809" s="102" t="s">
        <v>9</v>
      </c>
      <c r="E809" s="109" t="s">
        <v>438</v>
      </c>
      <c r="F809" s="203">
        <f t="shared" si="69"/>
        <v>79165.900799999989</v>
      </c>
      <c r="G809" s="187">
        <v>87962.111999999994</v>
      </c>
      <c r="H809" s="203">
        <f t="shared" si="70"/>
        <v>65971.584000000003</v>
      </c>
      <c r="I809" s="187">
        <v>37800</v>
      </c>
    </row>
    <row r="810" spans="1:9" s="69" customFormat="1" ht="21" thickBot="1">
      <c r="A810" s="200">
        <v>21020404</v>
      </c>
      <c r="B810" s="281" t="s">
        <v>19</v>
      </c>
      <c r="C810" s="202"/>
      <c r="D810" s="102" t="s">
        <v>9</v>
      </c>
      <c r="E810" s="109" t="s">
        <v>398</v>
      </c>
      <c r="F810" s="203">
        <f t="shared" si="69"/>
        <v>212428.23705180001</v>
      </c>
      <c r="G810" s="187">
        <v>236031.37450200002</v>
      </c>
      <c r="H810" s="203">
        <f t="shared" si="70"/>
        <v>177023.53087650001</v>
      </c>
      <c r="I810" s="187">
        <v>71348.240000000005</v>
      </c>
    </row>
    <row r="811" spans="1:9" s="69" customFormat="1" ht="21" thickBot="1">
      <c r="A811" s="200">
        <v>21020412</v>
      </c>
      <c r="B811" s="281" t="s">
        <v>19</v>
      </c>
      <c r="C811" s="202"/>
      <c r="D811" s="102" t="s">
        <v>9</v>
      </c>
      <c r="E811" s="109" t="s">
        <v>439</v>
      </c>
      <c r="F811" s="84"/>
      <c r="G811" s="187"/>
      <c r="H811" s="203">
        <f t="shared" si="70"/>
        <v>0</v>
      </c>
      <c r="I811" s="187"/>
    </row>
    <row r="812" spans="1:9" s="69" customFormat="1" ht="20.25">
      <c r="A812" s="200">
        <v>21020415</v>
      </c>
      <c r="B812" s="281" t="s">
        <v>19</v>
      </c>
      <c r="C812" s="202"/>
      <c r="D812" s="102" t="s">
        <v>9</v>
      </c>
      <c r="E812" s="109" t="s">
        <v>440</v>
      </c>
      <c r="F812" s="203">
        <f>G812-(G812*10%)</f>
        <v>459820.97839439998</v>
      </c>
      <c r="G812" s="187">
        <v>510912.19821599999</v>
      </c>
      <c r="H812" s="203">
        <f t="shared" si="70"/>
        <v>383184.14866199996</v>
      </c>
      <c r="I812" s="187">
        <v>191346.36</v>
      </c>
    </row>
    <row r="813" spans="1:9" s="69" customFormat="1" ht="21" thickBot="1">
      <c r="A813" s="196">
        <v>21020500</v>
      </c>
      <c r="B813" s="197"/>
      <c r="C813" s="198"/>
      <c r="D813" s="197"/>
      <c r="E813" s="78" t="s">
        <v>451</v>
      </c>
      <c r="F813" s="84"/>
      <c r="G813" s="187"/>
      <c r="H813" s="84"/>
      <c r="I813" s="187"/>
    </row>
    <row r="814" spans="1:9" s="69" customFormat="1" ht="21" thickBot="1">
      <c r="A814" s="200">
        <v>21020501</v>
      </c>
      <c r="B814" s="281" t="s">
        <v>19</v>
      </c>
      <c r="C814" s="202"/>
      <c r="D814" s="102" t="s">
        <v>9</v>
      </c>
      <c r="E814" s="109" t="s">
        <v>436</v>
      </c>
      <c r="F814" s="84"/>
      <c r="G814" s="187">
        <v>334780.45133400004</v>
      </c>
      <c r="H814" s="203">
        <f t="shared" ref="H814:H819" si="71">G814/12*9</f>
        <v>251085.33850050002</v>
      </c>
      <c r="I814" s="187">
        <v>120158.76</v>
      </c>
    </row>
    <row r="815" spans="1:9" s="69" customFormat="1" ht="21" thickBot="1">
      <c r="A815" s="296">
        <v>21020502</v>
      </c>
      <c r="B815" s="281" t="s">
        <v>19</v>
      </c>
      <c r="C815" s="209"/>
      <c r="D815" s="102" t="s">
        <v>9</v>
      </c>
      <c r="E815" s="109" t="s">
        <v>437</v>
      </c>
      <c r="F815" s="84"/>
      <c r="G815" s="187">
        <v>191303.111412</v>
      </c>
      <c r="H815" s="203">
        <f t="shared" si="71"/>
        <v>143477.33355899999</v>
      </c>
      <c r="I815" s="187">
        <v>68605.009999999995</v>
      </c>
    </row>
    <row r="816" spans="1:9" s="69" customFormat="1" ht="21" thickBot="1">
      <c r="A816" s="296">
        <v>21020503</v>
      </c>
      <c r="B816" s="281" t="s">
        <v>19</v>
      </c>
      <c r="C816" s="209"/>
      <c r="D816" s="102" t="s">
        <v>9</v>
      </c>
      <c r="E816" s="109" t="s">
        <v>438</v>
      </c>
      <c r="F816" s="84"/>
      <c r="G816" s="187">
        <v>27488.16</v>
      </c>
      <c r="H816" s="203">
        <f t="shared" si="71"/>
        <v>20616.12</v>
      </c>
      <c r="I816" s="187">
        <v>1080</v>
      </c>
    </row>
    <row r="817" spans="1:9" s="69" customFormat="1" ht="21" thickBot="1">
      <c r="A817" s="296">
        <v>21020504</v>
      </c>
      <c r="B817" s="281" t="s">
        <v>19</v>
      </c>
      <c r="C817" s="209"/>
      <c r="D817" s="102" t="s">
        <v>9</v>
      </c>
      <c r="E817" s="109" t="s">
        <v>398</v>
      </c>
      <c r="F817" s="84"/>
      <c r="G817" s="187">
        <v>47825.784216</v>
      </c>
      <c r="H817" s="203">
        <f t="shared" si="71"/>
        <v>35869.338162</v>
      </c>
      <c r="I817" s="187">
        <v>17151.25</v>
      </c>
    </row>
    <row r="818" spans="1:9" s="69" customFormat="1" ht="21" thickBot="1">
      <c r="A818" s="296">
        <v>21020512</v>
      </c>
      <c r="B818" s="281" t="s">
        <v>19</v>
      </c>
      <c r="C818" s="209"/>
      <c r="D818" s="102" t="s">
        <v>9</v>
      </c>
      <c r="E818" s="109" t="s">
        <v>439</v>
      </c>
      <c r="F818" s="84"/>
      <c r="G818" s="187"/>
      <c r="H818" s="203">
        <f t="shared" si="71"/>
        <v>0</v>
      </c>
      <c r="I818" s="187"/>
    </row>
    <row r="819" spans="1:9" s="69" customFormat="1" ht="20.25">
      <c r="A819" s="296">
        <v>21020515</v>
      </c>
      <c r="B819" s="281" t="s">
        <v>19</v>
      </c>
      <c r="C819" s="209"/>
      <c r="D819" s="102" t="s">
        <v>9</v>
      </c>
      <c r="E819" s="109" t="s">
        <v>440</v>
      </c>
      <c r="F819" s="84"/>
      <c r="G819" s="187">
        <v>393537.90772800002</v>
      </c>
      <c r="H819" s="203">
        <f t="shared" si="71"/>
        <v>295153.43079600006</v>
      </c>
      <c r="I819" s="187">
        <v>158982.72</v>
      </c>
    </row>
    <row r="820" spans="1:9" s="69" customFormat="1" ht="20.25">
      <c r="A820" s="296"/>
      <c r="B820" s="281" t="s">
        <v>19</v>
      </c>
      <c r="C820" s="209"/>
      <c r="D820" s="82"/>
      <c r="E820" s="109" t="s">
        <v>572</v>
      </c>
      <c r="F820" s="84"/>
      <c r="G820" s="203"/>
      <c r="H820" s="84"/>
      <c r="I820" s="203"/>
    </row>
    <row r="821" spans="1:9" s="69" customFormat="1" ht="21" thickBot="1">
      <c r="A821" s="206">
        <v>21020600</v>
      </c>
      <c r="B821" s="207"/>
      <c r="C821" s="208"/>
      <c r="D821" s="207"/>
      <c r="E821" s="78" t="s">
        <v>408</v>
      </c>
      <c r="F821" s="84"/>
      <c r="G821" s="187"/>
      <c r="H821" s="84"/>
      <c r="I821" s="187"/>
    </row>
    <row r="822" spans="1:9" s="69" customFormat="1" ht="21" thickBot="1">
      <c r="A822" s="296">
        <v>21020602</v>
      </c>
      <c r="B822" s="281" t="s">
        <v>19</v>
      </c>
      <c r="C822" s="209"/>
      <c r="D822" s="102" t="s">
        <v>9</v>
      </c>
      <c r="E822" s="83" t="s">
        <v>573</v>
      </c>
      <c r="F822" s="84"/>
      <c r="G822" s="187">
        <v>6000000</v>
      </c>
      <c r="H822" s="84"/>
      <c r="I822" s="187">
        <v>6000000</v>
      </c>
    </row>
    <row r="823" spans="1:9" s="69" customFormat="1" ht="20.25">
      <c r="A823" s="296">
        <v>21020605</v>
      </c>
      <c r="B823" s="281" t="s">
        <v>19</v>
      </c>
      <c r="C823" s="209"/>
      <c r="D823" s="102" t="s">
        <v>9</v>
      </c>
      <c r="E823" s="83" t="s">
        <v>497</v>
      </c>
      <c r="F823" s="84"/>
      <c r="G823" s="187">
        <v>600000</v>
      </c>
      <c r="H823" s="84"/>
      <c r="I823" s="187">
        <v>600000</v>
      </c>
    </row>
    <row r="824" spans="1:9" s="69" customFormat="1" ht="20.25">
      <c r="A824" s="211">
        <v>22020000</v>
      </c>
      <c r="B824" s="212"/>
      <c r="C824" s="213"/>
      <c r="D824" s="212"/>
      <c r="E824" s="141" t="s">
        <v>410</v>
      </c>
      <c r="F824" s="16"/>
      <c r="G824" s="187"/>
      <c r="H824" s="16"/>
      <c r="I824" s="187"/>
    </row>
    <row r="825" spans="1:9" s="69" customFormat="1" ht="21" thickBot="1">
      <c r="A825" s="211">
        <v>22020100</v>
      </c>
      <c r="B825" s="212"/>
      <c r="C825" s="213"/>
      <c r="D825" s="212"/>
      <c r="E825" s="141" t="s">
        <v>465</v>
      </c>
      <c r="F825" s="16"/>
      <c r="G825" s="187"/>
      <c r="H825" s="16"/>
      <c r="I825" s="187"/>
    </row>
    <row r="826" spans="1:9" s="69" customFormat="1" ht="20.25">
      <c r="A826" s="163">
        <v>22020102</v>
      </c>
      <c r="B826" s="281" t="s">
        <v>15</v>
      </c>
      <c r="C826" s="164"/>
      <c r="D826" s="102" t="s">
        <v>9</v>
      </c>
      <c r="E826" s="210" t="s">
        <v>412</v>
      </c>
      <c r="F826" s="84"/>
      <c r="G826" s="187">
        <v>100000</v>
      </c>
      <c r="H826" s="84"/>
      <c r="I826" s="187">
        <v>100000</v>
      </c>
    </row>
    <row r="827" spans="1:9" s="69" customFormat="1" ht="21" thickBot="1">
      <c r="A827" s="211">
        <v>22020300</v>
      </c>
      <c r="B827" s="212"/>
      <c r="C827" s="213"/>
      <c r="D827" s="212"/>
      <c r="E827" s="141" t="s">
        <v>454</v>
      </c>
      <c r="F827" s="16"/>
      <c r="G827" s="187"/>
      <c r="H827" s="16"/>
      <c r="I827" s="187"/>
    </row>
    <row r="828" spans="1:9" s="69" customFormat="1" ht="20.25">
      <c r="A828" s="163">
        <v>22020313</v>
      </c>
      <c r="B828" s="281" t="s">
        <v>19</v>
      </c>
      <c r="C828" s="164"/>
      <c r="D828" s="102" t="s">
        <v>9</v>
      </c>
      <c r="E828" s="210" t="s">
        <v>445</v>
      </c>
      <c r="F828" s="326">
        <v>500000</v>
      </c>
      <c r="G828" s="187">
        <v>3000000</v>
      </c>
      <c r="H828" s="326">
        <v>640000</v>
      </c>
      <c r="I828" s="187">
        <v>1000000</v>
      </c>
    </row>
    <row r="829" spans="1:9" s="69" customFormat="1" ht="20.25" customHeight="1" thickBot="1">
      <c r="A829" s="211">
        <v>22020700</v>
      </c>
      <c r="B829" s="212"/>
      <c r="C829" s="213"/>
      <c r="D829" s="212"/>
      <c r="E829" s="141" t="s">
        <v>475</v>
      </c>
      <c r="F829" s="326"/>
      <c r="G829" s="187"/>
      <c r="H829" s="326"/>
      <c r="I829" s="187"/>
    </row>
    <row r="830" spans="1:9" s="184" customFormat="1" ht="20.25">
      <c r="A830" s="163">
        <v>22020702</v>
      </c>
      <c r="B830" s="297" t="s">
        <v>19</v>
      </c>
      <c r="C830" s="164"/>
      <c r="D830" s="102" t="s">
        <v>9</v>
      </c>
      <c r="E830" s="109" t="s">
        <v>574</v>
      </c>
      <c r="F830" s="327">
        <v>2340000</v>
      </c>
      <c r="G830" s="187">
        <v>1000000</v>
      </c>
      <c r="H830" s="327"/>
      <c r="I830" s="187">
        <v>1000000</v>
      </c>
    </row>
    <row r="831" spans="1:9" s="69" customFormat="1" ht="39.75" thickBot="1">
      <c r="A831" s="211">
        <v>22021000</v>
      </c>
      <c r="B831" s="212"/>
      <c r="C831" s="213"/>
      <c r="D831" s="212"/>
      <c r="E831" s="141" t="s">
        <v>424</v>
      </c>
      <c r="F831" s="326"/>
      <c r="G831" s="187"/>
      <c r="H831" s="326"/>
      <c r="I831" s="187"/>
    </row>
    <row r="832" spans="1:9" s="69" customFormat="1" ht="39.75" thickBot="1">
      <c r="A832" s="163">
        <v>22021003</v>
      </c>
      <c r="B832" s="281" t="s">
        <v>19</v>
      </c>
      <c r="C832" s="164"/>
      <c r="D832" s="102" t="s">
        <v>9</v>
      </c>
      <c r="E832" s="109" t="s">
        <v>427</v>
      </c>
      <c r="F832" s="326"/>
      <c r="G832" s="187"/>
      <c r="H832" s="326"/>
      <c r="I832" s="187"/>
    </row>
    <row r="833" spans="1:9" s="69" customFormat="1" ht="21" thickBot="1">
      <c r="A833" s="163">
        <v>22021004</v>
      </c>
      <c r="B833" s="281" t="s">
        <v>19</v>
      </c>
      <c r="C833" s="164"/>
      <c r="D833" s="102" t="s">
        <v>9</v>
      </c>
      <c r="E833" s="109" t="s">
        <v>512</v>
      </c>
      <c r="F833" s="326">
        <v>1108000</v>
      </c>
      <c r="G833" s="187">
        <v>3000000</v>
      </c>
      <c r="H833" s="326">
        <v>1101428.52</v>
      </c>
      <c r="I833" s="187">
        <v>3000000</v>
      </c>
    </row>
    <row r="834" spans="1:9" s="69" customFormat="1" ht="21" thickBot="1">
      <c r="A834" s="163">
        <v>22021009</v>
      </c>
      <c r="B834" s="281" t="s">
        <v>19</v>
      </c>
      <c r="C834" s="164"/>
      <c r="D834" s="102" t="s">
        <v>9</v>
      </c>
      <c r="E834" s="109" t="s">
        <v>575</v>
      </c>
      <c r="F834" s="326"/>
      <c r="G834" s="187">
        <v>7000000</v>
      </c>
      <c r="H834" s="326">
        <v>387050</v>
      </c>
      <c r="I834" s="187">
        <v>7000000</v>
      </c>
    </row>
    <row r="835" spans="1:9" s="69" customFormat="1" ht="20.25">
      <c r="A835" s="163">
        <v>22021017</v>
      </c>
      <c r="B835" s="281" t="s">
        <v>19</v>
      </c>
      <c r="C835" s="164"/>
      <c r="D835" s="102" t="s">
        <v>9</v>
      </c>
      <c r="E835" s="109" t="s">
        <v>513</v>
      </c>
      <c r="F835" s="326"/>
      <c r="G835" s="187">
        <v>2000000</v>
      </c>
      <c r="H835" s="326"/>
      <c r="I835" s="187">
        <v>2000000</v>
      </c>
    </row>
    <row r="836" spans="1:9" s="69" customFormat="1" ht="39">
      <c r="A836" s="211">
        <v>22040000</v>
      </c>
      <c r="B836" s="212"/>
      <c r="C836" s="213"/>
      <c r="D836" s="212"/>
      <c r="E836" s="141" t="s">
        <v>559</v>
      </c>
      <c r="F836" s="326"/>
      <c r="G836" s="187"/>
      <c r="H836" s="326"/>
      <c r="I836" s="187"/>
    </row>
    <row r="837" spans="1:9" s="69" customFormat="1" ht="39.75" thickBot="1">
      <c r="A837" s="211">
        <v>22040100</v>
      </c>
      <c r="B837" s="212"/>
      <c r="C837" s="213"/>
      <c r="D837" s="212"/>
      <c r="E837" s="141" t="s">
        <v>428</v>
      </c>
      <c r="F837" s="326"/>
      <c r="G837" s="187"/>
      <c r="H837" s="326"/>
      <c r="I837" s="187"/>
    </row>
    <row r="838" spans="1:9" s="69" customFormat="1" ht="39.75" thickBot="1">
      <c r="A838" s="216">
        <v>22040109</v>
      </c>
      <c r="B838" s="290" t="s">
        <v>19</v>
      </c>
      <c r="C838" s="218"/>
      <c r="D838" s="219" t="s">
        <v>9</v>
      </c>
      <c r="E838" s="133" t="s">
        <v>429</v>
      </c>
      <c r="F838" s="328">
        <v>2134500</v>
      </c>
      <c r="G838" s="221">
        <v>5000000</v>
      </c>
      <c r="H838" s="328">
        <v>4615000</v>
      </c>
      <c r="I838" s="221">
        <v>5000000</v>
      </c>
    </row>
    <row r="839" spans="1:9" s="69" customFormat="1" ht="21" thickBot="1">
      <c r="A839" s="170"/>
      <c r="B839" s="222"/>
      <c r="C839" s="223"/>
      <c r="D839" s="222"/>
      <c r="E839" s="224" t="s">
        <v>46</v>
      </c>
      <c r="F839" s="225">
        <f>SUM(F790:F823)</f>
        <v>12969252.085658401</v>
      </c>
      <c r="G839" s="225">
        <f>SUM(G790:G823)</f>
        <v>22005215.509865999</v>
      </c>
      <c r="H839" s="225">
        <f>SUM(H790:H823)</f>
        <v>9506411.6323994994</v>
      </c>
      <c r="I839" s="225">
        <f>SUM(I790:I823)</f>
        <v>21416947.300000001</v>
      </c>
    </row>
    <row r="840" spans="1:9" s="69" customFormat="1" ht="21" thickBot="1">
      <c r="A840" s="170"/>
      <c r="B840" s="222"/>
      <c r="C840" s="223"/>
      <c r="D840" s="222"/>
      <c r="E840" s="224" t="s">
        <v>410</v>
      </c>
      <c r="F840" s="225">
        <f>SUM(F826:F838)</f>
        <v>6082500</v>
      </c>
      <c r="G840" s="225">
        <f>SUM(G826:G838)</f>
        <v>21100000</v>
      </c>
      <c r="H840" s="225">
        <f>SUM(H826:H838)</f>
        <v>6743478.5199999996</v>
      </c>
      <c r="I840" s="225">
        <f>SUM(I826:I838)</f>
        <v>19100000</v>
      </c>
    </row>
    <row r="841" spans="1:9" s="69" customFormat="1" ht="21" thickBot="1">
      <c r="A841" s="226"/>
      <c r="B841" s="227"/>
      <c r="C841" s="228"/>
      <c r="D841" s="24"/>
      <c r="E841" s="224" t="s">
        <v>51</v>
      </c>
      <c r="F841" s="230">
        <f>F839+F840</f>
        <v>19051752.085658401</v>
      </c>
      <c r="G841" s="230">
        <f>G839+G840</f>
        <v>43105215.509865999</v>
      </c>
      <c r="H841" s="230">
        <f>H839+H840</f>
        <v>16249890.152399499</v>
      </c>
      <c r="I841" s="230">
        <f>I839+I840</f>
        <v>40516947.299999997</v>
      </c>
    </row>
    <row r="842" spans="1:9" ht="34.5">
      <c r="A842" s="710" t="s">
        <v>0</v>
      </c>
      <c r="B842" s="711"/>
      <c r="C842" s="711"/>
      <c r="D842" s="711"/>
      <c r="E842" s="711"/>
      <c r="F842" s="711"/>
      <c r="G842" s="711"/>
      <c r="H842" s="711"/>
      <c r="I842" s="712"/>
    </row>
    <row r="843" spans="1:9" ht="22.5">
      <c r="A843" s="713" t="s">
        <v>1</v>
      </c>
      <c r="B843" s="714"/>
      <c r="C843" s="714"/>
      <c r="D843" s="714"/>
      <c r="E843" s="714"/>
      <c r="F843" s="714"/>
      <c r="G843" s="714"/>
      <c r="H843" s="714"/>
      <c r="I843" s="715"/>
    </row>
    <row r="844" spans="1:9" ht="22.5">
      <c r="A844" s="713" t="s">
        <v>984</v>
      </c>
      <c r="B844" s="714"/>
      <c r="C844" s="714"/>
      <c r="D844" s="714"/>
      <c r="E844" s="714"/>
      <c r="F844" s="714"/>
      <c r="G844" s="714"/>
      <c r="H844" s="714"/>
      <c r="I844" s="715"/>
    </row>
    <row r="845" spans="1:9" ht="18.75" customHeight="1" thickBot="1">
      <c r="A845" s="716" t="s">
        <v>368</v>
      </c>
      <c r="B845" s="716"/>
      <c r="C845" s="716"/>
      <c r="D845" s="716"/>
      <c r="E845" s="716"/>
      <c r="F845" s="716"/>
      <c r="G845" s="716"/>
      <c r="H845" s="716"/>
      <c r="I845" s="716"/>
    </row>
    <row r="846" spans="1:9" s="69" customFormat="1" ht="20.25" thickBot="1">
      <c r="A846" s="730" t="s">
        <v>576</v>
      </c>
      <c r="B846" s="731"/>
      <c r="C846" s="731"/>
      <c r="D846" s="731"/>
      <c r="E846" s="731"/>
      <c r="F846" s="731"/>
      <c r="G846" s="731"/>
      <c r="H846" s="731"/>
      <c r="I846" s="732"/>
    </row>
    <row r="847" spans="1:9" s="184" customFormat="1" ht="41.25" thickBot="1">
      <c r="A847" s="3" t="s">
        <v>370</v>
      </c>
      <c r="B847" s="3" t="s">
        <v>78</v>
      </c>
      <c r="C847" s="157" t="s">
        <v>371</v>
      </c>
      <c r="D847" s="3" t="s">
        <v>4</v>
      </c>
      <c r="E847" s="158" t="s">
        <v>79</v>
      </c>
      <c r="F847" s="3" t="s">
        <v>882</v>
      </c>
      <c r="G847" s="3" t="s">
        <v>881</v>
      </c>
      <c r="H847" s="3" t="s">
        <v>884</v>
      </c>
      <c r="I847" s="3" t="s">
        <v>983</v>
      </c>
    </row>
    <row r="848" spans="1:9" s="69" customFormat="1" ht="17.25" customHeight="1">
      <c r="A848" s="231">
        <v>20000000</v>
      </c>
      <c r="B848" s="232"/>
      <c r="C848" s="233"/>
      <c r="D848" s="232"/>
      <c r="E848" s="72" t="s">
        <v>43</v>
      </c>
      <c r="F848" s="234"/>
      <c r="G848" s="234"/>
      <c r="H848" s="234"/>
      <c r="I848" s="235"/>
    </row>
    <row r="849" spans="1:9" s="69" customFormat="1" ht="20.25">
      <c r="A849" s="196">
        <v>21000000</v>
      </c>
      <c r="B849" s="197"/>
      <c r="C849" s="198"/>
      <c r="D849" s="197"/>
      <c r="E849" s="78" t="s">
        <v>46</v>
      </c>
      <c r="F849" s="186"/>
      <c r="G849" s="186"/>
      <c r="H849" s="186"/>
      <c r="I849" s="199"/>
    </row>
    <row r="850" spans="1:9" s="69" customFormat="1" ht="20.25">
      <c r="A850" s="196">
        <v>21010000</v>
      </c>
      <c r="B850" s="197"/>
      <c r="C850" s="198"/>
      <c r="D850" s="197"/>
      <c r="E850" s="78" t="s">
        <v>392</v>
      </c>
      <c r="F850" s="186"/>
      <c r="G850" s="186"/>
      <c r="H850" s="186"/>
      <c r="I850" s="199"/>
    </row>
    <row r="851" spans="1:9" s="69" customFormat="1" ht="20.25">
      <c r="A851" s="200">
        <v>21010103</v>
      </c>
      <c r="B851" s="281" t="s">
        <v>19</v>
      </c>
      <c r="C851" s="202"/>
      <c r="D851" s="113"/>
      <c r="E851" s="83" t="s">
        <v>431</v>
      </c>
      <c r="F851" s="203"/>
      <c r="G851" s="203"/>
      <c r="H851" s="203"/>
      <c r="I851" s="203"/>
    </row>
    <row r="852" spans="1:9" s="69" customFormat="1" ht="20.25">
      <c r="A852" s="200">
        <v>21010104</v>
      </c>
      <c r="B852" s="281" t="s">
        <v>19</v>
      </c>
      <c r="C852" s="202"/>
      <c r="D852" s="113"/>
      <c r="E852" s="83" t="s">
        <v>432</v>
      </c>
      <c r="F852" s="203"/>
      <c r="G852" s="203"/>
      <c r="H852" s="203"/>
      <c r="I852" s="203"/>
    </row>
    <row r="853" spans="1:9" s="69" customFormat="1" ht="20.25">
      <c r="A853" s="200">
        <v>21010105</v>
      </c>
      <c r="B853" s="281" t="s">
        <v>19</v>
      </c>
      <c r="C853" s="202"/>
      <c r="D853" s="113"/>
      <c r="E853" s="83" t="s">
        <v>433</v>
      </c>
      <c r="F853" s="203"/>
      <c r="G853" s="203"/>
      <c r="H853" s="203"/>
      <c r="I853" s="203">
        <v>1203739.8</v>
      </c>
    </row>
    <row r="854" spans="1:9" s="69" customFormat="1" ht="20.25">
      <c r="A854" s="200">
        <v>21010106</v>
      </c>
      <c r="B854" s="281" t="s">
        <v>19</v>
      </c>
      <c r="C854" s="202"/>
      <c r="D854" s="82"/>
      <c r="E854" s="83" t="s">
        <v>449</v>
      </c>
      <c r="F854" s="203"/>
      <c r="G854" s="203"/>
      <c r="H854" s="203"/>
      <c r="I854" s="203"/>
    </row>
    <row r="855" spans="1:9" s="69" customFormat="1" ht="20.25">
      <c r="A855" s="236"/>
      <c r="B855" s="281" t="s">
        <v>19</v>
      </c>
      <c r="C855" s="202"/>
      <c r="D855" s="82"/>
      <c r="E855" s="109" t="s">
        <v>940</v>
      </c>
      <c r="F855" s="203"/>
      <c r="G855" s="203"/>
      <c r="H855" s="203"/>
      <c r="I855" s="203">
        <v>3360000</v>
      </c>
    </row>
    <row r="856" spans="1:9" s="69" customFormat="1" ht="20.25">
      <c r="A856" s="196">
        <v>21020300</v>
      </c>
      <c r="B856" s="197"/>
      <c r="C856" s="198"/>
      <c r="D856" s="197"/>
      <c r="E856" s="78" t="s">
        <v>451</v>
      </c>
      <c r="F856" s="203"/>
      <c r="G856" s="203"/>
      <c r="H856" s="203"/>
      <c r="I856" s="203"/>
    </row>
    <row r="857" spans="1:9" s="69" customFormat="1" ht="20.25">
      <c r="A857" s="200">
        <v>21020301</v>
      </c>
      <c r="B857" s="281" t="s">
        <v>19</v>
      </c>
      <c r="C857" s="202"/>
      <c r="D857" s="82"/>
      <c r="E857" s="109" t="s">
        <v>436</v>
      </c>
      <c r="F857" s="203"/>
      <c r="G857" s="203"/>
      <c r="H857" s="203"/>
      <c r="I857" s="203">
        <v>372754.83</v>
      </c>
    </row>
    <row r="858" spans="1:9" s="69" customFormat="1" ht="20.25">
      <c r="A858" s="200">
        <v>21020302</v>
      </c>
      <c r="B858" s="281" t="s">
        <v>19</v>
      </c>
      <c r="C858" s="202"/>
      <c r="D858" s="82"/>
      <c r="E858" s="109" t="s">
        <v>437</v>
      </c>
      <c r="F858" s="203"/>
      <c r="G858" s="203"/>
      <c r="H858" s="203"/>
      <c r="I858" s="203">
        <v>217002.76</v>
      </c>
    </row>
    <row r="859" spans="1:9" s="69" customFormat="1" ht="20.25">
      <c r="A859" s="200">
        <v>21020303</v>
      </c>
      <c r="B859" s="281" t="s">
        <v>19</v>
      </c>
      <c r="C859" s="202"/>
      <c r="D859" s="82"/>
      <c r="E859" s="109" t="s">
        <v>438</v>
      </c>
      <c r="F859" s="203"/>
      <c r="G859" s="203"/>
      <c r="H859" s="203"/>
      <c r="I859" s="203">
        <v>43200</v>
      </c>
    </row>
    <row r="860" spans="1:9" s="69" customFormat="1" ht="20.25">
      <c r="A860" s="200">
        <v>21020304</v>
      </c>
      <c r="B860" s="281" t="s">
        <v>19</v>
      </c>
      <c r="C860" s="202"/>
      <c r="D860" s="82"/>
      <c r="E860" s="109" t="s">
        <v>398</v>
      </c>
      <c r="F860" s="203"/>
      <c r="G860" s="203"/>
      <c r="H860" s="203"/>
      <c r="I860" s="203">
        <v>53250.69</v>
      </c>
    </row>
    <row r="861" spans="1:9" s="69" customFormat="1" ht="20.25">
      <c r="A861" s="200">
        <v>21020312</v>
      </c>
      <c r="B861" s="281" t="s">
        <v>19</v>
      </c>
      <c r="C861" s="202"/>
      <c r="D861" s="82"/>
      <c r="E861" s="109" t="s">
        <v>439</v>
      </c>
      <c r="F861" s="203"/>
      <c r="G861" s="203"/>
      <c r="H861" s="203"/>
      <c r="I861" s="203"/>
    </row>
    <row r="862" spans="1:9" s="69" customFormat="1" ht="20.25">
      <c r="A862" s="200">
        <v>21020315</v>
      </c>
      <c r="B862" s="281" t="s">
        <v>19</v>
      </c>
      <c r="C862" s="202"/>
      <c r="D862" s="82"/>
      <c r="E862" s="109" t="s">
        <v>440</v>
      </c>
      <c r="F862" s="203"/>
      <c r="G862" s="203"/>
      <c r="H862" s="203"/>
      <c r="I862" s="203">
        <v>656590.92000000004</v>
      </c>
    </row>
    <row r="863" spans="1:9" s="69" customFormat="1" ht="20.25">
      <c r="A863" s="200">
        <v>21020314</v>
      </c>
      <c r="B863" s="281" t="s">
        <v>19</v>
      </c>
      <c r="C863" s="202"/>
      <c r="D863" s="82"/>
      <c r="E863" s="109" t="s">
        <v>516</v>
      </c>
      <c r="F863" s="203"/>
      <c r="G863" s="203"/>
      <c r="H863" s="203"/>
      <c r="I863" s="203"/>
    </row>
    <row r="864" spans="1:9" s="69" customFormat="1" ht="20.25">
      <c r="A864" s="200">
        <v>21020305</v>
      </c>
      <c r="B864" s="281" t="s">
        <v>19</v>
      </c>
      <c r="C864" s="202"/>
      <c r="D864" s="82"/>
      <c r="E864" s="109" t="s">
        <v>517</v>
      </c>
      <c r="F864" s="203"/>
      <c r="G864" s="203"/>
      <c r="H864" s="203"/>
      <c r="I864" s="203"/>
    </row>
    <row r="865" spans="1:9" s="69" customFormat="1" ht="20.25">
      <c r="A865" s="200">
        <v>21020306</v>
      </c>
      <c r="B865" s="281" t="s">
        <v>19</v>
      </c>
      <c r="C865" s="202"/>
      <c r="D865" s="82"/>
      <c r="E865" s="109" t="s">
        <v>518</v>
      </c>
      <c r="F865" s="203"/>
      <c r="G865" s="203"/>
      <c r="H865" s="203"/>
      <c r="I865" s="203"/>
    </row>
    <row r="866" spans="1:9" s="69" customFormat="1" ht="21" thickBot="1">
      <c r="A866" s="206">
        <v>21020600</v>
      </c>
      <c r="B866" s="207"/>
      <c r="C866" s="208"/>
      <c r="D866" s="207"/>
      <c r="E866" s="78" t="s">
        <v>408</v>
      </c>
      <c r="F866" s="203"/>
      <c r="G866" s="187"/>
      <c r="H866" s="203"/>
      <c r="I866" s="187"/>
    </row>
    <row r="867" spans="1:9" s="69" customFormat="1" ht="20.25">
      <c r="A867" s="296">
        <v>21020605</v>
      </c>
      <c r="B867" s="281" t="s">
        <v>19</v>
      </c>
      <c r="C867" s="209"/>
      <c r="D867" s="102" t="s">
        <v>9</v>
      </c>
      <c r="E867" s="83" t="s">
        <v>497</v>
      </c>
      <c r="F867" s="203"/>
      <c r="G867" s="187">
        <v>2500000</v>
      </c>
      <c r="H867" s="203">
        <v>900000</v>
      </c>
      <c r="I867" s="187">
        <v>2000000</v>
      </c>
    </row>
    <row r="868" spans="1:9" s="69" customFormat="1" ht="20.25">
      <c r="A868" s="211">
        <v>22020000</v>
      </c>
      <c r="B868" s="212"/>
      <c r="C868" s="213"/>
      <c r="D868" s="212"/>
      <c r="E868" s="141" t="s">
        <v>410</v>
      </c>
      <c r="F868" s="203"/>
      <c r="G868" s="203"/>
      <c r="H868" s="203"/>
      <c r="I868" s="203"/>
    </row>
    <row r="869" spans="1:9" s="69" customFormat="1" ht="20.25">
      <c r="A869" s="211">
        <v>22020100</v>
      </c>
      <c r="B869" s="281" t="s">
        <v>19</v>
      </c>
      <c r="C869" s="213"/>
      <c r="D869" s="212"/>
      <c r="E869" s="141" t="s">
        <v>465</v>
      </c>
      <c r="F869" s="203"/>
      <c r="G869" s="203"/>
      <c r="H869" s="203"/>
      <c r="I869" s="203"/>
    </row>
    <row r="870" spans="1:9" s="69" customFormat="1" ht="20.25">
      <c r="A870" s="163">
        <v>22020101</v>
      </c>
      <c r="B870" s="281" t="s">
        <v>19</v>
      </c>
      <c r="C870" s="164"/>
      <c r="D870" s="82"/>
      <c r="E870" s="210" t="s">
        <v>466</v>
      </c>
      <c r="F870" s="203"/>
      <c r="G870" s="203"/>
      <c r="H870" s="203"/>
      <c r="I870" s="203"/>
    </row>
    <row r="871" spans="1:9" s="69" customFormat="1" ht="20.25">
      <c r="A871" s="163">
        <v>22020102</v>
      </c>
      <c r="B871" s="281" t="s">
        <v>19</v>
      </c>
      <c r="C871" s="164"/>
      <c r="D871" s="82"/>
      <c r="E871" s="210" t="s">
        <v>412</v>
      </c>
      <c r="F871" s="203"/>
      <c r="G871" s="203"/>
      <c r="H871" s="203"/>
      <c r="I871" s="203"/>
    </row>
    <row r="872" spans="1:9" s="69" customFormat="1" ht="39">
      <c r="A872" s="163">
        <v>22020103</v>
      </c>
      <c r="B872" s="281" t="s">
        <v>19</v>
      </c>
      <c r="C872" s="164"/>
      <c r="D872" s="82"/>
      <c r="E872" s="210" t="s">
        <v>467</v>
      </c>
      <c r="F872" s="203"/>
      <c r="G872" s="203"/>
      <c r="H872" s="203"/>
      <c r="I872" s="203"/>
    </row>
    <row r="873" spans="1:9" s="69" customFormat="1" ht="20.25">
      <c r="A873" s="163">
        <v>22020104</v>
      </c>
      <c r="B873" s="281" t="s">
        <v>19</v>
      </c>
      <c r="C873" s="164"/>
      <c r="D873" s="82"/>
      <c r="E873" s="210" t="s">
        <v>413</v>
      </c>
      <c r="F873" s="203"/>
      <c r="G873" s="203"/>
      <c r="H873" s="203"/>
      <c r="I873" s="203"/>
    </row>
    <row r="874" spans="1:9" s="69" customFormat="1" ht="21" thickBot="1">
      <c r="A874" s="211">
        <v>22020300</v>
      </c>
      <c r="B874" s="212"/>
      <c r="C874" s="213"/>
      <c r="D874" s="212"/>
      <c r="E874" s="141" t="s">
        <v>454</v>
      </c>
      <c r="F874" s="203"/>
      <c r="G874" s="187"/>
      <c r="H874" s="203"/>
      <c r="I874" s="187"/>
    </row>
    <row r="875" spans="1:9" s="69" customFormat="1" ht="21" thickBot="1">
      <c r="A875" s="163">
        <v>22020310</v>
      </c>
      <c r="B875" s="281" t="s">
        <v>19</v>
      </c>
      <c r="C875" s="164"/>
      <c r="D875" s="102" t="s">
        <v>9</v>
      </c>
      <c r="E875" s="210" t="s">
        <v>577</v>
      </c>
      <c r="F875" s="203">
        <v>1239000</v>
      </c>
      <c r="G875" s="187">
        <v>2000000</v>
      </c>
      <c r="H875" s="203"/>
      <c r="I875" s="187">
        <v>2000000</v>
      </c>
    </row>
    <row r="876" spans="1:9" s="69" customFormat="1" ht="20.25">
      <c r="A876" s="163"/>
      <c r="B876" s="281" t="s">
        <v>19</v>
      </c>
      <c r="C876" s="164"/>
      <c r="D876" s="102" t="s">
        <v>9</v>
      </c>
      <c r="E876" s="210" t="s">
        <v>445</v>
      </c>
      <c r="F876" s="203">
        <v>250000</v>
      </c>
      <c r="G876" s="187">
        <v>2000000</v>
      </c>
      <c r="H876" s="203">
        <v>40000</v>
      </c>
      <c r="I876" s="187">
        <v>2000000</v>
      </c>
    </row>
    <row r="877" spans="1:9" s="69" customFormat="1" ht="39">
      <c r="A877" s="211">
        <v>22040000</v>
      </c>
      <c r="B877" s="212"/>
      <c r="C877" s="213"/>
      <c r="D877" s="212"/>
      <c r="E877" s="141" t="s">
        <v>559</v>
      </c>
      <c r="F877" s="203"/>
      <c r="G877" s="187"/>
      <c r="H877" s="203"/>
      <c r="I877" s="187"/>
    </row>
    <row r="878" spans="1:9" s="69" customFormat="1" ht="39">
      <c r="A878" s="211">
        <v>22040100</v>
      </c>
      <c r="B878" s="212"/>
      <c r="C878" s="213"/>
      <c r="D878" s="212"/>
      <c r="E878" s="141" t="s">
        <v>428</v>
      </c>
      <c r="F878" s="203"/>
      <c r="G878" s="187"/>
      <c r="H878" s="203"/>
      <c r="I878" s="187"/>
    </row>
    <row r="879" spans="1:9" s="69" customFormat="1" ht="39.75" thickBot="1">
      <c r="A879" s="216">
        <v>22040109</v>
      </c>
      <c r="B879" s="290" t="s">
        <v>19</v>
      </c>
      <c r="C879" s="218"/>
      <c r="D879" s="329"/>
      <c r="E879" s="133" t="s">
        <v>429</v>
      </c>
      <c r="F879" s="220"/>
      <c r="G879" s="221"/>
      <c r="H879" s="220"/>
      <c r="I879" s="221">
        <v>2000000</v>
      </c>
    </row>
    <row r="880" spans="1:9" s="69" customFormat="1" ht="21" thickBot="1">
      <c r="A880" s="170"/>
      <c r="B880" s="222"/>
      <c r="C880" s="223"/>
      <c r="D880" s="222"/>
      <c r="E880" s="239" t="s">
        <v>46</v>
      </c>
      <c r="F880" s="225">
        <f>SUM(F851:F867)</f>
        <v>0</v>
      </c>
      <c r="G880" s="225">
        <f>SUM(G851:G867)</f>
        <v>2500000</v>
      </c>
      <c r="H880" s="225">
        <f>SUM(H851:H867)</f>
        <v>900000</v>
      </c>
      <c r="I880" s="225">
        <f>SUM(I851:I867)</f>
        <v>7906539</v>
      </c>
    </row>
    <row r="881" spans="1:9" s="69" customFormat="1" ht="21" thickBot="1">
      <c r="A881" s="170"/>
      <c r="B881" s="222"/>
      <c r="C881" s="223"/>
      <c r="D881" s="222"/>
      <c r="E881" s="239" t="s">
        <v>410</v>
      </c>
      <c r="F881" s="225">
        <f>SUM(F870:F879)</f>
        <v>1489000</v>
      </c>
      <c r="G881" s="225">
        <f>SUM(G870:G879)</f>
        <v>4000000</v>
      </c>
      <c r="H881" s="225">
        <f>SUM(H870:H879)</f>
        <v>40000</v>
      </c>
      <c r="I881" s="225">
        <f>SUM(I870:I879)</f>
        <v>6000000</v>
      </c>
    </row>
    <row r="882" spans="1:9" s="69" customFormat="1" ht="27.95" customHeight="1" thickBot="1">
      <c r="A882" s="226"/>
      <c r="B882" s="227"/>
      <c r="C882" s="228"/>
      <c r="D882" s="24"/>
      <c r="E882" s="239" t="s">
        <v>51</v>
      </c>
      <c r="F882" s="230">
        <f>F880+F881</f>
        <v>1489000</v>
      </c>
      <c r="G882" s="230">
        <f>G880+G881</f>
        <v>6500000</v>
      </c>
      <c r="H882" s="230">
        <f>H880+H881</f>
        <v>940000</v>
      </c>
      <c r="I882" s="230">
        <f>I880+I881</f>
        <v>13906539</v>
      </c>
    </row>
    <row r="883" spans="1:9" ht="34.5">
      <c r="A883" s="710" t="s">
        <v>0</v>
      </c>
      <c r="B883" s="711"/>
      <c r="C883" s="711"/>
      <c r="D883" s="711"/>
      <c r="E883" s="711"/>
      <c r="F883" s="711"/>
      <c r="G883" s="711"/>
      <c r="H883" s="711"/>
      <c r="I883" s="712"/>
    </row>
    <row r="884" spans="1:9" ht="22.5">
      <c r="A884" s="713" t="s">
        <v>1</v>
      </c>
      <c r="B884" s="714"/>
      <c r="C884" s="714"/>
      <c r="D884" s="714"/>
      <c r="E884" s="714"/>
      <c r="F884" s="714"/>
      <c r="G884" s="714"/>
      <c r="H884" s="714"/>
      <c r="I884" s="715"/>
    </row>
    <row r="885" spans="1:9" ht="22.5">
      <c r="A885" s="713" t="s">
        <v>984</v>
      </c>
      <c r="B885" s="714"/>
      <c r="C885" s="714"/>
      <c r="D885" s="714"/>
      <c r="E885" s="714"/>
      <c r="F885" s="714"/>
      <c r="G885" s="714"/>
      <c r="H885" s="714"/>
      <c r="I885" s="715"/>
    </row>
    <row r="886" spans="1:9" ht="18.75" customHeight="1" thickBot="1">
      <c r="A886" s="716" t="s">
        <v>368</v>
      </c>
      <c r="B886" s="716"/>
      <c r="C886" s="716"/>
      <c r="D886" s="716"/>
      <c r="E886" s="716"/>
      <c r="F886" s="716"/>
      <c r="G886" s="716"/>
      <c r="H886" s="716"/>
      <c r="I886" s="716"/>
    </row>
    <row r="887" spans="1:9" s="69" customFormat="1" ht="20.25" thickBot="1">
      <c r="A887" s="730" t="s">
        <v>578</v>
      </c>
      <c r="B887" s="731"/>
      <c r="C887" s="731"/>
      <c r="D887" s="731"/>
      <c r="E887" s="731"/>
      <c r="F887" s="731"/>
      <c r="G887" s="731"/>
      <c r="H887" s="731"/>
      <c r="I887" s="732"/>
    </row>
    <row r="888" spans="1:9" s="184" customFormat="1" ht="41.25" thickBot="1">
      <c r="A888" s="3" t="s">
        <v>370</v>
      </c>
      <c r="B888" s="3" t="s">
        <v>78</v>
      </c>
      <c r="C888" s="157" t="s">
        <v>371</v>
      </c>
      <c r="D888" s="3" t="s">
        <v>4</v>
      </c>
      <c r="E888" s="158" t="s">
        <v>79</v>
      </c>
      <c r="F888" s="3" t="s">
        <v>882</v>
      </c>
      <c r="G888" s="3" t="s">
        <v>881</v>
      </c>
      <c r="H888" s="3" t="s">
        <v>884</v>
      </c>
      <c r="I888" s="3" t="s">
        <v>983</v>
      </c>
    </row>
    <row r="889" spans="1:9" s="69" customFormat="1" ht="20.25">
      <c r="A889" s="231">
        <v>20000000</v>
      </c>
      <c r="B889" s="232"/>
      <c r="C889" s="233"/>
      <c r="D889" s="232"/>
      <c r="E889" s="72" t="s">
        <v>43</v>
      </c>
      <c r="F889" s="234"/>
      <c r="G889" s="234"/>
      <c r="H889" s="234"/>
      <c r="I889" s="235"/>
    </row>
    <row r="890" spans="1:9" s="69" customFormat="1" ht="20.25">
      <c r="A890" s="196">
        <v>21000000</v>
      </c>
      <c r="B890" s="197"/>
      <c r="C890" s="198"/>
      <c r="D890" s="197"/>
      <c r="E890" s="78" t="s">
        <v>46</v>
      </c>
      <c r="F890" s="186"/>
      <c r="G890" s="186"/>
      <c r="H890" s="186"/>
      <c r="I890" s="199"/>
    </row>
    <row r="891" spans="1:9" s="69" customFormat="1" ht="21" thickBot="1">
      <c r="A891" s="196">
        <v>21010000</v>
      </c>
      <c r="B891" s="197"/>
      <c r="C891" s="198"/>
      <c r="D891" s="197"/>
      <c r="E891" s="78" t="s">
        <v>392</v>
      </c>
      <c r="F891" s="186"/>
      <c r="G891" s="186"/>
      <c r="H891" s="186"/>
      <c r="I891" s="199"/>
    </row>
    <row r="892" spans="1:9" s="69" customFormat="1" ht="21" thickBot="1">
      <c r="A892" s="200">
        <v>21010103</v>
      </c>
      <c r="B892" s="281" t="s">
        <v>19</v>
      </c>
      <c r="C892" s="202"/>
      <c r="D892" s="102" t="s">
        <v>9</v>
      </c>
      <c r="E892" s="83" t="s">
        <v>431</v>
      </c>
      <c r="F892" s="203">
        <f t="shared" ref="F892:F893" si="72">G892-(G892*10%)</f>
        <v>1203204.223368</v>
      </c>
      <c r="G892" s="187">
        <v>1336893.58152</v>
      </c>
      <c r="H892" s="203">
        <f t="shared" ref="H892:H893" si="73">G892/12*9</f>
        <v>1002670.18614</v>
      </c>
      <c r="I892" s="187">
        <v>1085066.3999999999</v>
      </c>
    </row>
    <row r="893" spans="1:9" s="69" customFormat="1" ht="21" thickBot="1">
      <c r="A893" s="200">
        <v>21010104</v>
      </c>
      <c r="B893" s="281" t="s">
        <v>19</v>
      </c>
      <c r="C893" s="202"/>
      <c r="D893" s="102" t="s">
        <v>9</v>
      </c>
      <c r="E893" s="83" t="s">
        <v>432</v>
      </c>
      <c r="F893" s="203">
        <f t="shared" si="72"/>
        <v>657731.11168800003</v>
      </c>
      <c r="G893" s="187">
        <v>730812.34632000001</v>
      </c>
      <c r="H893" s="203">
        <f t="shared" si="73"/>
        <v>548109.25974000001</v>
      </c>
      <c r="I893" s="187"/>
    </row>
    <row r="894" spans="1:9" s="69" customFormat="1" ht="21" thickBot="1">
      <c r="A894" s="200">
        <v>21010105</v>
      </c>
      <c r="B894" s="281" t="s">
        <v>19</v>
      </c>
      <c r="C894" s="202"/>
      <c r="D894" s="102" t="s">
        <v>9</v>
      </c>
      <c r="E894" s="83" t="s">
        <v>433</v>
      </c>
      <c r="F894" s="203"/>
      <c r="G894" s="187"/>
      <c r="H894" s="203"/>
      <c r="I894" s="187"/>
    </row>
    <row r="895" spans="1:9" s="69" customFormat="1" ht="21" thickBot="1">
      <c r="A895" s="200">
        <v>21010106</v>
      </c>
      <c r="B895" s="281" t="s">
        <v>19</v>
      </c>
      <c r="C895" s="202"/>
      <c r="D895" s="102" t="s">
        <v>9</v>
      </c>
      <c r="E895" s="83" t="s">
        <v>449</v>
      </c>
      <c r="F895" s="203"/>
      <c r="G895" s="187"/>
      <c r="H895" s="203"/>
      <c r="I895" s="187"/>
    </row>
    <row r="896" spans="1:9" s="69" customFormat="1" ht="20.25">
      <c r="A896" s="236"/>
      <c r="B896" s="281" t="s">
        <v>19</v>
      </c>
      <c r="C896" s="202"/>
      <c r="D896" s="102" t="s">
        <v>9</v>
      </c>
      <c r="E896" s="109" t="s">
        <v>940</v>
      </c>
      <c r="F896" s="203"/>
      <c r="G896" s="187">
        <v>840000</v>
      </c>
      <c r="H896" s="203"/>
      <c r="I896" s="187">
        <v>480000</v>
      </c>
    </row>
    <row r="897" spans="1:9" s="69" customFormat="1" ht="39.75" thickBot="1">
      <c r="A897" s="196">
        <v>21020300</v>
      </c>
      <c r="B897" s="197"/>
      <c r="C897" s="198"/>
      <c r="D897" s="197"/>
      <c r="E897" s="78" t="s">
        <v>435</v>
      </c>
      <c r="F897" s="203"/>
      <c r="G897" s="187"/>
      <c r="H897" s="203"/>
      <c r="I897" s="187"/>
    </row>
    <row r="898" spans="1:9" s="69" customFormat="1" ht="21" thickBot="1">
      <c r="A898" s="200">
        <v>21020301</v>
      </c>
      <c r="B898" s="281" t="s">
        <v>19</v>
      </c>
      <c r="C898" s="202"/>
      <c r="D898" s="102" t="s">
        <v>9</v>
      </c>
      <c r="E898" s="109" t="s">
        <v>436</v>
      </c>
      <c r="F898" s="203">
        <f t="shared" ref="F898:F901" si="74">G898-(G898*10%)</f>
        <v>443233.79906400002</v>
      </c>
      <c r="G898" s="187">
        <v>492481.99896</v>
      </c>
      <c r="H898" s="203">
        <f t="shared" ref="H898:H901" si="75">G898/12*9</f>
        <v>369361.49922</v>
      </c>
      <c r="I898" s="187">
        <v>379773.24</v>
      </c>
    </row>
    <row r="899" spans="1:9" s="69" customFormat="1" ht="21" thickBot="1">
      <c r="A899" s="200">
        <v>21020302</v>
      </c>
      <c r="B899" s="281" t="s">
        <v>19</v>
      </c>
      <c r="C899" s="202"/>
      <c r="D899" s="102" t="s">
        <v>9</v>
      </c>
      <c r="E899" s="109" t="s">
        <v>437</v>
      </c>
      <c r="F899" s="203">
        <f t="shared" si="74"/>
        <v>253276.46416799995</v>
      </c>
      <c r="G899" s="187">
        <v>281418.29351999995</v>
      </c>
      <c r="H899" s="203">
        <f t="shared" si="75"/>
        <v>211063.72013999996</v>
      </c>
      <c r="I899" s="187">
        <v>217013.28</v>
      </c>
    </row>
    <row r="900" spans="1:9" s="69" customFormat="1" ht="21" thickBot="1">
      <c r="A900" s="200">
        <v>21020303</v>
      </c>
      <c r="B900" s="281" t="s">
        <v>19</v>
      </c>
      <c r="C900" s="202"/>
      <c r="D900" s="102" t="s">
        <v>9</v>
      </c>
      <c r="E900" s="109" t="s">
        <v>438</v>
      </c>
      <c r="F900" s="203">
        <f t="shared" si="74"/>
        <v>18543.485520000002</v>
      </c>
      <c r="G900" s="187">
        <v>20603.872800000001</v>
      </c>
      <c r="H900" s="203">
        <f t="shared" si="75"/>
        <v>15452.904600000002</v>
      </c>
      <c r="I900" s="187">
        <v>11200</v>
      </c>
    </row>
    <row r="901" spans="1:9" s="69" customFormat="1" ht="21" thickBot="1">
      <c r="A901" s="200">
        <v>21020304</v>
      </c>
      <c r="B901" s="281" t="s">
        <v>19</v>
      </c>
      <c r="C901" s="202"/>
      <c r="D901" s="102" t="s">
        <v>9</v>
      </c>
      <c r="E901" s="109" t="s">
        <v>398</v>
      </c>
      <c r="F901" s="203">
        <f t="shared" si="74"/>
        <v>63319.108103999999</v>
      </c>
      <c r="G901" s="187">
        <v>70354.564559999999</v>
      </c>
      <c r="H901" s="203">
        <f t="shared" si="75"/>
        <v>52765.923419999999</v>
      </c>
      <c r="I901" s="187">
        <v>54253.32</v>
      </c>
    </row>
    <row r="902" spans="1:9" s="69" customFormat="1" ht="21" thickBot="1">
      <c r="A902" s="200">
        <v>21020312</v>
      </c>
      <c r="B902" s="281" t="s">
        <v>19</v>
      </c>
      <c r="C902" s="202"/>
      <c r="D902" s="102" t="s">
        <v>9</v>
      </c>
      <c r="E902" s="109" t="s">
        <v>439</v>
      </c>
      <c r="F902" s="203"/>
      <c r="G902" s="187"/>
      <c r="H902" s="203"/>
      <c r="I902" s="187"/>
    </row>
    <row r="903" spans="1:9" s="69" customFormat="1" ht="20.25">
      <c r="A903" s="200">
        <v>21020315</v>
      </c>
      <c r="B903" s="281" t="s">
        <v>19</v>
      </c>
      <c r="C903" s="202"/>
      <c r="D903" s="102" t="s">
        <v>9</v>
      </c>
      <c r="E903" s="109" t="s">
        <v>440</v>
      </c>
      <c r="F903" s="203">
        <f>G903-(G903*10%)</f>
        <v>118262.80065599999</v>
      </c>
      <c r="G903" s="187">
        <v>131403.11184</v>
      </c>
      <c r="H903" s="203">
        <f>G903/12*9</f>
        <v>98552.333879999991</v>
      </c>
      <c r="I903" s="187">
        <v>102253.32</v>
      </c>
    </row>
    <row r="904" spans="1:9" s="69" customFormat="1" ht="20.25">
      <c r="A904" s="200">
        <v>21020314</v>
      </c>
      <c r="B904" s="281" t="s">
        <v>19</v>
      </c>
      <c r="C904" s="202"/>
      <c r="D904" s="82"/>
      <c r="E904" s="109" t="s">
        <v>516</v>
      </c>
      <c r="F904" s="203"/>
      <c r="G904" s="203"/>
      <c r="H904" s="203"/>
      <c r="I904" s="203"/>
    </row>
    <row r="905" spans="1:9" s="69" customFormat="1" ht="20.25">
      <c r="A905" s="200">
        <v>21020305</v>
      </c>
      <c r="B905" s="281" t="s">
        <v>19</v>
      </c>
      <c r="C905" s="202"/>
      <c r="D905" s="82"/>
      <c r="E905" s="109" t="s">
        <v>517</v>
      </c>
      <c r="F905" s="203"/>
      <c r="G905" s="203"/>
      <c r="H905" s="203"/>
      <c r="I905" s="203"/>
    </row>
    <row r="906" spans="1:9" s="69" customFormat="1" ht="20.25">
      <c r="A906" s="200">
        <v>21020306</v>
      </c>
      <c r="B906" s="281" t="s">
        <v>19</v>
      </c>
      <c r="C906" s="202"/>
      <c r="D906" s="82"/>
      <c r="E906" s="109" t="s">
        <v>518</v>
      </c>
      <c r="F906" s="203"/>
      <c r="G906" s="203"/>
      <c r="H906" s="203"/>
      <c r="I906" s="203"/>
    </row>
    <row r="907" spans="1:9" s="69" customFormat="1" ht="21" thickBot="1">
      <c r="A907" s="196">
        <v>21020400</v>
      </c>
      <c r="B907" s="197"/>
      <c r="C907" s="198"/>
      <c r="D907" s="197"/>
      <c r="E907" s="78" t="s">
        <v>450</v>
      </c>
      <c r="F907" s="203"/>
      <c r="G907" s="203"/>
      <c r="H907" s="203"/>
      <c r="I907" s="203"/>
    </row>
    <row r="908" spans="1:9" s="69" customFormat="1" ht="21" thickBot="1">
      <c r="A908" s="200">
        <v>21020401</v>
      </c>
      <c r="B908" s="281" t="s">
        <v>19</v>
      </c>
      <c r="C908" s="202"/>
      <c r="D908" s="102" t="s">
        <v>9</v>
      </c>
      <c r="E908" s="109" t="s">
        <v>436</v>
      </c>
      <c r="F908" s="203">
        <f t="shared" ref="F908:F913" si="76">G908-(G908*10%)</f>
        <v>230205.89491199999</v>
      </c>
      <c r="G908" s="187">
        <v>255784.32767999999</v>
      </c>
      <c r="H908" s="203">
        <f t="shared" ref="H908:H913" si="77">G908/12*9</f>
        <v>191838.24575999999</v>
      </c>
      <c r="I908" s="187"/>
    </row>
    <row r="909" spans="1:9" s="69" customFormat="1" ht="21" thickBot="1">
      <c r="A909" s="200">
        <v>21020402</v>
      </c>
      <c r="B909" s="281" t="s">
        <v>19</v>
      </c>
      <c r="C909" s="202"/>
      <c r="D909" s="102" t="s">
        <v>9</v>
      </c>
      <c r="E909" s="109" t="s">
        <v>437</v>
      </c>
      <c r="F909" s="203">
        <f t="shared" si="76"/>
        <v>131546.228688</v>
      </c>
      <c r="G909" s="187">
        <v>146162.47632000002</v>
      </c>
      <c r="H909" s="203">
        <f t="shared" si="77"/>
        <v>109621.85724000001</v>
      </c>
      <c r="I909" s="187"/>
    </row>
    <row r="910" spans="1:9" s="69" customFormat="1" ht="21" thickBot="1">
      <c r="A910" s="200">
        <v>21020403</v>
      </c>
      <c r="B910" s="281" t="s">
        <v>19</v>
      </c>
      <c r="C910" s="202"/>
      <c r="D910" s="102" t="s">
        <v>9</v>
      </c>
      <c r="E910" s="109" t="s">
        <v>438</v>
      </c>
      <c r="F910" s="203">
        <f t="shared" si="76"/>
        <v>9889.8589439999996</v>
      </c>
      <c r="G910" s="187">
        <v>10988.73216</v>
      </c>
      <c r="H910" s="203">
        <f t="shared" si="77"/>
        <v>8241.5491199999997</v>
      </c>
      <c r="I910" s="187"/>
    </row>
    <row r="911" spans="1:9" s="69" customFormat="1" ht="21" thickBot="1">
      <c r="A911" s="200">
        <v>21020404</v>
      </c>
      <c r="B911" s="281" t="s">
        <v>19</v>
      </c>
      <c r="C911" s="202"/>
      <c r="D911" s="102" t="s">
        <v>9</v>
      </c>
      <c r="E911" s="109" t="s">
        <v>398</v>
      </c>
      <c r="F911" s="203">
        <f t="shared" si="76"/>
        <v>32886.551880000006</v>
      </c>
      <c r="G911" s="187">
        <v>36540.613200000007</v>
      </c>
      <c r="H911" s="203">
        <f t="shared" si="77"/>
        <v>27405.459900000005</v>
      </c>
      <c r="I911" s="187"/>
    </row>
    <row r="912" spans="1:9" s="69" customFormat="1" ht="21" thickBot="1">
      <c r="A912" s="200">
        <v>21020412</v>
      </c>
      <c r="B912" s="281" t="s">
        <v>19</v>
      </c>
      <c r="C912" s="202"/>
      <c r="D912" s="102" t="s">
        <v>9</v>
      </c>
      <c r="E912" s="109" t="s">
        <v>439</v>
      </c>
      <c r="F912" s="203">
        <f t="shared" si="76"/>
        <v>0</v>
      </c>
      <c r="G912" s="187"/>
      <c r="H912" s="203">
        <f t="shared" si="77"/>
        <v>0</v>
      </c>
      <c r="I912" s="187"/>
    </row>
    <row r="913" spans="1:9" s="69" customFormat="1" ht="20.25">
      <c r="A913" s="200">
        <v>21020415</v>
      </c>
      <c r="B913" s="281" t="s">
        <v>19</v>
      </c>
      <c r="C913" s="202"/>
      <c r="D913" s="102" t="s">
        <v>9</v>
      </c>
      <c r="E913" s="109" t="s">
        <v>440</v>
      </c>
      <c r="F913" s="203">
        <f t="shared" si="76"/>
        <v>60358.361111999999</v>
      </c>
      <c r="G913" s="187">
        <v>67064.845679999999</v>
      </c>
      <c r="H913" s="203">
        <f t="shared" si="77"/>
        <v>50298.634259999999</v>
      </c>
      <c r="I913" s="187"/>
    </row>
    <row r="914" spans="1:9" s="69" customFormat="1" ht="20.25">
      <c r="A914" s="206">
        <v>21020600</v>
      </c>
      <c r="B914" s="207"/>
      <c r="C914" s="208"/>
      <c r="D914" s="207"/>
      <c r="E914" s="78" t="s">
        <v>408</v>
      </c>
      <c r="F914" s="203"/>
      <c r="G914" s="187"/>
      <c r="H914" s="203"/>
      <c r="I914" s="187"/>
    </row>
    <row r="915" spans="1:9" s="69" customFormat="1" ht="20.25">
      <c r="A915" s="296">
        <v>21020605</v>
      </c>
      <c r="B915" s="281" t="s">
        <v>19</v>
      </c>
      <c r="C915" s="209"/>
      <c r="D915" s="82"/>
      <c r="E915" s="83" t="s">
        <v>497</v>
      </c>
      <c r="F915" s="203"/>
      <c r="G915" s="203"/>
      <c r="H915" s="203"/>
      <c r="I915" s="203"/>
    </row>
    <row r="916" spans="1:9" s="69" customFormat="1" ht="20.25">
      <c r="A916" s="211">
        <v>22020000</v>
      </c>
      <c r="B916" s="212"/>
      <c r="C916" s="213"/>
      <c r="D916" s="212"/>
      <c r="E916" s="141" t="s">
        <v>410</v>
      </c>
      <c r="F916" s="203"/>
      <c r="G916" s="187"/>
      <c r="H916" s="203"/>
      <c r="I916" s="187"/>
    </row>
    <row r="917" spans="1:9" s="69" customFormat="1" ht="20.25">
      <c r="A917" s="211">
        <v>22020100</v>
      </c>
      <c r="B917" s="212"/>
      <c r="C917" s="213"/>
      <c r="D917" s="212"/>
      <c r="E917" s="141" t="s">
        <v>465</v>
      </c>
      <c r="F917" s="203"/>
      <c r="G917" s="187"/>
      <c r="H917" s="203"/>
      <c r="I917" s="187"/>
    </row>
    <row r="918" spans="1:9" s="69" customFormat="1" ht="21" thickBot="1">
      <c r="A918" s="267">
        <v>22020101</v>
      </c>
      <c r="B918" s="281" t="s">
        <v>15</v>
      </c>
      <c r="C918" s="164"/>
      <c r="D918" s="267"/>
      <c r="E918" s="324" t="s">
        <v>466</v>
      </c>
      <c r="F918" s="203"/>
      <c r="G918" s="187"/>
      <c r="H918" s="203"/>
      <c r="I918" s="187"/>
    </row>
    <row r="919" spans="1:9" s="69" customFormat="1" ht="20.25">
      <c r="A919" s="267">
        <v>22020102</v>
      </c>
      <c r="B919" s="281" t="s">
        <v>15</v>
      </c>
      <c r="C919" s="164"/>
      <c r="D919" s="102" t="s">
        <v>9</v>
      </c>
      <c r="E919" s="324" t="s">
        <v>412</v>
      </c>
      <c r="F919" s="203"/>
      <c r="G919" s="187">
        <v>300000</v>
      </c>
      <c r="H919" s="203"/>
      <c r="I919" s="187">
        <v>200000</v>
      </c>
    </row>
    <row r="920" spans="1:9" s="69" customFormat="1" ht="20.25">
      <c r="A920" s="267">
        <v>22020103</v>
      </c>
      <c r="B920" s="281" t="s">
        <v>15</v>
      </c>
      <c r="C920" s="164"/>
      <c r="D920" s="267"/>
      <c r="E920" s="324" t="s">
        <v>467</v>
      </c>
      <c r="F920" s="203"/>
      <c r="G920" s="203"/>
      <c r="H920" s="203"/>
      <c r="I920" s="203"/>
    </row>
    <row r="921" spans="1:9" s="69" customFormat="1" ht="20.25">
      <c r="A921" s="267">
        <v>22020104</v>
      </c>
      <c r="B921" s="281" t="s">
        <v>15</v>
      </c>
      <c r="C921" s="164"/>
      <c r="D921" s="267"/>
      <c r="E921" s="324" t="s">
        <v>413</v>
      </c>
      <c r="F921" s="203"/>
      <c r="G921" s="203"/>
      <c r="H921" s="203"/>
      <c r="I921" s="203"/>
    </row>
    <row r="922" spans="1:9" s="69" customFormat="1" ht="21" thickBot="1">
      <c r="A922" s="211">
        <v>22020300</v>
      </c>
      <c r="B922" s="212"/>
      <c r="C922" s="213"/>
      <c r="D922" s="212"/>
      <c r="E922" s="141" t="s">
        <v>454</v>
      </c>
      <c r="F922" s="203"/>
      <c r="G922" s="187"/>
      <c r="H922" s="203"/>
      <c r="I922" s="187"/>
    </row>
    <row r="923" spans="1:9" s="69" customFormat="1" ht="21" thickBot="1">
      <c r="A923" s="163">
        <v>22020311</v>
      </c>
      <c r="B923" s="281" t="s">
        <v>19</v>
      </c>
      <c r="C923" s="164"/>
      <c r="D923" s="102" t="s">
        <v>9</v>
      </c>
      <c r="E923" s="210" t="s">
        <v>555</v>
      </c>
      <c r="F923" s="203">
        <v>1280000</v>
      </c>
      <c r="G923" s="187">
        <v>5000000</v>
      </c>
      <c r="H923" s="203"/>
      <c r="I923" s="187">
        <v>5000000</v>
      </c>
    </row>
    <row r="924" spans="1:9" s="69" customFormat="1" ht="20.25">
      <c r="A924" s="163">
        <v>22020313</v>
      </c>
      <c r="B924" s="281" t="s">
        <v>19</v>
      </c>
      <c r="C924" s="164"/>
      <c r="D924" s="102" t="s">
        <v>9</v>
      </c>
      <c r="E924" s="210" t="s">
        <v>445</v>
      </c>
      <c r="F924" s="203">
        <v>1000000</v>
      </c>
      <c r="G924" s="187">
        <v>5000000</v>
      </c>
      <c r="H924" s="203">
        <v>3156999.95</v>
      </c>
      <c r="I924" s="187">
        <v>5000000</v>
      </c>
    </row>
    <row r="925" spans="1:9" s="69" customFormat="1" ht="39.75" thickBot="1">
      <c r="A925" s="211" t="s">
        <v>579</v>
      </c>
      <c r="B925" s="212"/>
      <c r="C925" s="213"/>
      <c r="D925" s="212"/>
      <c r="E925" s="141" t="s">
        <v>424</v>
      </c>
      <c r="F925" s="203"/>
      <c r="G925" s="187"/>
      <c r="H925" s="203"/>
      <c r="I925" s="187"/>
    </row>
    <row r="926" spans="1:9" s="69" customFormat="1" ht="39.75" thickBot="1">
      <c r="A926" s="163">
        <v>22021003</v>
      </c>
      <c r="B926" s="281" t="s">
        <v>19</v>
      </c>
      <c r="C926" s="164"/>
      <c r="D926" s="102" t="s">
        <v>9</v>
      </c>
      <c r="E926" s="109" t="s">
        <v>427</v>
      </c>
      <c r="F926" s="203"/>
      <c r="G926" s="187"/>
      <c r="H926" s="203"/>
      <c r="I926" s="187"/>
    </row>
    <row r="927" spans="1:9" s="69" customFormat="1" ht="20.25">
      <c r="A927" s="163">
        <v>22021017</v>
      </c>
      <c r="B927" s="281" t="s">
        <v>19</v>
      </c>
      <c r="C927" s="164"/>
      <c r="D927" s="102" t="s">
        <v>9</v>
      </c>
      <c r="E927" s="109" t="s">
        <v>513</v>
      </c>
      <c r="F927" s="203">
        <v>250000</v>
      </c>
      <c r="G927" s="187">
        <v>2000000</v>
      </c>
      <c r="H927" s="203">
        <v>168000</v>
      </c>
      <c r="I927" s="187">
        <v>2000000</v>
      </c>
    </row>
    <row r="928" spans="1:9" s="69" customFormat="1" ht="39">
      <c r="A928" s="211">
        <v>22040000</v>
      </c>
      <c r="B928" s="212"/>
      <c r="C928" s="213"/>
      <c r="D928" s="212"/>
      <c r="E928" s="141" t="s">
        <v>559</v>
      </c>
      <c r="F928" s="203"/>
      <c r="G928" s="187"/>
      <c r="H928" s="203"/>
      <c r="I928" s="187"/>
    </row>
    <row r="929" spans="1:9" s="69" customFormat="1" ht="39.75" thickBot="1">
      <c r="A929" s="211">
        <v>22040100</v>
      </c>
      <c r="B929" s="212"/>
      <c r="C929" s="213"/>
      <c r="D929" s="212"/>
      <c r="E929" s="141" t="s">
        <v>428</v>
      </c>
      <c r="F929" s="203"/>
      <c r="G929" s="187"/>
      <c r="H929" s="203"/>
      <c r="I929" s="187"/>
    </row>
    <row r="930" spans="1:9" s="69" customFormat="1" ht="39">
      <c r="A930" s="163">
        <v>22040109</v>
      </c>
      <c r="B930" s="281" t="s">
        <v>19</v>
      </c>
      <c r="C930" s="164"/>
      <c r="D930" s="102" t="s">
        <v>9</v>
      </c>
      <c r="E930" s="109" t="s">
        <v>429</v>
      </c>
      <c r="F930" s="203">
        <v>560000</v>
      </c>
      <c r="G930" s="187">
        <v>5000000</v>
      </c>
      <c r="H930" s="203">
        <v>2050000</v>
      </c>
      <c r="I930" s="187">
        <v>5000000</v>
      </c>
    </row>
    <row r="931" spans="1:9" s="69" customFormat="1" ht="20.25">
      <c r="A931" s="211"/>
      <c r="B931" s="212"/>
      <c r="C931" s="213"/>
      <c r="D931" s="212"/>
      <c r="E931" s="147" t="s">
        <v>46</v>
      </c>
      <c r="F931" s="204">
        <f>SUM(F892:F915)</f>
        <v>3222457.8881040001</v>
      </c>
      <c r="G931" s="204">
        <f>SUM(G892:G915)</f>
        <v>4420508.76456</v>
      </c>
      <c r="H931" s="204">
        <f>SUM(H892:H915)</f>
        <v>2685381.5734199998</v>
      </c>
      <c r="I931" s="204">
        <f>SUM(I892:I915)</f>
        <v>2329559.5599999996</v>
      </c>
    </row>
    <row r="932" spans="1:9" s="69" customFormat="1" ht="21" thickBot="1">
      <c r="A932" s="179"/>
      <c r="B932" s="180"/>
      <c r="C932" s="181"/>
      <c r="D932" s="180"/>
      <c r="E932" s="182" t="s">
        <v>410</v>
      </c>
      <c r="F932" s="298">
        <f>SUM(F918:F930)</f>
        <v>3090000</v>
      </c>
      <c r="G932" s="298">
        <f>SUM(G918:G930)</f>
        <v>17300000</v>
      </c>
      <c r="H932" s="298">
        <f>SUM(H918:H930)</f>
        <v>5374999.9500000002</v>
      </c>
      <c r="I932" s="298">
        <f>SUM(I918:I930)</f>
        <v>17200000</v>
      </c>
    </row>
    <row r="933" spans="1:9" s="69" customFormat="1" ht="27.95" customHeight="1" thickBot="1">
      <c r="A933" s="299"/>
      <c r="B933" s="227"/>
      <c r="C933" s="300"/>
      <c r="D933" s="24"/>
      <c r="E933" s="172" t="s">
        <v>51</v>
      </c>
      <c r="F933" s="302">
        <f>F931+F932</f>
        <v>6312457.8881040001</v>
      </c>
      <c r="G933" s="302">
        <f>G931+G932</f>
        <v>21720508.764559999</v>
      </c>
      <c r="H933" s="302">
        <f>H931+H932</f>
        <v>8060381.5234200004</v>
      </c>
      <c r="I933" s="302">
        <f>I931+I932</f>
        <v>19529559.559999999</v>
      </c>
    </row>
    <row r="934" spans="1:9" ht="34.5">
      <c r="A934" s="710" t="s">
        <v>0</v>
      </c>
      <c r="B934" s="711"/>
      <c r="C934" s="711"/>
      <c r="D934" s="711"/>
      <c r="E934" s="711"/>
      <c r="F934" s="711"/>
      <c r="G934" s="711"/>
      <c r="H934" s="711"/>
      <c r="I934" s="712"/>
    </row>
    <row r="935" spans="1:9" ht="22.5">
      <c r="A935" s="713" t="s">
        <v>1</v>
      </c>
      <c r="B935" s="714"/>
      <c r="C935" s="714"/>
      <c r="D935" s="714"/>
      <c r="E935" s="714"/>
      <c r="F935" s="714"/>
      <c r="G935" s="714"/>
      <c r="H935" s="714"/>
      <c r="I935" s="715"/>
    </row>
    <row r="936" spans="1:9" ht="22.5">
      <c r="A936" s="713" t="s">
        <v>984</v>
      </c>
      <c r="B936" s="714"/>
      <c r="C936" s="714"/>
      <c r="D936" s="714"/>
      <c r="E936" s="714"/>
      <c r="F936" s="714"/>
      <c r="G936" s="714"/>
      <c r="H936" s="714"/>
      <c r="I936" s="715"/>
    </row>
    <row r="937" spans="1:9" ht="18.75" customHeight="1" thickBot="1">
      <c r="A937" s="716" t="s">
        <v>368</v>
      </c>
      <c r="B937" s="716"/>
      <c r="C937" s="716"/>
      <c r="D937" s="716"/>
      <c r="E937" s="716"/>
      <c r="F937" s="716"/>
      <c r="G937" s="716"/>
      <c r="H937" s="716"/>
      <c r="I937" s="716"/>
    </row>
    <row r="938" spans="1:9" s="69" customFormat="1" ht="20.25" thickBot="1">
      <c r="A938" s="720" t="s">
        <v>580</v>
      </c>
      <c r="B938" s="721"/>
      <c r="C938" s="721"/>
      <c r="D938" s="721"/>
      <c r="E938" s="721"/>
      <c r="F938" s="721"/>
      <c r="G938" s="721"/>
      <c r="H938" s="721"/>
      <c r="I938" s="722"/>
    </row>
    <row r="939" spans="1:9" s="184" customFormat="1" ht="41.25" thickBot="1">
      <c r="A939" s="3" t="s">
        <v>370</v>
      </c>
      <c r="B939" s="3" t="s">
        <v>78</v>
      </c>
      <c r="C939" s="157" t="s">
        <v>371</v>
      </c>
      <c r="D939" s="3" t="s">
        <v>4</v>
      </c>
      <c r="E939" s="158" t="s">
        <v>79</v>
      </c>
      <c r="F939" s="3" t="s">
        <v>882</v>
      </c>
      <c r="G939" s="3" t="s">
        <v>881</v>
      </c>
      <c r="H939" s="3" t="s">
        <v>884</v>
      </c>
      <c r="I939" s="3" t="s">
        <v>983</v>
      </c>
    </row>
    <row r="940" spans="1:9" s="69" customFormat="1" ht="27.95" customHeight="1">
      <c r="A940" s="231">
        <v>20000000</v>
      </c>
      <c r="B940" s="232"/>
      <c r="C940" s="233"/>
      <c r="D940" s="232"/>
      <c r="E940" s="72" t="s">
        <v>43</v>
      </c>
      <c r="F940" s="234"/>
      <c r="G940" s="234"/>
      <c r="H940" s="234"/>
      <c r="I940" s="235"/>
    </row>
    <row r="941" spans="1:9" s="69" customFormat="1" ht="20.25">
      <c r="A941" s="196">
        <v>21000000</v>
      </c>
      <c r="B941" s="197"/>
      <c r="C941" s="198"/>
      <c r="D941" s="197"/>
      <c r="E941" s="78" t="s">
        <v>46</v>
      </c>
      <c r="F941" s="186"/>
      <c r="G941" s="186"/>
      <c r="H941" s="186"/>
      <c r="I941" s="199"/>
    </row>
    <row r="942" spans="1:9" s="69" customFormat="1" ht="21" thickBot="1">
      <c r="A942" s="196">
        <v>21010000</v>
      </c>
      <c r="B942" s="197"/>
      <c r="C942" s="198"/>
      <c r="D942" s="197"/>
      <c r="E942" s="78" t="s">
        <v>392</v>
      </c>
      <c r="F942" s="186"/>
      <c r="G942" s="186"/>
      <c r="H942" s="186"/>
      <c r="I942" s="199"/>
    </row>
    <row r="943" spans="1:9" s="69" customFormat="1" ht="21" thickBot="1">
      <c r="A943" s="200">
        <v>21010103</v>
      </c>
      <c r="B943" s="281" t="s">
        <v>19</v>
      </c>
      <c r="C943" s="202"/>
      <c r="D943" s="102" t="s">
        <v>9</v>
      </c>
      <c r="E943" s="83" t="s">
        <v>431</v>
      </c>
      <c r="F943" s="203">
        <f>G943-(G943*10%)</f>
        <v>1863782.4014525523</v>
      </c>
      <c r="G943" s="203">
        <v>2070869.3349472804</v>
      </c>
      <c r="H943" s="203">
        <f>G943/12*9</f>
        <v>1553152.0012104602</v>
      </c>
      <c r="I943" s="203">
        <v>842239.08</v>
      </c>
    </row>
    <row r="944" spans="1:9" s="69" customFormat="1" ht="21" thickBot="1">
      <c r="A944" s="200">
        <v>21010104</v>
      </c>
      <c r="B944" s="281" t="s">
        <v>19</v>
      </c>
      <c r="C944" s="202"/>
      <c r="D944" s="102" t="s">
        <v>9</v>
      </c>
      <c r="E944" s="83" t="s">
        <v>432</v>
      </c>
      <c r="F944" s="203"/>
      <c r="G944" s="187"/>
      <c r="H944" s="203"/>
      <c r="I944" s="187">
        <v>452821.44</v>
      </c>
    </row>
    <row r="945" spans="1:9" s="69" customFormat="1" ht="21" thickBot="1">
      <c r="A945" s="200">
        <v>21010105</v>
      </c>
      <c r="B945" s="281" t="s">
        <v>19</v>
      </c>
      <c r="C945" s="202"/>
      <c r="D945" s="102" t="s">
        <v>9</v>
      </c>
      <c r="E945" s="83" t="s">
        <v>433</v>
      </c>
      <c r="F945" s="203"/>
      <c r="G945" s="187"/>
      <c r="H945" s="203"/>
      <c r="I945" s="187"/>
    </row>
    <row r="946" spans="1:9" s="69" customFormat="1" ht="20.25">
      <c r="A946" s="200">
        <v>21010106</v>
      </c>
      <c r="B946" s="281" t="s">
        <v>19</v>
      </c>
      <c r="C946" s="202"/>
      <c r="D946" s="102" t="s">
        <v>9</v>
      </c>
      <c r="E946" s="83" t="s">
        <v>449</v>
      </c>
      <c r="F946" s="203"/>
      <c r="G946" s="203"/>
      <c r="H946" s="203"/>
      <c r="I946" s="203"/>
    </row>
    <row r="947" spans="1:9" s="69" customFormat="1" ht="20.25">
      <c r="A947" s="236"/>
      <c r="B947" s="281" t="s">
        <v>19</v>
      </c>
      <c r="C947" s="202"/>
      <c r="D947" s="82"/>
      <c r="E947" s="109" t="s">
        <v>940</v>
      </c>
      <c r="F947" s="203"/>
      <c r="G947" s="187">
        <v>840000</v>
      </c>
      <c r="H947" s="203"/>
      <c r="I947" s="187">
        <v>2400000</v>
      </c>
    </row>
    <row r="948" spans="1:9" s="69" customFormat="1" ht="39.75" thickBot="1">
      <c r="A948" s="196">
        <v>21020000</v>
      </c>
      <c r="B948" s="197"/>
      <c r="C948" s="198"/>
      <c r="D948" s="197"/>
      <c r="E948" s="78" t="s">
        <v>435</v>
      </c>
      <c r="F948" s="203"/>
      <c r="G948" s="187"/>
      <c r="H948" s="203"/>
      <c r="I948" s="187"/>
    </row>
    <row r="949" spans="1:9" s="69" customFormat="1" ht="21" thickBot="1">
      <c r="A949" s="200">
        <v>21020301</v>
      </c>
      <c r="B949" s="281" t="s">
        <v>19</v>
      </c>
      <c r="C949" s="202"/>
      <c r="D949" s="102" t="s">
        <v>9</v>
      </c>
      <c r="E949" s="109" t="s">
        <v>436</v>
      </c>
      <c r="F949" s="203">
        <f t="shared" ref="F949:F954" si="78">G949-(G949*10%)</f>
        <v>652323.8439423719</v>
      </c>
      <c r="G949" s="187">
        <v>724804.27104707982</v>
      </c>
      <c r="H949" s="203">
        <f t="shared" ref="H949:H954" si="79">G949/12*9</f>
        <v>543603.20328530984</v>
      </c>
      <c r="I949" s="187">
        <v>294780.68</v>
      </c>
    </row>
    <row r="950" spans="1:9" s="69" customFormat="1" ht="21" thickBot="1">
      <c r="A950" s="200">
        <v>21020302</v>
      </c>
      <c r="B950" s="281" t="s">
        <v>19</v>
      </c>
      <c r="C950" s="202"/>
      <c r="D950" s="102" t="s">
        <v>9</v>
      </c>
      <c r="E950" s="109" t="s">
        <v>437</v>
      </c>
      <c r="F950" s="203">
        <f t="shared" si="78"/>
        <v>372756.47571187199</v>
      </c>
      <c r="G950" s="187">
        <v>414173.86190208001</v>
      </c>
      <c r="H950" s="203">
        <f t="shared" si="79"/>
        <v>310630.39642656001</v>
      </c>
      <c r="I950" s="187">
        <v>168447.86</v>
      </c>
    </row>
    <row r="951" spans="1:9" s="69" customFormat="1" ht="21" thickBot="1">
      <c r="A951" s="200">
        <v>21020303</v>
      </c>
      <c r="B951" s="281" t="s">
        <v>19</v>
      </c>
      <c r="C951" s="202"/>
      <c r="D951" s="102" t="s">
        <v>9</v>
      </c>
      <c r="E951" s="109" t="s">
        <v>438</v>
      </c>
      <c r="F951" s="203">
        <f t="shared" si="78"/>
        <v>43268.132879999997</v>
      </c>
      <c r="G951" s="187">
        <v>48075.703199999996</v>
      </c>
      <c r="H951" s="203">
        <f t="shared" si="79"/>
        <v>36056.777399999999</v>
      </c>
      <c r="I951" s="187">
        <v>9720</v>
      </c>
    </row>
    <row r="952" spans="1:9" s="69" customFormat="1" ht="21" thickBot="1">
      <c r="A952" s="200">
        <v>21020304</v>
      </c>
      <c r="B952" s="281" t="s">
        <v>19</v>
      </c>
      <c r="C952" s="202"/>
      <c r="D952" s="102" t="s">
        <v>9</v>
      </c>
      <c r="E952" s="109" t="s">
        <v>398</v>
      </c>
      <c r="F952" s="203">
        <f t="shared" si="78"/>
        <v>93189.118927967997</v>
      </c>
      <c r="G952" s="187">
        <v>103543.46547552</v>
      </c>
      <c r="H952" s="203">
        <f t="shared" si="79"/>
        <v>77657.599106640002</v>
      </c>
      <c r="I952" s="187">
        <v>42111.95</v>
      </c>
    </row>
    <row r="953" spans="1:9" s="69" customFormat="1" ht="21" thickBot="1">
      <c r="A953" s="200">
        <v>21020312</v>
      </c>
      <c r="B953" s="281" t="s">
        <v>19</v>
      </c>
      <c r="C953" s="202"/>
      <c r="D953" s="102" t="s">
        <v>9</v>
      </c>
      <c r="E953" s="109" t="s">
        <v>439</v>
      </c>
      <c r="F953" s="203">
        <f t="shared" si="78"/>
        <v>0</v>
      </c>
      <c r="G953" s="187"/>
      <c r="H953" s="203">
        <f t="shared" si="79"/>
        <v>0</v>
      </c>
      <c r="I953" s="187"/>
    </row>
    <row r="954" spans="1:9" s="69" customFormat="1" ht="21" thickBot="1">
      <c r="A954" s="200">
        <v>21020315</v>
      </c>
      <c r="B954" s="281" t="s">
        <v>19</v>
      </c>
      <c r="C954" s="202"/>
      <c r="D954" s="102" t="s">
        <v>9</v>
      </c>
      <c r="E954" s="109" t="s">
        <v>440</v>
      </c>
      <c r="F954" s="203">
        <f t="shared" si="78"/>
        <v>230547.72149135999</v>
      </c>
      <c r="G954" s="187">
        <v>256164.13499039999</v>
      </c>
      <c r="H954" s="203">
        <f t="shared" si="79"/>
        <v>192123.10124280001</v>
      </c>
      <c r="I954" s="187">
        <v>79311.960000000006</v>
      </c>
    </row>
    <row r="955" spans="1:9" s="69" customFormat="1" ht="21" thickBot="1">
      <c r="A955" s="200">
        <v>21020314</v>
      </c>
      <c r="B955" s="281" t="s">
        <v>19</v>
      </c>
      <c r="C955" s="202"/>
      <c r="D955" s="102" t="s">
        <v>9</v>
      </c>
      <c r="E955" s="109" t="s">
        <v>516</v>
      </c>
      <c r="F955" s="203"/>
      <c r="G955" s="203"/>
      <c r="H955" s="203"/>
      <c r="I955" s="203">
        <v>15120</v>
      </c>
    </row>
    <row r="956" spans="1:9" s="69" customFormat="1" ht="21" thickBot="1">
      <c r="A956" s="200">
        <v>21020305</v>
      </c>
      <c r="B956" s="281" t="s">
        <v>19</v>
      </c>
      <c r="C956" s="202"/>
      <c r="D956" s="102" t="s">
        <v>9</v>
      </c>
      <c r="E956" s="109" t="s">
        <v>517</v>
      </c>
      <c r="F956" s="203"/>
      <c r="G956" s="203"/>
      <c r="H956" s="203"/>
      <c r="I956" s="203">
        <v>379007.64</v>
      </c>
    </row>
    <row r="957" spans="1:9" s="69" customFormat="1" ht="20.25">
      <c r="A957" s="200">
        <v>21020306</v>
      </c>
      <c r="B957" s="281" t="s">
        <v>19</v>
      </c>
      <c r="C957" s="202"/>
      <c r="D957" s="102" t="s">
        <v>9</v>
      </c>
      <c r="E957" s="109" t="s">
        <v>518</v>
      </c>
      <c r="F957" s="203"/>
      <c r="G957" s="203"/>
      <c r="H957" s="203"/>
      <c r="I957" s="203">
        <v>7560</v>
      </c>
    </row>
    <row r="958" spans="1:9" s="69" customFormat="1" ht="21" thickBot="1">
      <c r="A958" s="196">
        <v>21020400</v>
      </c>
      <c r="B958" s="197"/>
      <c r="C958" s="198"/>
      <c r="D958" s="197"/>
      <c r="E958" s="78" t="s">
        <v>450</v>
      </c>
      <c r="F958" s="203"/>
      <c r="G958" s="187"/>
      <c r="H958" s="203"/>
      <c r="I958" s="187"/>
    </row>
    <row r="959" spans="1:9" s="69" customFormat="1" ht="21" thickBot="1">
      <c r="A959" s="200">
        <v>21020401</v>
      </c>
      <c r="B959" s="281" t="s">
        <v>19</v>
      </c>
      <c r="C959" s="202"/>
      <c r="D959" s="102" t="s">
        <v>9</v>
      </c>
      <c r="E959" s="109" t="s">
        <v>436</v>
      </c>
      <c r="F959" s="203"/>
      <c r="G959" s="187"/>
      <c r="H959" s="203"/>
      <c r="I959" s="187">
        <v>158487.5</v>
      </c>
    </row>
    <row r="960" spans="1:9" s="69" customFormat="1" ht="21" thickBot="1">
      <c r="A960" s="200">
        <v>21020402</v>
      </c>
      <c r="B960" s="281" t="s">
        <v>19</v>
      </c>
      <c r="C960" s="202"/>
      <c r="D960" s="102" t="s">
        <v>9</v>
      </c>
      <c r="E960" s="109" t="s">
        <v>437</v>
      </c>
      <c r="F960" s="203"/>
      <c r="G960" s="187"/>
      <c r="H960" s="203"/>
      <c r="I960" s="187">
        <v>90864.29</v>
      </c>
    </row>
    <row r="961" spans="1:9" s="69" customFormat="1" ht="21" thickBot="1">
      <c r="A961" s="200">
        <v>21020403</v>
      </c>
      <c r="B961" s="281" t="s">
        <v>19</v>
      </c>
      <c r="C961" s="202"/>
      <c r="D961" s="102" t="s">
        <v>9</v>
      </c>
      <c r="E961" s="109" t="s">
        <v>438</v>
      </c>
      <c r="F961" s="203"/>
      <c r="G961" s="187"/>
      <c r="H961" s="203"/>
      <c r="I961" s="187">
        <v>7560</v>
      </c>
    </row>
    <row r="962" spans="1:9" s="69" customFormat="1" ht="21" thickBot="1">
      <c r="A962" s="200">
        <v>21020404</v>
      </c>
      <c r="B962" s="281" t="s">
        <v>19</v>
      </c>
      <c r="C962" s="202"/>
      <c r="D962" s="102" t="s">
        <v>9</v>
      </c>
      <c r="E962" s="109" t="s">
        <v>398</v>
      </c>
      <c r="F962" s="203"/>
      <c r="G962" s="187"/>
      <c r="H962" s="203"/>
      <c r="I962" s="187">
        <v>22641.07</v>
      </c>
    </row>
    <row r="963" spans="1:9" s="69" customFormat="1" ht="21" thickBot="1">
      <c r="A963" s="200">
        <v>21020412</v>
      </c>
      <c r="B963" s="281" t="s">
        <v>19</v>
      </c>
      <c r="C963" s="202"/>
      <c r="D963" s="102" t="s">
        <v>9</v>
      </c>
      <c r="E963" s="109" t="s">
        <v>439</v>
      </c>
      <c r="F963" s="203"/>
      <c r="G963" s="187"/>
      <c r="H963" s="203"/>
      <c r="I963" s="187">
        <v>46641.13</v>
      </c>
    </row>
    <row r="964" spans="1:9" s="69" customFormat="1" ht="20.25">
      <c r="A964" s="200">
        <v>21020415</v>
      </c>
      <c r="B964" s="281" t="s">
        <v>19</v>
      </c>
      <c r="C964" s="202"/>
      <c r="D964" s="102" t="s">
        <v>9</v>
      </c>
      <c r="E964" s="109" t="s">
        <v>440</v>
      </c>
      <c r="F964" s="203"/>
      <c r="G964" s="187"/>
      <c r="H964" s="203"/>
      <c r="I964" s="187">
        <v>46641.120000000003</v>
      </c>
    </row>
    <row r="965" spans="1:9" s="69" customFormat="1" ht="21" thickBot="1">
      <c r="A965" s="196">
        <v>21020500</v>
      </c>
      <c r="B965" s="197"/>
      <c r="C965" s="198"/>
      <c r="D965" s="197"/>
      <c r="E965" s="78" t="s">
        <v>451</v>
      </c>
      <c r="F965" s="203"/>
      <c r="G965" s="187"/>
      <c r="H965" s="203"/>
      <c r="I965" s="187"/>
    </row>
    <row r="966" spans="1:9" s="69" customFormat="1" ht="21" thickBot="1">
      <c r="A966" s="200">
        <v>21020501</v>
      </c>
      <c r="B966" s="281" t="s">
        <v>19</v>
      </c>
      <c r="C966" s="202"/>
      <c r="D966" s="102" t="s">
        <v>9</v>
      </c>
      <c r="E966" s="109" t="s">
        <v>436</v>
      </c>
      <c r="F966" s="203"/>
      <c r="G966" s="203"/>
      <c r="H966" s="203"/>
      <c r="I966" s="203"/>
    </row>
    <row r="967" spans="1:9" s="69" customFormat="1" ht="21" thickBot="1">
      <c r="A967" s="296">
        <v>21020502</v>
      </c>
      <c r="B967" s="281" t="s">
        <v>19</v>
      </c>
      <c r="C967" s="209"/>
      <c r="D967" s="102" t="s">
        <v>9</v>
      </c>
      <c r="E967" s="109" t="s">
        <v>437</v>
      </c>
      <c r="F967" s="203"/>
      <c r="G967" s="203"/>
      <c r="H967" s="203"/>
      <c r="I967" s="203"/>
    </row>
    <row r="968" spans="1:9" s="69" customFormat="1" ht="21" thickBot="1">
      <c r="A968" s="296">
        <v>21020503</v>
      </c>
      <c r="B968" s="281" t="s">
        <v>19</v>
      </c>
      <c r="C968" s="209"/>
      <c r="D968" s="102" t="s">
        <v>9</v>
      </c>
      <c r="E968" s="109" t="s">
        <v>438</v>
      </c>
      <c r="F968" s="203"/>
      <c r="G968" s="203"/>
      <c r="H968" s="203"/>
      <c r="I968" s="203"/>
    </row>
    <row r="969" spans="1:9" s="69" customFormat="1" ht="21" thickBot="1">
      <c r="A969" s="296">
        <v>21020504</v>
      </c>
      <c r="B969" s="281" t="s">
        <v>19</v>
      </c>
      <c r="C969" s="209"/>
      <c r="D969" s="102" t="s">
        <v>9</v>
      </c>
      <c r="E969" s="109" t="s">
        <v>398</v>
      </c>
      <c r="F969" s="203"/>
      <c r="G969" s="203"/>
      <c r="H969" s="203"/>
      <c r="I969" s="203"/>
    </row>
    <row r="970" spans="1:9" s="69" customFormat="1" ht="21" thickBot="1">
      <c r="A970" s="296">
        <v>21020512</v>
      </c>
      <c r="B970" s="281" t="s">
        <v>19</v>
      </c>
      <c r="C970" s="209"/>
      <c r="D970" s="102" t="s">
        <v>9</v>
      </c>
      <c r="E970" s="109" t="s">
        <v>439</v>
      </c>
      <c r="F970" s="203"/>
      <c r="G970" s="203"/>
      <c r="H970" s="203"/>
      <c r="I970" s="203"/>
    </row>
    <row r="971" spans="1:9" s="69" customFormat="1" ht="20.25">
      <c r="A971" s="296">
        <v>21020515</v>
      </c>
      <c r="B971" s="281" t="s">
        <v>19</v>
      </c>
      <c r="C971" s="209"/>
      <c r="D971" s="102" t="s">
        <v>9</v>
      </c>
      <c r="E971" s="109" t="s">
        <v>440</v>
      </c>
      <c r="F971" s="203"/>
      <c r="G971" s="203"/>
      <c r="H971" s="203"/>
      <c r="I971" s="203"/>
    </row>
    <row r="972" spans="1:9" s="69" customFormat="1" ht="20.25">
      <c r="A972" s="206">
        <v>21020600</v>
      </c>
      <c r="B972" s="207"/>
      <c r="C972" s="208"/>
      <c r="D972" s="207"/>
      <c r="E972" s="78" t="s">
        <v>408</v>
      </c>
      <c r="F972" s="203"/>
      <c r="G972" s="203"/>
      <c r="H972" s="203"/>
      <c r="I972" s="203"/>
    </row>
    <row r="973" spans="1:9" s="69" customFormat="1" ht="20.25">
      <c r="A973" s="296">
        <v>21020605</v>
      </c>
      <c r="B973" s="281" t="s">
        <v>19</v>
      </c>
      <c r="C973" s="209"/>
      <c r="D973" s="82"/>
      <c r="E973" s="83" t="s">
        <v>497</v>
      </c>
      <c r="F973" s="203"/>
      <c r="G973" s="203"/>
      <c r="H973" s="203"/>
      <c r="I973" s="203"/>
    </row>
    <row r="974" spans="1:9" s="69" customFormat="1" ht="20.25">
      <c r="A974" s="211">
        <v>22020000</v>
      </c>
      <c r="B974" s="212"/>
      <c r="C974" s="213"/>
      <c r="D974" s="212"/>
      <c r="E974" s="141" t="s">
        <v>410</v>
      </c>
      <c r="F974" s="203"/>
      <c r="G974" s="203"/>
      <c r="H974" s="203"/>
      <c r="I974" s="203"/>
    </row>
    <row r="975" spans="1:9" s="69" customFormat="1" ht="20.25">
      <c r="A975" s="211">
        <v>22020100</v>
      </c>
      <c r="B975" s="212"/>
      <c r="C975" s="213"/>
      <c r="D975" s="212"/>
      <c r="E975" s="141" t="s">
        <v>465</v>
      </c>
      <c r="F975" s="203"/>
      <c r="G975" s="203"/>
      <c r="H975" s="203"/>
      <c r="I975" s="203"/>
    </row>
    <row r="976" spans="1:9" s="69" customFormat="1" ht="21" thickBot="1">
      <c r="A976" s="267">
        <v>22020101</v>
      </c>
      <c r="B976" s="281" t="s">
        <v>15</v>
      </c>
      <c r="C976" s="164"/>
      <c r="D976" s="16"/>
      <c r="E976" s="324" t="s">
        <v>466</v>
      </c>
      <c r="F976" s="203"/>
      <c r="G976" s="203"/>
      <c r="H976" s="203"/>
      <c r="I976" s="203"/>
    </row>
    <row r="977" spans="1:9" s="69" customFormat="1" ht="20.25">
      <c r="A977" s="267">
        <v>22020102</v>
      </c>
      <c r="B977" s="281" t="s">
        <v>15</v>
      </c>
      <c r="C977" s="164"/>
      <c r="D977" s="102" t="s">
        <v>9</v>
      </c>
      <c r="E977" s="324" t="s">
        <v>412</v>
      </c>
      <c r="F977" s="203"/>
      <c r="G977" s="187">
        <v>30000</v>
      </c>
      <c r="H977" s="203"/>
      <c r="I977" s="187">
        <v>300000</v>
      </c>
    </row>
    <row r="978" spans="1:9" s="69" customFormat="1" ht="20.25">
      <c r="A978" s="267">
        <v>22020103</v>
      </c>
      <c r="B978" s="281" t="s">
        <v>15</v>
      </c>
      <c r="C978" s="164"/>
      <c r="D978" s="16"/>
      <c r="E978" s="324" t="s">
        <v>467</v>
      </c>
      <c r="F978" s="203"/>
      <c r="G978" s="203"/>
      <c r="H978" s="203"/>
      <c r="I978" s="203"/>
    </row>
    <row r="979" spans="1:9" s="69" customFormat="1" ht="20.25">
      <c r="A979" s="267">
        <v>22020104</v>
      </c>
      <c r="B979" s="281" t="s">
        <v>15</v>
      </c>
      <c r="C979" s="164"/>
      <c r="D979" s="16"/>
      <c r="E979" s="324" t="s">
        <v>413</v>
      </c>
      <c r="F979" s="203"/>
      <c r="G979" s="203"/>
      <c r="H979" s="203"/>
      <c r="I979" s="203"/>
    </row>
    <row r="980" spans="1:9" s="69" customFormat="1" ht="20.25">
      <c r="A980" s="265">
        <v>220203</v>
      </c>
      <c r="B980" s="330"/>
      <c r="C980" s="331"/>
      <c r="D980" s="16"/>
      <c r="E980" s="266" t="s">
        <v>581</v>
      </c>
      <c r="F980" s="203"/>
      <c r="G980" s="203"/>
      <c r="H980" s="203"/>
      <c r="I980" s="203"/>
    </row>
    <row r="981" spans="1:9" s="69" customFormat="1" ht="20.25">
      <c r="A981" s="163">
        <v>22020313</v>
      </c>
      <c r="B981" s="281" t="s">
        <v>19</v>
      </c>
      <c r="C981" s="164"/>
      <c r="D981" s="82"/>
      <c r="E981" s="210" t="s">
        <v>445</v>
      </c>
      <c r="F981" s="203">
        <v>100000</v>
      </c>
      <c r="G981" s="203">
        <v>3000000</v>
      </c>
      <c r="H981" s="203"/>
      <c r="I981" s="203">
        <v>3000000</v>
      </c>
    </row>
    <row r="982" spans="1:9" s="69" customFormat="1" ht="39.75" thickBot="1">
      <c r="A982" s="211">
        <v>22021000</v>
      </c>
      <c r="B982" s="212"/>
      <c r="C982" s="213"/>
      <c r="D982" s="212"/>
      <c r="E982" s="141" t="s">
        <v>424</v>
      </c>
      <c r="F982" s="203"/>
      <c r="G982" s="203"/>
      <c r="H982" s="203"/>
      <c r="I982" s="203"/>
    </row>
    <row r="983" spans="1:9" s="69" customFormat="1" ht="21" thickBot="1">
      <c r="A983" s="216">
        <v>22021017</v>
      </c>
      <c r="B983" s="290" t="s">
        <v>19</v>
      </c>
      <c r="C983" s="218"/>
      <c r="D983" s="219" t="s">
        <v>9</v>
      </c>
      <c r="E983" s="133" t="s">
        <v>513</v>
      </c>
      <c r="F983" s="220"/>
      <c r="G983" s="221"/>
      <c r="H983" s="220"/>
      <c r="I983" s="221"/>
    </row>
    <row r="984" spans="1:9" s="69" customFormat="1" ht="21" thickBot="1">
      <c r="A984" s="170"/>
      <c r="B984" s="222"/>
      <c r="C984" s="223"/>
      <c r="D984" s="222"/>
      <c r="E984" s="239" t="s">
        <v>46</v>
      </c>
      <c r="F984" s="225">
        <f>SUM(F943:F973)</f>
        <v>3255867.6944061243</v>
      </c>
      <c r="G984" s="225">
        <f>SUM(G943:G973)</f>
        <v>4457630.7715623602</v>
      </c>
      <c r="H984" s="225">
        <f>SUM(H943:H973)</f>
        <v>2713223.0786717702</v>
      </c>
      <c r="I984" s="225">
        <f>SUM(I943:I973)</f>
        <v>5063955.72</v>
      </c>
    </row>
    <row r="985" spans="1:9" s="69" customFormat="1" ht="21" thickBot="1">
      <c r="A985" s="170"/>
      <c r="B985" s="222"/>
      <c r="C985" s="223"/>
      <c r="D985" s="222"/>
      <c r="E985" s="239" t="s">
        <v>410</v>
      </c>
      <c r="F985" s="225">
        <f>SUM(F976:F983)</f>
        <v>100000</v>
      </c>
      <c r="G985" s="225">
        <f>SUM(G976:G983)</f>
        <v>3030000</v>
      </c>
      <c r="H985" s="225">
        <f>SUM(H976:H983)</f>
        <v>0</v>
      </c>
      <c r="I985" s="225">
        <f>SUM(I976:I983)</f>
        <v>3300000</v>
      </c>
    </row>
    <row r="986" spans="1:9" s="69" customFormat="1" ht="27.95" customHeight="1" thickBot="1">
      <c r="A986" s="226"/>
      <c r="B986" s="227"/>
      <c r="C986" s="228"/>
      <c r="D986" s="24"/>
      <c r="E986" s="239" t="s">
        <v>51</v>
      </c>
      <c r="F986" s="230">
        <f>F984+F985</f>
        <v>3355867.6944061243</v>
      </c>
      <c r="G986" s="230">
        <f>G984+G985</f>
        <v>7487630.7715623602</v>
      </c>
      <c r="H986" s="230">
        <f>H984+H985</f>
        <v>2713223.0786717702</v>
      </c>
      <c r="I986" s="230">
        <f>I984+I985</f>
        <v>8363955.7199999997</v>
      </c>
    </row>
    <row r="987" spans="1:9" ht="34.5">
      <c r="A987" s="710" t="s">
        <v>0</v>
      </c>
      <c r="B987" s="711"/>
      <c r="C987" s="711"/>
      <c r="D987" s="711"/>
      <c r="E987" s="711"/>
      <c r="F987" s="711"/>
      <c r="G987" s="711"/>
      <c r="H987" s="711"/>
      <c r="I987" s="712"/>
    </row>
    <row r="988" spans="1:9" ht="22.5">
      <c r="A988" s="713" t="s">
        <v>1</v>
      </c>
      <c r="B988" s="714"/>
      <c r="C988" s="714"/>
      <c r="D988" s="714"/>
      <c r="E988" s="714"/>
      <c r="F988" s="714"/>
      <c r="G988" s="714"/>
      <c r="H988" s="714"/>
      <c r="I988" s="715"/>
    </row>
    <row r="989" spans="1:9" ht="22.5">
      <c r="A989" s="713" t="s">
        <v>984</v>
      </c>
      <c r="B989" s="714"/>
      <c r="C989" s="714"/>
      <c r="D989" s="714"/>
      <c r="E989" s="714"/>
      <c r="F989" s="714"/>
      <c r="G989" s="714"/>
      <c r="H989" s="714"/>
      <c r="I989" s="715"/>
    </row>
    <row r="990" spans="1:9" ht="18.75" customHeight="1" thickBot="1">
      <c r="A990" s="716" t="s">
        <v>368</v>
      </c>
      <c r="B990" s="716"/>
      <c r="C990" s="716"/>
      <c r="D990" s="716"/>
      <c r="E990" s="716"/>
      <c r="F990" s="716"/>
      <c r="G990" s="716"/>
      <c r="H990" s="716"/>
      <c r="I990" s="716"/>
    </row>
    <row r="991" spans="1:9" s="69" customFormat="1" ht="20.25" thickBot="1">
      <c r="A991" s="720" t="s">
        <v>582</v>
      </c>
      <c r="B991" s="721"/>
      <c r="C991" s="721"/>
      <c r="D991" s="721"/>
      <c r="E991" s="721"/>
      <c r="F991" s="721"/>
      <c r="G991" s="721"/>
      <c r="H991" s="721"/>
      <c r="I991" s="722"/>
    </row>
    <row r="992" spans="1:9" s="184" customFormat="1" ht="39.75" customHeight="1" thickBot="1">
      <c r="A992" s="3" t="s">
        <v>370</v>
      </c>
      <c r="B992" s="3" t="s">
        <v>78</v>
      </c>
      <c r="C992" s="157" t="s">
        <v>371</v>
      </c>
      <c r="D992" s="3" t="s">
        <v>4</v>
      </c>
      <c r="E992" s="158" t="s">
        <v>79</v>
      </c>
      <c r="F992" s="3" t="s">
        <v>882</v>
      </c>
      <c r="G992" s="3" t="s">
        <v>881</v>
      </c>
      <c r="H992" s="3" t="s">
        <v>884</v>
      </c>
      <c r="I992" s="3" t="s">
        <v>983</v>
      </c>
    </row>
    <row r="993" spans="1:9" s="69" customFormat="1" ht="27.95" customHeight="1">
      <c r="A993" s="231">
        <v>20000000</v>
      </c>
      <c r="B993" s="232"/>
      <c r="C993" s="233"/>
      <c r="D993" s="232"/>
      <c r="E993" s="72" t="s">
        <v>43</v>
      </c>
      <c r="F993" s="234"/>
      <c r="G993" s="234"/>
      <c r="H993" s="234"/>
      <c r="I993" s="235"/>
    </row>
    <row r="994" spans="1:9" s="69" customFormat="1" ht="20.25">
      <c r="A994" s="196">
        <v>21000000</v>
      </c>
      <c r="B994" s="197"/>
      <c r="C994" s="198"/>
      <c r="D994" s="197"/>
      <c r="E994" s="78" t="s">
        <v>46</v>
      </c>
      <c r="F994" s="186"/>
      <c r="G994" s="186"/>
      <c r="H994" s="186"/>
      <c r="I994" s="199"/>
    </row>
    <row r="995" spans="1:9" s="69" customFormat="1" ht="21" thickBot="1">
      <c r="A995" s="196">
        <v>21010000</v>
      </c>
      <c r="B995" s="197"/>
      <c r="C995" s="198"/>
      <c r="D995" s="197"/>
      <c r="E995" s="78" t="s">
        <v>392</v>
      </c>
      <c r="F995" s="186"/>
      <c r="G995" s="186"/>
      <c r="H995" s="186"/>
      <c r="I995" s="199"/>
    </row>
    <row r="996" spans="1:9" s="69" customFormat="1" ht="20.25">
      <c r="A996" s="200">
        <v>21010103</v>
      </c>
      <c r="B996" s="281" t="s">
        <v>19</v>
      </c>
      <c r="C996" s="202"/>
      <c r="D996" s="102" t="s">
        <v>9</v>
      </c>
      <c r="E996" s="83" t="s">
        <v>431</v>
      </c>
      <c r="F996" s="203">
        <f>G996-(G996*10%)</f>
        <v>1014034.8009314879</v>
      </c>
      <c r="G996" s="187">
        <v>1126705.3343683199</v>
      </c>
      <c r="H996" s="203">
        <f>G996/12*9</f>
        <v>845029.0007762399</v>
      </c>
      <c r="I996" s="187"/>
    </row>
    <row r="997" spans="1:9" s="69" customFormat="1" ht="20.25">
      <c r="A997" s="200">
        <v>21010104</v>
      </c>
      <c r="B997" s="281" t="s">
        <v>19</v>
      </c>
      <c r="C997" s="202"/>
      <c r="D997" s="82"/>
      <c r="E997" s="83" t="s">
        <v>432</v>
      </c>
      <c r="F997" s="203"/>
      <c r="G997" s="203"/>
      <c r="H997" s="203"/>
      <c r="I997" s="187">
        <v>1285015.46</v>
      </c>
    </row>
    <row r="998" spans="1:9" s="69" customFormat="1" ht="20.25">
      <c r="A998" s="200">
        <v>21010105</v>
      </c>
      <c r="B998" s="281" t="s">
        <v>19</v>
      </c>
      <c r="C998" s="202"/>
      <c r="D998" s="82"/>
      <c r="E998" s="83" t="s">
        <v>433</v>
      </c>
      <c r="F998" s="203"/>
      <c r="G998" s="203"/>
      <c r="H998" s="203"/>
      <c r="I998" s="203">
        <v>277452</v>
      </c>
    </row>
    <row r="999" spans="1:9" s="69" customFormat="1" ht="21" thickBot="1">
      <c r="A999" s="200">
        <v>21010106</v>
      </c>
      <c r="B999" s="281" t="s">
        <v>19</v>
      </c>
      <c r="C999" s="202"/>
      <c r="D999" s="82"/>
      <c r="E999" s="83" t="s">
        <v>449</v>
      </c>
      <c r="F999" s="203"/>
      <c r="G999" s="203"/>
      <c r="H999" s="203"/>
      <c r="I999" s="203"/>
    </row>
    <row r="1000" spans="1:9" s="69" customFormat="1" ht="20.25">
      <c r="A1000" s="236"/>
      <c r="B1000" s="281" t="s">
        <v>19</v>
      </c>
      <c r="C1000" s="202"/>
      <c r="D1000" s="102" t="s">
        <v>9</v>
      </c>
      <c r="E1000" s="109" t="s">
        <v>940</v>
      </c>
      <c r="F1000" s="203"/>
      <c r="G1000" s="187">
        <v>630000</v>
      </c>
      <c r="H1000" s="203"/>
      <c r="I1000" s="203">
        <v>960000</v>
      </c>
    </row>
    <row r="1001" spans="1:9" s="69" customFormat="1" ht="20.25">
      <c r="A1001" s="196">
        <v>21020000</v>
      </c>
      <c r="B1001" s="197"/>
      <c r="C1001" s="198"/>
      <c r="D1001" s="197"/>
      <c r="E1001" s="78" t="s">
        <v>395</v>
      </c>
      <c r="F1001" s="203"/>
      <c r="G1001" s="187"/>
      <c r="H1001" s="203"/>
      <c r="I1001" s="187"/>
    </row>
    <row r="1002" spans="1:9" s="69" customFormat="1" ht="39.75" thickBot="1">
      <c r="A1002" s="196">
        <v>21020300</v>
      </c>
      <c r="B1002" s="197"/>
      <c r="C1002" s="198"/>
      <c r="D1002" s="197"/>
      <c r="E1002" s="78" t="s">
        <v>435</v>
      </c>
      <c r="F1002" s="203"/>
      <c r="G1002" s="187"/>
      <c r="H1002" s="203"/>
      <c r="I1002" s="187"/>
    </row>
    <row r="1003" spans="1:9" s="69" customFormat="1" ht="21" thickBot="1">
      <c r="A1003" s="200">
        <v>21020301</v>
      </c>
      <c r="B1003" s="281" t="s">
        <v>19</v>
      </c>
      <c r="C1003" s="202"/>
      <c r="D1003" s="102" t="s">
        <v>9</v>
      </c>
      <c r="E1003" s="109" t="s">
        <v>436</v>
      </c>
      <c r="F1003" s="203">
        <f t="shared" ref="F1003:F1008" si="80">G1003-(G1003*10%)</f>
        <v>354912.18261534005</v>
      </c>
      <c r="G1003" s="187">
        <v>394346.86957260006</v>
      </c>
      <c r="H1003" s="203">
        <f t="shared" ref="H1003:H1008" si="81">G1003/12*9</f>
        <v>295760.15217945003</v>
      </c>
      <c r="I1003" s="187"/>
    </row>
    <row r="1004" spans="1:9" s="69" customFormat="1" ht="21" thickBot="1">
      <c r="A1004" s="200">
        <v>21020302</v>
      </c>
      <c r="B1004" s="281" t="s">
        <v>19</v>
      </c>
      <c r="C1004" s="202"/>
      <c r="D1004" s="102" t="s">
        <v>9</v>
      </c>
      <c r="E1004" s="109" t="s">
        <v>437</v>
      </c>
      <c r="F1004" s="203">
        <f t="shared" si="80"/>
        <v>202806.96476493601</v>
      </c>
      <c r="G1004" s="187">
        <v>225341.07196104003</v>
      </c>
      <c r="H1004" s="203">
        <f t="shared" si="81"/>
        <v>169005.80397078002</v>
      </c>
      <c r="I1004" s="187"/>
    </row>
    <row r="1005" spans="1:9" s="69" customFormat="1" ht="21" thickBot="1">
      <c r="A1005" s="200">
        <v>21020303</v>
      </c>
      <c r="B1005" s="281" t="s">
        <v>19</v>
      </c>
      <c r="C1005" s="202"/>
      <c r="D1005" s="102" t="s">
        <v>9</v>
      </c>
      <c r="E1005" s="109" t="s">
        <v>438</v>
      </c>
      <c r="F1005" s="203">
        <f t="shared" si="80"/>
        <v>18543.485520000002</v>
      </c>
      <c r="G1005" s="187">
        <v>20603.872800000001</v>
      </c>
      <c r="H1005" s="203">
        <f t="shared" si="81"/>
        <v>15452.904600000002</v>
      </c>
      <c r="I1005" s="187"/>
    </row>
    <row r="1006" spans="1:9" s="69" customFormat="1" ht="21" thickBot="1">
      <c r="A1006" s="200">
        <v>21020304</v>
      </c>
      <c r="B1006" s="281" t="s">
        <v>19</v>
      </c>
      <c r="C1006" s="202"/>
      <c r="D1006" s="102" t="s">
        <v>9</v>
      </c>
      <c r="E1006" s="109" t="s">
        <v>398</v>
      </c>
      <c r="F1006" s="203">
        <f t="shared" si="80"/>
        <v>50701.735467936</v>
      </c>
      <c r="G1006" s="187">
        <v>56335.261631040004</v>
      </c>
      <c r="H1006" s="203">
        <f t="shared" si="81"/>
        <v>42251.44622328</v>
      </c>
      <c r="I1006" s="187"/>
    </row>
    <row r="1007" spans="1:9" s="69" customFormat="1" ht="21" thickBot="1">
      <c r="A1007" s="200">
        <v>21020312</v>
      </c>
      <c r="B1007" s="281" t="s">
        <v>19</v>
      </c>
      <c r="C1007" s="202"/>
      <c r="D1007" s="102" t="s">
        <v>9</v>
      </c>
      <c r="E1007" s="109" t="s">
        <v>439</v>
      </c>
      <c r="F1007" s="203">
        <f t="shared" si="80"/>
        <v>0</v>
      </c>
      <c r="G1007" s="187"/>
      <c r="H1007" s="203">
        <f t="shared" si="81"/>
        <v>0</v>
      </c>
      <c r="I1007" s="187"/>
    </row>
    <row r="1008" spans="1:9" s="69" customFormat="1" ht="20.25">
      <c r="A1008" s="200">
        <v>21020315</v>
      </c>
      <c r="B1008" s="281" t="s">
        <v>19</v>
      </c>
      <c r="C1008" s="202"/>
      <c r="D1008" s="102" t="s">
        <v>9</v>
      </c>
      <c r="E1008" s="109" t="s">
        <v>440</v>
      </c>
      <c r="F1008" s="203">
        <f t="shared" si="80"/>
        <v>111368.602695168</v>
      </c>
      <c r="G1008" s="187">
        <v>123742.89188351999</v>
      </c>
      <c r="H1008" s="203">
        <f t="shared" si="81"/>
        <v>92807.168912639987</v>
      </c>
      <c r="I1008" s="187"/>
    </row>
    <row r="1009" spans="1:9" s="69" customFormat="1" ht="20.25">
      <c r="A1009" s="200">
        <v>21020314</v>
      </c>
      <c r="B1009" s="281" t="s">
        <v>19</v>
      </c>
      <c r="C1009" s="202"/>
      <c r="D1009" s="82"/>
      <c r="E1009" s="109" t="s">
        <v>516</v>
      </c>
      <c r="F1009" s="203"/>
      <c r="G1009" s="203"/>
      <c r="H1009" s="203"/>
      <c r="I1009" s="203"/>
    </row>
    <row r="1010" spans="1:9" s="69" customFormat="1" ht="20.25">
      <c r="A1010" s="200">
        <v>21020305</v>
      </c>
      <c r="B1010" s="281" t="s">
        <v>19</v>
      </c>
      <c r="C1010" s="202"/>
      <c r="D1010" s="82"/>
      <c r="E1010" s="109" t="s">
        <v>517</v>
      </c>
      <c r="F1010" s="203"/>
      <c r="G1010" s="203"/>
      <c r="H1010" s="203"/>
      <c r="I1010" s="203"/>
    </row>
    <row r="1011" spans="1:9" s="69" customFormat="1" ht="20.25">
      <c r="A1011" s="200">
        <v>21020306</v>
      </c>
      <c r="B1011" s="281" t="s">
        <v>19</v>
      </c>
      <c r="C1011" s="202"/>
      <c r="D1011" s="82"/>
      <c r="E1011" s="109" t="s">
        <v>518</v>
      </c>
      <c r="F1011" s="203"/>
      <c r="G1011" s="203"/>
      <c r="H1011" s="203"/>
      <c r="I1011" s="203"/>
    </row>
    <row r="1012" spans="1:9" s="69" customFormat="1" ht="20.25">
      <c r="A1012" s="196">
        <v>21020400</v>
      </c>
      <c r="B1012" s="197"/>
      <c r="C1012" s="198"/>
      <c r="D1012" s="197"/>
      <c r="E1012" s="78" t="s">
        <v>450</v>
      </c>
      <c r="F1012" s="203"/>
      <c r="G1012" s="203"/>
      <c r="H1012" s="203"/>
      <c r="I1012" s="203"/>
    </row>
    <row r="1013" spans="1:9" s="69" customFormat="1" ht="20.25">
      <c r="A1013" s="200">
        <v>21020401</v>
      </c>
      <c r="B1013" s="281" t="s">
        <v>19</v>
      </c>
      <c r="C1013" s="202"/>
      <c r="D1013" s="82"/>
      <c r="E1013" s="109" t="s">
        <v>436</v>
      </c>
      <c r="F1013" s="203"/>
      <c r="G1013" s="203"/>
      <c r="H1013" s="203"/>
      <c r="I1013" s="203">
        <v>449755.41</v>
      </c>
    </row>
    <row r="1014" spans="1:9" s="69" customFormat="1" ht="20.25">
      <c r="A1014" s="200">
        <v>21020402</v>
      </c>
      <c r="B1014" s="281" t="s">
        <v>19</v>
      </c>
      <c r="C1014" s="202"/>
      <c r="D1014" s="82"/>
      <c r="E1014" s="109" t="s">
        <v>437</v>
      </c>
      <c r="F1014" s="203"/>
      <c r="G1014" s="203"/>
      <c r="H1014" s="203"/>
      <c r="I1014" s="203">
        <v>257003.09</v>
      </c>
    </row>
    <row r="1015" spans="1:9" s="69" customFormat="1" ht="20.25">
      <c r="A1015" s="200">
        <v>21020403</v>
      </c>
      <c r="B1015" s="281" t="s">
        <v>19</v>
      </c>
      <c r="C1015" s="202"/>
      <c r="D1015" s="82"/>
      <c r="E1015" s="109" t="s">
        <v>438</v>
      </c>
      <c r="F1015" s="203"/>
      <c r="G1015" s="203"/>
      <c r="H1015" s="203"/>
      <c r="I1015" s="203">
        <v>37800</v>
      </c>
    </row>
    <row r="1016" spans="1:9" s="69" customFormat="1" ht="20.25">
      <c r="A1016" s="200">
        <v>21020404</v>
      </c>
      <c r="B1016" s="281" t="s">
        <v>19</v>
      </c>
      <c r="C1016" s="202"/>
      <c r="D1016" s="82"/>
      <c r="E1016" s="109" t="s">
        <v>398</v>
      </c>
      <c r="F1016" s="203"/>
      <c r="G1016" s="203"/>
      <c r="H1016" s="203"/>
      <c r="I1016" s="203">
        <v>64280.77</v>
      </c>
    </row>
    <row r="1017" spans="1:9" s="69" customFormat="1" ht="20.25">
      <c r="A1017" s="200">
        <v>21020412</v>
      </c>
      <c r="B1017" s="281" t="s">
        <v>19</v>
      </c>
      <c r="C1017" s="202"/>
      <c r="D1017" s="82"/>
      <c r="E1017" s="109" t="s">
        <v>439</v>
      </c>
      <c r="F1017" s="203"/>
      <c r="G1017" s="203"/>
      <c r="H1017" s="203"/>
      <c r="I1017" s="203"/>
    </row>
    <row r="1018" spans="1:9" s="69" customFormat="1" ht="20.25">
      <c r="A1018" s="200">
        <v>21020415</v>
      </c>
      <c r="B1018" s="281" t="s">
        <v>19</v>
      </c>
      <c r="C1018" s="202"/>
      <c r="D1018" s="82"/>
      <c r="E1018" s="109" t="s">
        <v>440</v>
      </c>
      <c r="F1018" s="203"/>
      <c r="G1018" s="203"/>
      <c r="H1018" s="203"/>
      <c r="I1018" s="203">
        <v>160250.76</v>
      </c>
    </row>
    <row r="1019" spans="1:9" s="69" customFormat="1" ht="20.25">
      <c r="A1019" s="196">
        <v>21020500</v>
      </c>
      <c r="B1019" s="197"/>
      <c r="C1019" s="198"/>
      <c r="D1019" s="197"/>
      <c r="E1019" s="78" t="s">
        <v>451</v>
      </c>
      <c r="F1019" s="203"/>
      <c r="G1019" s="203"/>
      <c r="H1019" s="203"/>
      <c r="I1019" s="203"/>
    </row>
    <row r="1020" spans="1:9" s="69" customFormat="1" ht="20.25">
      <c r="A1020" s="200">
        <v>21020501</v>
      </c>
      <c r="B1020" s="281" t="s">
        <v>19</v>
      </c>
      <c r="C1020" s="202"/>
      <c r="D1020" s="82"/>
      <c r="E1020" s="109" t="s">
        <v>436</v>
      </c>
      <c r="F1020" s="203"/>
      <c r="G1020" s="203"/>
      <c r="H1020" s="203"/>
      <c r="I1020" s="203">
        <v>48554.1</v>
      </c>
    </row>
    <row r="1021" spans="1:9" s="69" customFormat="1" ht="20.25">
      <c r="A1021" s="296">
        <v>21020502</v>
      </c>
      <c r="B1021" s="281" t="s">
        <v>19</v>
      </c>
      <c r="C1021" s="209"/>
      <c r="D1021" s="82"/>
      <c r="E1021" s="109" t="s">
        <v>437</v>
      </c>
      <c r="F1021" s="203"/>
      <c r="G1021" s="203"/>
      <c r="H1021" s="203"/>
      <c r="I1021" s="203">
        <v>27745.200000000001</v>
      </c>
    </row>
    <row r="1022" spans="1:9" s="69" customFormat="1" ht="20.25">
      <c r="A1022" s="296">
        <v>21020503</v>
      </c>
      <c r="B1022" s="281" t="s">
        <v>19</v>
      </c>
      <c r="C1022" s="209"/>
      <c r="D1022" s="82"/>
      <c r="E1022" s="109" t="s">
        <v>438</v>
      </c>
      <c r="F1022" s="203"/>
      <c r="G1022" s="203"/>
      <c r="H1022" s="203"/>
      <c r="I1022" s="203">
        <v>5400</v>
      </c>
    </row>
    <row r="1023" spans="1:9" s="69" customFormat="1" ht="20.25">
      <c r="A1023" s="296">
        <v>21020504</v>
      </c>
      <c r="B1023" s="281" t="s">
        <v>19</v>
      </c>
      <c r="C1023" s="209"/>
      <c r="D1023" s="82"/>
      <c r="E1023" s="109" t="s">
        <v>398</v>
      </c>
      <c r="F1023" s="203"/>
      <c r="G1023" s="203"/>
      <c r="H1023" s="203"/>
      <c r="I1023" s="203">
        <v>6936.3</v>
      </c>
    </row>
    <row r="1024" spans="1:9" s="69" customFormat="1" ht="20.25">
      <c r="A1024" s="296">
        <v>21020512</v>
      </c>
      <c r="B1024" s="281" t="s">
        <v>19</v>
      </c>
      <c r="C1024" s="209"/>
      <c r="D1024" s="82"/>
      <c r="E1024" s="109" t="s">
        <v>439</v>
      </c>
      <c r="F1024" s="203"/>
      <c r="G1024" s="203"/>
      <c r="H1024" s="203"/>
      <c r="I1024" s="203"/>
    </row>
    <row r="1025" spans="1:9" s="69" customFormat="1" ht="20.25">
      <c r="A1025" s="296">
        <v>21020515</v>
      </c>
      <c r="B1025" s="281" t="s">
        <v>19</v>
      </c>
      <c r="C1025" s="209"/>
      <c r="D1025" s="82"/>
      <c r="E1025" s="109" t="s">
        <v>440</v>
      </c>
      <c r="F1025" s="203"/>
      <c r="G1025" s="203"/>
      <c r="H1025" s="203"/>
      <c r="I1025" s="203">
        <v>83854.44</v>
      </c>
    </row>
    <row r="1026" spans="1:9" s="69" customFormat="1" ht="20.25">
      <c r="A1026" s="206">
        <v>21020600</v>
      </c>
      <c r="B1026" s="207"/>
      <c r="C1026" s="208"/>
      <c r="D1026" s="207"/>
      <c r="E1026" s="78" t="s">
        <v>408</v>
      </c>
      <c r="F1026" s="203"/>
      <c r="G1026" s="203"/>
      <c r="H1026" s="203"/>
      <c r="I1026" s="203"/>
    </row>
    <row r="1027" spans="1:9" s="69" customFormat="1" ht="20.25">
      <c r="A1027" s="296">
        <v>21020605</v>
      </c>
      <c r="B1027" s="281" t="s">
        <v>19</v>
      </c>
      <c r="C1027" s="209"/>
      <c r="D1027" s="82"/>
      <c r="E1027" s="83" t="s">
        <v>497</v>
      </c>
      <c r="F1027" s="203"/>
      <c r="G1027" s="203"/>
      <c r="H1027" s="203"/>
      <c r="I1027" s="203"/>
    </row>
    <row r="1028" spans="1:9" s="69" customFormat="1" ht="20.25">
      <c r="A1028" s="211">
        <v>22020000</v>
      </c>
      <c r="B1028" s="212"/>
      <c r="C1028" s="213"/>
      <c r="D1028" s="212"/>
      <c r="E1028" s="141" t="s">
        <v>410</v>
      </c>
      <c r="F1028" s="203"/>
      <c r="G1028" s="203"/>
      <c r="H1028" s="203"/>
      <c r="I1028" s="203"/>
    </row>
    <row r="1029" spans="1:9" s="69" customFormat="1" ht="20.25">
      <c r="A1029" s="211">
        <v>22020100</v>
      </c>
      <c r="B1029" s="212"/>
      <c r="C1029" s="213"/>
      <c r="D1029" s="212"/>
      <c r="E1029" s="141" t="s">
        <v>465</v>
      </c>
      <c r="F1029" s="203"/>
      <c r="G1029" s="203"/>
      <c r="H1029" s="203"/>
      <c r="I1029" s="203"/>
    </row>
    <row r="1030" spans="1:9" s="69" customFormat="1" ht="21" thickBot="1">
      <c r="A1030" s="267">
        <v>22020101</v>
      </c>
      <c r="B1030" s="281" t="s">
        <v>19</v>
      </c>
      <c r="C1030" s="332"/>
      <c r="D1030" s="267"/>
      <c r="E1030" s="324" t="s">
        <v>466</v>
      </c>
      <c r="F1030" s="203"/>
      <c r="G1030" s="203"/>
      <c r="H1030" s="203"/>
      <c r="I1030" s="203"/>
    </row>
    <row r="1031" spans="1:9" s="69" customFormat="1" ht="20.25">
      <c r="A1031" s="267">
        <v>22020102</v>
      </c>
      <c r="B1031" s="281" t="s">
        <v>19</v>
      </c>
      <c r="C1031" s="332"/>
      <c r="D1031" s="102" t="s">
        <v>9</v>
      </c>
      <c r="E1031" s="324" t="s">
        <v>412</v>
      </c>
      <c r="F1031" s="326"/>
      <c r="G1031" s="203">
        <v>300000</v>
      </c>
      <c r="H1031" s="326"/>
      <c r="I1031" s="203">
        <v>300000</v>
      </c>
    </row>
    <row r="1032" spans="1:9" s="69" customFormat="1" ht="20.25">
      <c r="A1032" s="267">
        <v>22020103</v>
      </c>
      <c r="B1032" s="281" t="s">
        <v>19</v>
      </c>
      <c r="C1032" s="332"/>
      <c r="D1032" s="267"/>
      <c r="E1032" s="324" t="s">
        <v>467</v>
      </c>
      <c r="F1032" s="203"/>
      <c r="G1032" s="203"/>
      <c r="H1032" s="203"/>
      <c r="I1032" s="203"/>
    </row>
    <row r="1033" spans="1:9" s="69" customFormat="1" ht="20.25">
      <c r="A1033" s="267">
        <v>22020104</v>
      </c>
      <c r="B1033" s="281" t="s">
        <v>19</v>
      </c>
      <c r="C1033" s="332"/>
      <c r="D1033" s="267"/>
      <c r="E1033" s="324" t="s">
        <v>413</v>
      </c>
      <c r="F1033" s="203"/>
      <c r="G1033" s="203"/>
      <c r="H1033" s="203"/>
      <c r="I1033" s="203"/>
    </row>
    <row r="1034" spans="1:9" s="69" customFormat="1" ht="21" thickBot="1">
      <c r="A1034" s="211">
        <v>22020300</v>
      </c>
      <c r="B1034" s="281"/>
      <c r="C1034" s="213"/>
      <c r="D1034" s="212"/>
      <c r="E1034" s="141" t="s">
        <v>454</v>
      </c>
      <c r="F1034" s="203"/>
      <c r="G1034" s="203"/>
      <c r="H1034" s="203"/>
      <c r="I1034" s="203"/>
    </row>
    <row r="1035" spans="1:9" s="69" customFormat="1" ht="20.25">
      <c r="A1035" s="163">
        <v>22020313</v>
      </c>
      <c r="B1035" s="281" t="s">
        <v>19</v>
      </c>
      <c r="C1035" s="164"/>
      <c r="D1035" s="102" t="s">
        <v>9</v>
      </c>
      <c r="E1035" s="210" t="s">
        <v>583</v>
      </c>
      <c r="F1035" s="203">
        <v>2300000</v>
      </c>
      <c r="G1035" s="203">
        <v>3000000</v>
      </c>
      <c r="H1035" s="203">
        <v>560500</v>
      </c>
      <c r="I1035" s="203">
        <v>3000000</v>
      </c>
    </row>
    <row r="1036" spans="1:9" s="69" customFormat="1" ht="39.75" thickBot="1">
      <c r="A1036" s="211">
        <v>22021000</v>
      </c>
      <c r="B1036" s="212"/>
      <c r="C1036" s="213"/>
      <c r="D1036" s="212"/>
      <c r="E1036" s="141" t="s">
        <v>424</v>
      </c>
      <c r="F1036" s="203"/>
      <c r="G1036" s="203"/>
      <c r="H1036" s="203"/>
      <c r="I1036" s="203"/>
    </row>
    <row r="1037" spans="1:9" s="69" customFormat="1" ht="39">
      <c r="A1037" s="163">
        <v>22021003</v>
      </c>
      <c r="B1037" s="281" t="s">
        <v>19</v>
      </c>
      <c r="C1037" s="164"/>
      <c r="D1037" s="102" t="s">
        <v>9</v>
      </c>
      <c r="E1037" s="109" t="s">
        <v>427</v>
      </c>
      <c r="F1037" s="203"/>
      <c r="G1037" s="203"/>
      <c r="H1037" s="203"/>
      <c r="I1037" s="203"/>
    </row>
    <row r="1038" spans="1:9" s="69" customFormat="1" ht="20.25">
      <c r="A1038" s="211">
        <v>22030000</v>
      </c>
      <c r="B1038" s="212"/>
      <c r="C1038" s="213"/>
      <c r="D1038" s="212"/>
      <c r="E1038" s="141" t="s">
        <v>584</v>
      </c>
      <c r="F1038" s="203"/>
      <c r="G1038" s="203"/>
      <c r="H1038" s="203"/>
      <c r="I1038" s="203"/>
    </row>
    <row r="1039" spans="1:9" s="69" customFormat="1" ht="39">
      <c r="A1039" s="211">
        <v>22040000</v>
      </c>
      <c r="B1039" s="212"/>
      <c r="C1039" s="213"/>
      <c r="D1039" s="212"/>
      <c r="E1039" s="141" t="s">
        <v>559</v>
      </c>
      <c r="F1039" s="203"/>
      <c r="G1039" s="203"/>
      <c r="H1039" s="203"/>
      <c r="I1039" s="203"/>
    </row>
    <row r="1040" spans="1:9" s="69" customFormat="1" ht="39.75" thickBot="1">
      <c r="A1040" s="211">
        <v>22040100</v>
      </c>
      <c r="B1040" s="212"/>
      <c r="C1040" s="213"/>
      <c r="D1040" s="212"/>
      <c r="E1040" s="141" t="s">
        <v>428</v>
      </c>
      <c r="F1040" s="203"/>
      <c r="G1040" s="187"/>
      <c r="H1040" s="203"/>
      <c r="I1040" s="187"/>
    </row>
    <row r="1041" spans="1:9" s="69" customFormat="1" ht="39.75" thickBot="1">
      <c r="A1041" s="216">
        <v>22040109</v>
      </c>
      <c r="B1041" s="290" t="s">
        <v>19</v>
      </c>
      <c r="C1041" s="218"/>
      <c r="D1041" s="219" t="s">
        <v>9</v>
      </c>
      <c r="E1041" s="133" t="s">
        <v>429</v>
      </c>
      <c r="F1041" s="220">
        <v>3000000</v>
      </c>
      <c r="G1041" s="221">
        <v>5000000</v>
      </c>
      <c r="H1041" s="220">
        <v>70000</v>
      </c>
      <c r="I1041" s="221">
        <v>5000000</v>
      </c>
    </row>
    <row r="1042" spans="1:9" s="69" customFormat="1" ht="21" thickBot="1">
      <c r="A1042" s="170"/>
      <c r="B1042" s="222"/>
      <c r="C1042" s="223"/>
      <c r="D1042" s="222"/>
      <c r="E1042" s="224" t="s">
        <v>46</v>
      </c>
      <c r="F1042" s="225">
        <f>SUM(F996:F1027)</f>
        <v>1752367.7719948678</v>
      </c>
      <c r="G1042" s="225">
        <f>SUM(G996:G1027)</f>
        <v>2577075.3022165201</v>
      </c>
      <c r="H1042" s="225">
        <f>SUM(H996:H1027)</f>
        <v>1460306.4766623899</v>
      </c>
      <c r="I1042" s="225">
        <f>SUM(I996:I1027)</f>
        <v>3664047.5300000003</v>
      </c>
    </row>
    <row r="1043" spans="1:9" s="69" customFormat="1" ht="21" thickBot="1">
      <c r="A1043" s="170"/>
      <c r="B1043" s="222"/>
      <c r="C1043" s="223"/>
      <c r="D1043" s="222"/>
      <c r="E1043" s="224" t="s">
        <v>410</v>
      </c>
      <c r="F1043" s="225">
        <f>SUM(F1030:F1041)</f>
        <v>5300000</v>
      </c>
      <c r="G1043" s="225">
        <f>SUM(G1030:G1041)</f>
        <v>8300000</v>
      </c>
      <c r="H1043" s="225">
        <f>SUM(H1030:H1041)</f>
        <v>630500</v>
      </c>
      <c r="I1043" s="225">
        <f>SUM(I1030:I1041)</f>
        <v>8300000</v>
      </c>
    </row>
    <row r="1044" spans="1:9" s="69" customFormat="1" ht="27.95" customHeight="1" thickBot="1">
      <c r="A1044" s="170"/>
      <c r="B1044" s="222"/>
      <c r="C1044" s="223"/>
      <c r="D1044" s="222"/>
      <c r="E1044" s="224" t="s">
        <v>51</v>
      </c>
      <c r="F1044" s="225">
        <f>F1042+F1043</f>
        <v>7052367.7719948683</v>
      </c>
      <c r="G1044" s="225">
        <f>G1042+G1043</f>
        <v>10877075.302216521</v>
      </c>
      <c r="H1044" s="225">
        <f>H1042+H1043</f>
        <v>2090806.4766623899</v>
      </c>
      <c r="I1044" s="225">
        <f>I1042+I1043</f>
        <v>11964047.530000001</v>
      </c>
    </row>
    <row r="1045" spans="1:9" ht="34.5">
      <c r="A1045" s="710" t="s">
        <v>0</v>
      </c>
      <c r="B1045" s="711"/>
      <c r="C1045" s="711"/>
      <c r="D1045" s="711"/>
      <c r="E1045" s="711"/>
      <c r="F1045" s="711"/>
      <c r="G1045" s="711"/>
      <c r="H1045" s="711"/>
      <c r="I1045" s="712"/>
    </row>
    <row r="1046" spans="1:9" ht="22.5">
      <c r="A1046" s="713" t="s">
        <v>1</v>
      </c>
      <c r="B1046" s="714"/>
      <c r="C1046" s="714"/>
      <c r="D1046" s="714"/>
      <c r="E1046" s="714"/>
      <c r="F1046" s="714"/>
      <c r="G1046" s="714"/>
      <c r="H1046" s="714"/>
      <c r="I1046" s="715"/>
    </row>
    <row r="1047" spans="1:9" ht="22.5">
      <c r="A1047" s="713" t="s">
        <v>984</v>
      </c>
      <c r="B1047" s="714"/>
      <c r="C1047" s="714"/>
      <c r="D1047" s="714"/>
      <c r="E1047" s="714"/>
      <c r="F1047" s="714"/>
      <c r="G1047" s="714"/>
      <c r="H1047" s="714"/>
      <c r="I1047" s="715"/>
    </row>
    <row r="1048" spans="1:9" ht="18.75" customHeight="1" thickBot="1">
      <c r="A1048" s="716" t="s">
        <v>477</v>
      </c>
      <c r="B1048" s="716"/>
      <c r="C1048" s="716"/>
      <c r="D1048" s="716"/>
      <c r="E1048" s="716"/>
      <c r="F1048" s="716"/>
      <c r="G1048" s="716"/>
      <c r="H1048" s="716"/>
      <c r="I1048" s="716"/>
    </row>
    <row r="1049" spans="1:9" s="69" customFormat="1" ht="20.25" thickBot="1">
      <c r="A1049" s="723" t="s">
        <v>585</v>
      </c>
      <c r="B1049" s="724"/>
      <c r="C1049" s="724"/>
      <c r="D1049" s="724"/>
      <c r="E1049" s="724"/>
      <c r="F1049" s="724"/>
      <c r="G1049" s="724"/>
      <c r="H1049" s="724"/>
      <c r="I1049" s="725"/>
    </row>
    <row r="1050" spans="1:9" s="184" customFormat="1" ht="45.75" customHeight="1" thickBot="1">
      <c r="A1050" s="3" t="s">
        <v>370</v>
      </c>
      <c r="B1050" s="3" t="s">
        <v>78</v>
      </c>
      <c r="C1050" s="157" t="s">
        <v>371</v>
      </c>
      <c r="D1050" s="3" t="s">
        <v>4</v>
      </c>
      <c r="E1050" s="158" t="s">
        <v>79</v>
      </c>
      <c r="F1050" s="3" t="s">
        <v>882</v>
      </c>
      <c r="G1050" s="3" t="s">
        <v>881</v>
      </c>
      <c r="H1050" s="3" t="s">
        <v>884</v>
      </c>
      <c r="I1050" s="3" t="s">
        <v>983</v>
      </c>
    </row>
    <row r="1051" spans="1:9" s="69" customFormat="1" ht="27.95" customHeight="1">
      <c r="A1051" s="309">
        <v>52100100102</v>
      </c>
      <c r="B1051" s="281" t="s">
        <v>19</v>
      </c>
      <c r="C1051" s="333"/>
      <c r="D1051" s="102" t="s">
        <v>9</v>
      </c>
      <c r="E1051" s="161" t="s">
        <v>586</v>
      </c>
      <c r="F1051" s="162">
        <f>F1115</f>
        <v>734842322.80618143</v>
      </c>
      <c r="G1051" s="162">
        <f>G1115</f>
        <v>919416751.02115619</v>
      </c>
      <c r="H1051" s="162">
        <f>H1115</f>
        <v>626893512.98181772</v>
      </c>
      <c r="I1051" s="162">
        <f>I1115</f>
        <v>1222939189.75</v>
      </c>
    </row>
    <row r="1052" spans="1:9" s="69" customFormat="1" ht="27.95" customHeight="1" thickBot="1">
      <c r="A1052" s="211"/>
      <c r="B1052" s="212"/>
      <c r="C1052" s="213"/>
      <c r="D1052" s="212"/>
      <c r="E1052" s="109"/>
      <c r="F1052" s="203"/>
      <c r="G1052" s="203"/>
      <c r="H1052" s="203"/>
      <c r="I1052" s="203"/>
    </row>
    <row r="1053" spans="1:9" s="69" customFormat="1" ht="27.95" customHeight="1" thickBot="1">
      <c r="A1053" s="169"/>
      <c r="B1053" s="222"/>
      <c r="C1053" s="257"/>
      <c r="D1053" s="222"/>
      <c r="E1053" s="172" t="s">
        <v>51</v>
      </c>
      <c r="F1053" s="173">
        <f>F1051</f>
        <v>734842322.80618143</v>
      </c>
      <c r="G1053" s="173">
        <f>G1051</f>
        <v>919416751.02115619</v>
      </c>
      <c r="H1053" s="173">
        <f>H1051</f>
        <v>626893512.98181772</v>
      </c>
      <c r="I1053" s="173">
        <f>I1051</f>
        <v>1222939189.75</v>
      </c>
    </row>
    <row r="1054" spans="1:9" s="69" customFormat="1" ht="27.95" customHeight="1" thickBot="1">
      <c r="A1054" s="740" t="s">
        <v>385</v>
      </c>
      <c r="B1054" s="741"/>
      <c r="C1054" s="741"/>
      <c r="D1054" s="741"/>
      <c r="E1054" s="741"/>
      <c r="F1054" s="741"/>
      <c r="G1054" s="741"/>
      <c r="H1054" s="741"/>
      <c r="I1054" s="742"/>
    </row>
    <row r="1055" spans="1:9" s="69" customFormat="1" ht="20.25">
      <c r="A1055" s="174"/>
      <c r="B1055" s="175"/>
      <c r="C1055" s="176"/>
      <c r="D1055" s="175"/>
      <c r="E1055" s="177" t="s">
        <v>46</v>
      </c>
      <c r="F1055" s="178">
        <f t="shared" ref="F1055:I1056" si="82">F1113</f>
        <v>608536632.80618143</v>
      </c>
      <c r="G1055" s="178">
        <f t="shared" si="82"/>
        <v>783416751.02115619</v>
      </c>
      <c r="H1055" s="178">
        <f t="shared" si="82"/>
        <v>516437860.67181778</v>
      </c>
      <c r="I1055" s="178">
        <f t="shared" si="82"/>
        <v>1012439189.75</v>
      </c>
    </row>
    <row r="1056" spans="1:9" s="69" customFormat="1" ht="27.95" customHeight="1" thickBot="1">
      <c r="A1056" s="179"/>
      <c r="B1056" s="180"/>
      <c r="C1056" s="181"/>
      <c r="D1056" s="180"/>
      <c r="E1056" s="182" t="s">
        <v>410</v>
      </c>
      <c r="F1056" s="183">
        <f t="shared" si="82"/>
        <v>126305690</v>
      </c>
      <c r="G1056" s="183">
        <f t="shared" si="82"/>
        <v>136000000</v>
      </c>
      <c r="H1056" s="183">
        <f t="shared" si="82"/>
        <v>110455652.31</v>
      </c>
      <c r="I1056" s="183">
        <f t="shared" si="82"/>
        <v>210500000</v>
      </c>
    </row>
    <row r="1057" spans="1:9" s="69" customFormat="1" ht="27.95" customHeight="1" thickBot="1">
      <c r="A1057" s="169"/>
      <c r="B1057" s="222"/>
      <c r="C1057" s="257"/>
      <c r="D1057" s="222"/>
      <c r="E1057" s="172" t="s">
        <v>51</v>
      </c>
      <c r="F1057" s="173">
        <f>F1055+F1056</f>
        <v>734842322.80618143</v>
      </c>
      <c r="G1057" s="173">
        <f>G1055+G1056</f>
        <v>919416751.02115619</v>
      </c>
      <c r="H1057" s="173">
        <f>H1055+H1056</f>
        <v>626893512.98181772</v>
      </c>
      <c r="I1057" s="173">
        <f>I1055+I1056</f>
        <v>1222939189.75</v>
      </c>
    </row>
    <row r="1058" spans="1:9" ht="34.5">
      <c r="A1058" s="710" t="s">
        <v>0</v>
      </c>
      <c r="B1058" s="711"/>
      <c r="C1058" s="711"/>
      <c r="D1058" s="711"/>
      <c r="E1058" s="711"/>
      <c r="F1058" s="711"/>
      <c r="G1058" s="711"/>
      <c r="H1058" s="711"/>
      <c r="I1058" s="712"/>
    </row>
    <row r="1059" spans="1:9" ht="22.5">
      <c r="A1059" s="713" t="s">
        <v>1</v>
      </c>
      <c r="B1059" s="714"/>
      <c r="C1059" s="714"/>
      <c r="D1059" s="714"/>
      <c r="E1059" s="714"/>
      <c r="F1059" s="714"/>
      <c r="G1059" s="714"/>
      <c r="H1059" s="714"/>
      <c r="I1059" s="715"/>
    </row>
    <row r="1060" spans="1:9" ht="22.5">
      <c r="A1060" s="713" t="s">
        <v>984</v>
      </c>
      <c r="B1060" s="714"/>
      <c r="C1060" s="714"/>
      <c r="D1060" s="714"/>
      <c r="E1060" s="714"/>
      <c r="F1060" s="714"/>
      <c r="G1060" s="714"/>
      <c r="H1060" s="714"/>
      <c r="I1060" s="715"/>
    </row>
    <row r="1061" spans="1:9" ht="18.75" customHeight="1" thickBot="1">
      <c r="A1061" s="716" t="s">
        <v>368</v>
      </c>
      <c r="B1061" s="716"/>
      <c r="C1061" s="716"/>
      <c r="D1061" s="716"/>
      <c r="E1061" s="716"/>
      <c r="F1061" s="716"/>
      <c r="G1061" s="716"/>
      <c r="H1061" s="716"/>
      <c r="I1061" s="716"/>
    </row>
    <row r="1062" spans="1:9" s="69" customFormat="1" ht="20.25" thickBot="1">
      <c r="A1062" s="730" t="s">
        <v>587</v>
      </c>
      <c r="B1062" s="731"/>
      <c r="C1062" s="731"/>
      <c r="D1062" s="731"/>
      <c r="E1062" s="731"/>
      <c r="F1062" s="731"/>
      <c r="G1062" s="731"/>
      <c r="H1062" s="731"/>
      <c r="I1062" s="732"/>
    </row>
    <row r="1063" spans="1:9" s="184" customFormat="1" ht="41.25" thickBot="1">
      <c r="A1063" s="3" t="s">
        <v>370</v>
      </c>
      <c r="B1063" s="3" t="s">
        <v>78</v>
      </c>
      <c r="C1063" s="157" t="s">
        <v>371</v>
      </c>
      <c r="D1063" s="3" t="s">
        <v>4</v>
      </c>
      <c r="E1063" s="158" t="s">
        <v>79</v>
      </c>
      <c r="F1063" s="3" t="s">
        <v>882</v>
      </c>
      <c r="G1063" s="3" t="s">
        <v>881</v>
      </c>
      <c r="H1063" s="3" t="s">
        <v>884</v>
      </c>
      <c r="I1063" s="3" t="s">
        <v>983</v>
      </c>
    </row>
    <row r="1064" spans="1:9" s="69" customFormat="1" ht="27.95" customHeight="1">
      <c r="A1064" s="231">
        <v>20000000</v>
      </c>
      <c r="B1064" s="232"/>
      <c r="C1064" s="233"/>
      <c r="D1064" s="232"/>
      <c r="E1064" s="72" t="s">
        <v>43</v>
      </c>
      <c r="F1064" s="234"/>
      <c r="G1064" s="234"/>
      <c r="H1064" s="234"/>
      <c r="I1064" s="235"/>
    </row>
    <row r="1065" spans="1:9" s="69" customFormat="1" ht="20.25">
      <c r="A1065" s="196">
        <v>21000000</v>
      </c>
      <c r="B1065" s="197"/>
      <c r="C1065" s="198"/>
      <c r="D1065" s="197"/>
      <c r="E1065" s="78" t="s">
        <v>46</v>
      </c>
      <c r="F1065" s="186"/>
      <c r="G1065" s="186"/>
      <c r="H1065" s="186"/>
      <c r="I1065" s="199"/>
    </row>
    <row r="1066" spans="1:9" s="69" customFormat="1" ht="20.25">
      <c r="A1066" s="196">
        <v>21010300</v>
      </c>
      <c r="B1066" s="197"/>
      <c r="C1066" s="198"/>
      <c r="D1066" s="197"/>
      <c r="E1066" s="78" t="s">
        <v>588</v>
      </c>
      <c r="F1066" s="186"/>
      <c r="G1066" s="186"/>
      <c r="H1066" s="186"/>
      <c r="I1066" s="199"/>
    </row>
    <row r="1067" spans="1:9" s="69" customFormat="1" ht="20.25">
      <c r="A1067" s="200">
        <v>21010302</v>
      </c>
      <c r="B1067" s="281" t="s">
        <v>19</v>
      </c>
      <c r="C1067" s="202"/>
      <c r="D1067" s="82" t="s">
        <v>9</v>
      </c>
      <c r="E1067" s="109" t="s">
        <v>589</v>
      </c>
      <c r="F1067" s="203">
        <f t="shared" ref="F1067:F1069" si="83">G1067-(G1067*10%)</f>
        <v>196733537.93127862</v>
      </c>
      <c r="G1067" s="187">
        <v>218592819.9236429</v>
      </c>
      <c r="H1067" s="203">
        <f t="shared" ref="H1067:H1069" si="84">G1067/12*9</f>
        <v>163944614.94273219</v>
      </c>
      <c r="I1067" s="187">
        <v>283542094.16000003</v>
      </c>
    </row>
    <row r="1068" spans="1:9" s="69" customFormat="1" ht="20.25">
      <c r="A1068" s="200">
        <v>21010303</v>
      </c>
      <c r="B1068" s="281" t="s">
        <v>19</v>
      </c>
      <c r="C1068" s="202"/>
      <c r="D1068" s="82" t="s">
        <v>9</v>
      </c>
      <c r="E1068" s="109" t="s">
        <v>590</v>
      </c>
      <c r="F1068" s="203">
        <f t="shared" si="83"/>
        <v>283841847.25412899</v>
      </c>
      <c r="G1068" s="187">
        <v>315379830.28236556</v>
      </c>
      <c r="H1068" s="203">
        <f t="shared" si="84"/>
        <v>236534872.71177417</v>
      </c>
      <c r="I1068" s="187">
        <v>409118927.81999999</v>
      </c>
    </row>
    <row r="1069" spans="1:9" s="69" customFormat="1" ht="20.25">
      <c r="A1069" s="200">
        <v>21010304</v>
      </c>
      <c r="B1069" s="281" t="s">
        <v>19</v>
      </c>
      <c r="C1069" s="202"/>
      <c r="D1069" s="82" t="s">
        <v>9</v>
      </c>
      <c r="E1069" s="109" t="s">
        <v>591</v>
      </c>
      <c r="F1069" s="203">
        <f t="shared" si="83"/>
        <v>36189431.492473699</v>
      </c>
      <c r="G1069" s="187">
        <v>40210479.436081886</v>
      </c>
      <c r="H1069" s="203">
        <f t="shared" si="84"/>
        <v>30157859.577061415</v>
      </c>
      <c r="I1069" s="187">
        <v>5215399.5</v>
      </c>
    </row>
    <row r="1070" spans="1:9" s="69" customFormat="1" ht="20.25">
      <c r="A1070" s="200"/>
      <c r="B1070" s="334" t="s">
        <v>19</v>
      </c>
      <c r="C1070" s="198"/>
      <c r="D1070" s="212" t="s">
        <v>9</v>
      </c>
      <c r="E1070" s="147" t="s">
        <v>592</v>
      </c>
      <c r="F1070" s="204"/>
      <c r="G1070" s="335">
        <v>3374936.7920659995</v>
      </c>
      <c r="H1070" s="204"/>
      <c r="I1070" s="335">
        <v>5500000</v>
      </c>
    </row>
    <row r="1071" spans="1:9" s="69" customFormat="1" ht="39">
      <c r="A1071" s="200"/>
      <c r="B1071" s="334"/>
      <c r="C1071" s="198"/>
      <c r="D1071" s="212"/>
      <c r="E1071" s="147" t="s">
        <v>940</v>
      </c>
      <c r="F1071" s="204"/>
      <c r="G1071" s="335">
        <v>85890000</v>
      </c>
      <c r="H1071" s="204"/>
      <c r="I1071" s="335">
        <v>195840000</v>
      </c>
    </row>
    <row r="1072" spans="1:9" s="69" customFormat="1" ht="39">
      <c r="A1072" s="196">
        <v>21020300</v>
      </c>
      <c r="B1072" s="197"/>
      <c r="C1072" s="198"/>
      <c r="D1072" s="197"/>
      <c r="E1072" s="78" t="s">
        <v>435</v>
      </c>
      <c r="F1072" s="203"/>
      <c r="G1072" s="187"/>
      <c r="H1072" s="203"/>
      <c r="I1072" s="187"/>
    </row>
    <row r="1073" spans="1:9" s="69" customFormat="1" ht="20.25">
      <c r="A1073" s="200">
        <v>21020312</v>
      </c>
      <c r="B1073" s="281" t="s">
        <v>19</v>
      </c>
      <c r="C1073" s="202"/>
      <c r="D1073" s="82" t="s">
        <v>9</v>
      </c>
      <c r="E1073" s="109" t="s">
        <v>439</v>
      </c>
      <c r="F1073" s="203"/>
      <c r="G1073" s="203"/>
      <c r="H1073" s="203"/>
      <c r="I1073" s="203"/>
    </row>
    <row r="1074" spans="1:9" s="69" customFormat="1" ht="20.25">
      <c r="A1074" s="200">
        <v>21020320</v>
      </c>
      <c r="B1074" s="281" t="s">
        <v>19</v>
      </c>
      <c r="C1074" s="202"/>
      <c r="D1074" s="82" t="s">
        <v>9</v>
      </c>
      <c r="E1074" s="109" t="s">
        <v>593</v>
      </c>
      <c r="F1074" s="203">
        <f t="shared" ref="F1074:F1075" si="85">G1074-(G1074*10%)</f>
        <v>13346821.8955575</v>
      </c>
      <c r="G1074" s="187">
        <v>14829802.106175002</v>
      </c>
      <c r="H1074" s="203">
        <f t="shared" ref="H1074:H1088" si="86">G1074/12*9</f>
        <v>11122351.579631252</v>
      </c>
      <c r="I1074" s="187">
        <v>14829802.109999999</v>
      </c>
    </row>
    <row r="1075" spans="1:9" s="69" customFormat="1" ht="20.25">
      <c r="A1075" s="200">
        <v>21020327</v>
      </c>
      <c r="B1075" s="281" t="s">
        <v>19</v>
      </c>
      <c r="C1075" s="202"/>
      <c r="D1075" s="82" t="s">
        <v>9</v>
      </c>
      <c r="E1075" s="109" t="s">
        <v>594</v>
      </c>
      <c r="F1075" s="203">
        <f t="shared" si="85"/>
        <v>4380775.8119999999</v>
      </c>
      <c r="G1075" s="187">
        <v>4867528.68</v>
      </c>
      <c r="H1075" s="203">
        <f t="shared" si="86"/>
        <v>3650646.51</v>
      </c>
      <c r="I1075" s="187">
        <v>4867528.68</v>
      </c>
    </row>
    <row r="1076" spans="1:9" s="69" customFormat="1" ht="20.25">
      <c r="A1076" s="283">
        <v>21020116</v>
      </c>
      <c r="B1076" s="281" t="s">
        <v>19</v>
      </c>
      <c r="C1076" s="202"/>
      <c r="D1076" s="82" t="s">
        <v>9</v>
      </c>
      <c r="E1076" s="268" t="s">
        <v>595</v>
      </c>
      <c r="F1076" s="203"/>
      <c r="G1076" s="203"/>
      <c r="H1076" s="203">
        <f t="shared" si="86"/>
        <v>0</v>
      </c>
      <c r="I1076" s="203"/>
    </row>
    <row r="1077" spans="1:9" s="69" customFormat="1" ht="20.25">
      <c r="A1077" s="283">
        <v>21020126</v>
      </c>
      <c r="B1077" s="281" t="s">
        <v>19</v>
      </c>
      <c r="C1077" s="202"/>
      <c r="D1077" s="82" t="s">
        <v>9</v>
      </c>
      <c r="E1077" s="268" t="s">
        <v>596</v>
      </c>
      <c r="F1077" s="203"/>
      <c r="G1077" s="203"/>
      <c r="H1077" s="203">
        <f t="shared" si="86"/>
        <v>0</v>
      </c>
      <c r="I1077" s="203"/>
    </row>
    <row r="1078" spans="1:9" s="69" customFormat="1" ht="20.25">
      <c r="A1078" s="200">
        <v>21020328</v>
      </c>
      <c r="B1078" s="281" t="s">
        <v>19</v>
      </c>
      <c r="C1078" s="202"/>
      <c r="D1078" s="82" t="s">
        <v>9</v>
      </c>
      <c r="E1078" s="109" t="s">
        <v>597</v>
      </c>
      <c r="F1078" s="203">
        <f>G1078-(G1078*10%)</f>
        <v>2890443.3891795003</v>
      </c>
      <c r="G1078" s="187">
        <v>3211603.7657550005</v>
      </c>
      <c r="H1078" s="203">
        <f t="shared" si="86"/>
        <v>2408702.8243162506</v>
      </c>
      <c r="I1078" s="187">
        <v>3211603.77</v>
      </c>
    </row>
    <row r="1079" spans="1:9" s="69" customFormat="1" ht="20.25">
      <c r="A1079" s="196">
        <v>21020400</v>
      </c>
      <c r="B1079" s="197"/>
      <c r="C1079" s="198"/>
      <c r="D1079" s="197"/>
      <c r="E1079" s="78" t="s">
        <v>450</v>
      </c>
      <c r="F1079" s="203"/>
      <c r="G1079" s="187"/>
      <c r="H1079" s="203">
        <f t="shared" si="86"/>
        <v>0</v>
      </c>
      <c r="I1079" s="187"/>
    </row>
    <row r="1080" spans="1:9" s="69" customFormat="1" ht="20.25">
      <c r="A1080" s="200">
        <v>21020412</v>
      </c>
      <c r="B1080" s="281" t="s">
        <v>19</v>
      </c>
      <c r="C1080" s="202"/>
      <c r="D1080" s="82" t="s">
        <v>9</v>
      </c>
      <c r="E1080" s="109" t="s">
        <v>439</v>
      </c>
      <c r="F1080" s="203"/>
      <c r="G1080" s="203"/>
      <c r="H1080" s="203">
        <f t="shared" si="86"/>
        <v>0</v>
      </c>
      <c r="I1080" s="203"/>
    </row>
    <row r="1081" spans="1:9" s="69" customFormat="1" ht="20.25">
      <c r="A1081" s="200">
        <v>21020420</v>
      </c>
      <c r="B1081" s="281" t="s">
        <v>19</v>
      </c>
      <c r="C1081" s="202"/>
      <c r="D1081" s="82" t="s">
        <v>9</v>
      </c>
      <c r="E1081" s="109" t="s">
        <v>593</v>
      </c>
      <c r="F1081" s="203">
        <f t="shared" ref="F1081:F1083" si="87">G1081-(G1081*10%)</f>
        <v>19725667.743033003</v>
      </c>
      <c r="G1081" s="187">
        <v>21917408.603370003</v>
      </c>
      <c r="H1081" s="203">
        <f t="shared" si="86"/>
        <v>16438056.452527503</v>
      </c>
      <c r="I1081" s="187">
        <v>21917406.600000001</v>
      </c>
    </row>
    <row r="1082" spans="1:9" s="69" customFormat="1" ht="20.25">
      <c r="A1082" s="200">
        <v>21020427</v>
      </c>
      <c r="B1082" s="281" t="s">
        <v>19</v>
      </c>
      <c r="C1082" s="202"/>
      <c r="D1082" s="82" t="s">
        <v>9</v>
      </c>
      <c r="E1082" s="109" t="s">
        <v>594</v>
      </c>
      <c r="F1082" s="203">
        <f t="shared" si="87"/>
        <v>18107206.689599998</v>
      </c>
      <c r="G1082" s="187">
        <v>20119118.544</v>
      </c>
      <c r="H1082" s="203">
        <f t="shared" si="86"/>
        <v>15089338.908</v>
      </c>
      <c r="I1082" s="187">
        <v>20119118.539999999</v>
      </c>
    </row>
    <row r="1083" spans="1:9" s="69" customFormat="1" ht="20.25">
      <c r="A1083" s="200">
        <v>21020428</v>
      </c>
      <c r="B1083" s="281" t="s">
        <v>19</v>
      </c>
      <c r="C1083" s="202"/>
      <c r="D1083" s="82" t="s">
        <v>9</v>
      </c>
      <c r="E1083" s="109" t="s">
        <v>598</v>
      </c>
      <c r="F1083" s="203">
        <f t="shared" si="87"/>
        <v>20532388.126634996</v>
      </c>
      <c r="G1083" s="187">
        <v>22813764.585149996</v>
      </c>
      <c r="H1083" s="203">
        <f t="shared" si="86"/>
        <v>17110323.438862495</v>
      </c>
      <c r="I1083" s="187">
        <v>22813764.59</v>
      </c>
    </row>
    <row r="1084" spans="1:9" s="69" customFormat="1" ht="20.25">
      <c r="A1084" s="196">
        <v>21020500</v>
      </c>
      <c r="B1084" s="197"/>
      <c r="C1084" s="198"/>
      <c r="D1084" s="197"/>
      <c r="E1084" s="78" t="s">
        <v>451</v>
      </c>
      <c r="F1084" s="203"/>
      <c r="G1084" s="187"/>
      <c r="H1084" s="203">
        <f t="shared" si="86"/>
        <v>0</v>
      </c>
      <c r="I1084" s="187"/>
    </row>
    <row r="1085" spans="1:9" s="69" customFormat="1" ht="20.25">
      <c r="A1085" s="296">
        <v>21020512</v>
      </c>
      <c r="B1085" s="281" t="s">
        <v>19</v>
      </c>
      <c r="C1085" s="209"/>
      <c r="D1085" s="82" t="s">
        <v>9</v>
      </c>
      <c r="E1085" s="109" t="s">
        <v>439</v>
      </c>
      <c r="F1085" s="203"/>
      <c r="G1085" s="203"/>
      <c r="H1085" s="203">
        <f t="shared" si="86"/>
        <v>0</v>
      </c>
      <c r="I1085" s="203"/>
    </row>
    <row r="1086" spans="1:9" s="69" customFormat="1" ht="20.25">
      <c r="A1086" s="296">
        <v>21020520</v>
      </c>
      <c r="B1086" s="281" t="s">
        <v>19</v>
      </c>
      <c r="C1086" s="209"/>
      <c r="D1086" s="82" t="s">
        <v>9</v>
      </c>
      <c r="E1086" s="109" t="s">
        <v>593</v>
      </c>
      <c r="F1086" s="203"/>
      <c r="G1086" s="187"/>
      <c r="H1086" s="203">
        <f t="shared" si="86"/>
        <v>0</v>
      </c>
      <c r="I1086" s="187"/>
    </row>
    <row r="1087" spans="1:9" s="69" customFormat="1" ht="20.25">
      <c r="A1087" s="296">
        <v>21020527</v>
      </c>
      <c r="B1087" s="281" t="s">
        <v>19</v>
      </c>
      <c r="C1087" s="209"/>
      <c r="D1087" s="82" t="s">
        <v>9</v>
      </c>
      <c r="E1087" s="109" t="s">
        <v>594</v>
      </c>
      <c r="F1087" s="203">
        <f t="shared" ref="F1087:F1088" si="88">G1087-(G1087*10%)</f>
        <v>6717189.5784</v>
      </c>
      <c r="G1087" s="187">
        <v>7463543.9759999998</v>
      </c>
      <c r="H1087" s="203">
        <f t="shared" si="86"/>
        <v>5597657.9819999998</v>
      </c>
      <c r="I1087" s="187">
        <v>7463543.9800000004</v>
      </c>
    </row>
    <row r="1088" spans="1:9" s="69" customFormat="1" ht="20.25">
      <c r="A1088" s="296">
        <v>21020528</v>
      </c>
      <c r="B1088" s="281" t="s">
        <v>19</v>
      </c>
      <c r="C1088" s="209"/>
      <c r="D1088" s="82" t="s">
        <v>9</v>
      </c>
      <c r="E1088" s="109" t="s">
        <v>598</v>
      </c>
      <c r="F1088" s="203">
        <f t="shared" si="88"/>
        <v>6071322.8938950002</v>
      </c>
      <c r="G1088" s="187">
        <v>6745914.3265500003</v>
      </c>
      <c r="H1088" s="203">
        <f t="shared" si="86"/>
        <v>5059435.7449124996</v>
      </c>
      <c r="I1088" s="187"/>
    </row>
    <row r="1089" spans="1:9" s="154" customFormat="1" ht="17.25" customHeight="1">
      <c r="A1089" s="206">
        <v>21020600</v>
      </c>
      <c r="B1089" s="207"/>
      <c r="C1089" s="208"/>
      <c r="D1089" s="207"/>
      <c r="E1089" s="147" t="s">
        <v>599</v>
      </c>
      <c r="F1089" s="204"/>
      <c r="G1089" s="215"/>
      <c r="H1089" s="204"/>
      <c r="I1089" s="215"/>
    </row>
    <row r="1090" spans="1:9" s="69" customFormat="1" ht="20.25">
      <c r="A1090" s="296">
        <v>21020605</v>
      </c>
      <c r="B1090" s="281" t="s">
        <v>19</v>
      </c>
      <c r="C1090" s="209"/>
      <c r="D1090" s="82" t="s">
        <v>9</v>
      </c>
      <c r="E1090" s="109" t="s">
        <v>600</v>
      </c>
      <c r="F1090" s="203"/>
      <c r="G1090" s="187">
        <v>18000000</v>
      </c>
      <c r="H1090" s="203">
        <v>9324000</v>
      </c>
      <c r="I1090" s="187">
        <v>18000000</v>
      </c>
    </row>
    <row r="1091" spans="1:9" s="69" customFormat="1" ht="20.25">
      <c r="A1091" s="211">
        <v>22020000</v>
      </c>
      <c r="B1091" s="212"/>
      <c r="C1091" s="213"/>
      <c r="D1091" s="212"/>
      <c r="E1091" s="141" t="s">
        <v>410</v>
      </c>
      <c r="F1091" s="203"/>
      <c r="G1091" s="187"/>
      <c r="H1091" s="203"/>
      <c r="I1091" s="187"/>
    </row>
    <row r="1092" spans="1:9" s="69" customFormat="1" ht="16.5" customHeight="1">
      <c r="A1092" s="211">
        <v>22020100</v>
      </c>
      <c r="B1092" s="212"/>
      <c r="C1092" s="213"/>
      <c r="D1092" s="212"/>
      <c r="E1092" s="141" t="s">
        <v>465</v>
      </c>
      <c r="F1092" s="203"/>
      <c r="G1092" s="187"/>
      <c r="H1092" s="203"/>
      <c r="I1092" s="187"/>
    </row>
    <row r="1093" spans="1:9" s="69" customFormat="1" ht="21" thickBot="1">
      <c r="A1093" s="267">
        <v>22020101</v>
      </c>
      <c r="B1093" s="281" t="s">
        <v>19</v>
      </c>
      <c r="C1093" s="332"/>
      <c r="D1093" s="267"/>
      <c r="E1093" s="324" t="s">
        <v>466</v>
      </c>
      <c r="F1093" s="16"/>
      <c r="G1093" s="187"/>
      <c r="H1093" s="16"/>
      <c r="I1093" s="187"/>
    </row>
    <row r="1094" spans="1:9" s="69" customFormat="1" ht="20.25">
      <c r="A1094" s="267">
        <v>22020102</v>
      </c>
      <c r="B1094" s="281" t="s">
        <v>19</v>
      </c>
      <c r="C1094" s="332"/>
      <c r="D1094" s="102" t="s">
        <v>9</v>
      </c>
      <c r="E1094" s="324" t="s">
        <v>412</v>
      </c>
      <c r="F1094" s="326"/>
      <c r="G1094" s="187">
        <v>2000000</v>
      </c>
      <c r="H1094" s="326">
        <v>2000000</v>
      </c>
      <c r="I1094" s="187">
        <v>2000000</v>
      </c>
    </row>
    <row r="1095" spans="1:9" s="69" customFormat="1" ht="20.25">
      <c r="A1095" s="267">
        <v>22020103</v>
      </c>
      <c r="B1095" s="281" t="s">
        <v>19</v>
      </c>
      <c r="C1095" s="332"/>
      <c r="D1095" s="267"/>
      <c r="E1095" s="324" t="s">
        <v>467</v>
      </c>
      <c r="F1095" s="203"/>
      <c r="G1095" s="203"/>
      <c r="H1095" s="203"/>
      <c r="I1095" s="203"/>
    </row>
    <row r="1096" spans="1:9" s="69" customFormat="1" ht="20.25">
      <c r="A1096" s="267">
        <v>22020104</v>
      </c>
      <c r="B1096" s="281" t="s">
        <v>19</v>
      </c>
      <c r="C1096" s="332"/>
      <c r="D1096" s="267"/>
      <c r="E1096" s="324" t="s">
        <v>413</v>
      </c>
      <c r="F1096" s="203"/>
      <c r="G1096" s="203"/>
      <c r="H1096" s="203"/>
      <c r="I1096" s="203"/>
    </row>
    <row r="1097" spans="1:9" s="69" customFormat="1" ht="21" thickBot="1">
      <c r="A1097" s="211">
        <v>22020300</v>
      </c>
      <c r="B1097" s="212"/>
      <c r="C1097" s="213"/>
      <c r="D1097" s="212"/>
      <c r="E1097" s="141" t="s">
        <v>454</v>
      </c>
      <c r="F1097" s="203"/>
      <c r="G1097" s="187"/>
      <c r="H1097" s="203"/>
      <c r="I1097" s="187"/>
    </row>
    <row r="1098" spans="1:9" s="69" customFormat="1" ht="19.5" customHeight="1" thickBot="1">
      <c r="A1098" s="163">
        <v>22020307</v>
      </c>
      <c r="B1098" s="281" t="s">
        <v>19</v>
      </c>
      <c r="C1098" s="164"/>
      <c r="D1098" s="102" t="s">
        <v>9</v>
      </c>
      <c r="E1098" s="210" t="s">
        <v>601</v>
      </c>
      <c r="F1098" s="203">
        <v>77654000</v>
      </c>
      <c r="G1098" s="187">
        <v>70000000</v>
      </c>
      <c r="H1098" s="203">
        <v>65173270</v>
      </c>
      <c r="I1098" s="187">
        <v>100000000</v>
      </c>
    </row>
    <row r="1099" spans="1:9" s="69" customFormat="1" ht="20.25">
      <c r="A1099" s="163">
        <v>22020313</v>
      </c>
      <c r="B1099" s="281" t="s">
        <v>19</v>
      </c>
      <c r="C1099" s="164"/>
      <c r="D1099" s="102" t="s">
        <v>9</v>
      </c>
      <c r="E1099" s="210" t="s">
        <v>602</v>
      </c>
      <c r="F1099" s="203">
        <v>11238000</v>
      </c>
      <c r="G1099" s="187">
        <v>15000000</v>
      </c>
      <c r="H1099" s="203">
        <v>10000000</v>
      </c>
      <c r="I1099" s="187">
        <v>20000000</v>
      </c>
    </row>
    <row r="1100" spans="1:9" s="69" customFormat="1" ht="20.25">
      <c r="A1100" s="163"/>
      <c r="B1100" s="281" t="s">
        <v>19</v>
      </c>
      <c r="C1100" s="164"/>
      <c r="D1100" s="82"/>
      <c r="E1100" s="214" t="s">
        <v>545</v>
      </c>
      <c r="F1100" s="203"/>
      <c r="G1100" s="187"/>
      <c r="H1100" s="203"/>
      <c r="I1100" s="187"/>
    </row>
    <row r="1101" spans="1:9" s="69" customFormat="1" ht="20.25">
      <c r="A1101" s="163"/>
      <c r="B1101" s="281" t="s">
        <v>19</v>
      </c>
      <c r="C1101" s="164"/>
      <c r="D1101" s="82" t="s">
        <v>9</v>
      </c>
      <c r="E1101" s="210" t="s">
        <v>603</v>
      </c>
      <c r="F1101" s="203"/>
      <c r="G1101" s="187">
        <v>1500000</v>
      </c>
      <c r="H1101" s="203"/>
      <c r="I1101" s="187">
        <v>2000000</v>
      </c>
    </row>
    <row r="1102" spans="1:9" s="69" customFormat="1" ht="20.25" customHeight="1">
      <c r="A1102" s="211">
        <v>22020700</v>
      </c>
      <c r="B1102" s="212"/>
      <c r="C1102" s="213"/>
      <c r="D1102" s="212"/>
      <c r="E1102" s="141" t="s">
        <v>475</v>
      </c>
      <c r="F1102" s="203"/>
      <c r="G1102" s="187"/>
      <c r="H1102" s="203"/>
      <c r="I1102" s="187"/>
    </row>
    <row r="1103" spans="1:9" s="69" customFormat="1" ht="20.25">
      <c r="A1103" s="163">
        <v>22020708</v>
      </c>
      <c r="B1103" s="281" t="s">
        <v>19</v>
      </c>
      <c r="C1103" s="164"/>
      <c r="D1103" s="82" t="s">
        <v>9</v>
      </c>
      <c r="E1103" s="109" t="s">
        <v>604</v>
      </c>
      <c r="F1103" s="203">
        <v>5345000</v>
      </c>
      <c r="G1103" s="187">
        <v>8000000</v>
      </c>
      <c r="H1103" s="203">
        <v>7970000</v>
      </c>
      <c r="I1103" s="187">
        <v>10000000</v>
      </c>
    </row>
    <row r="1104" spans="1:9" s="69" customFormat="1" ht="20.25">
      <c r="A1104" s="163">
        <v>22020711</v>
      </c>
      <c r="B1104" s="281" t="s">
        <v>19</v>
      </c>
      <c r="C1104" s="164"/>
      <c r="D1104" s="82" t="s">
        <v>9</v>
      </c>
      <c r="E1104" s="109" t="s">
        <v>605</v>
      </c>
      <c r="F1104" s="203"/>
      <c r="G1104" s="187">
        <v>2500000</v>
      </c>
      <c r="H1104" s="203"/>
      <c r="I1104" s="187">
        <v>2500000</v>
      </c>
    </row>
    <row r="1105" spans="1:9" s="69" customFormat="1" ht="20.25">
      <c r="A1105" s="211">
        <v>22020800</v>
      </c>
      <c r="B1105" s="212"/>
      <c r="C1105" s="213"/>
      <c r="D1105" s="212"/>
      <c r="E1105" s="147" t="s">
        <v>606</v>
      </c>
      <c r="F1105" s="204"/>
      <c r="G1105" s="215"/>
      <c r="H1105" s="204"/>
      <c r="I1105" s="215"/>
    </row>
    <row r="1106" spans="1:9" s="69" customFormat="1" ht="20.25">
      <c r="A1106" s="163">
        <v>22020801</v>
      </c>
      <c r="B1106" s="281" t="s">
        <v>19</v>
      </c>
      <c r="C1106" s="164"/>
      <c r="D1106" s="82" t="s">
        <v>9</v>
      </c>
      <c r="E1106" s="109" t="s">
        <v>607</v>
      </c>
      <c r="F1106" s="203">
        <v>1685290</v>
      </c>
      <c r="G1106" s="187">
        <v>2000000</v>
      </c>
      <c r="H1106" s="203">
        <v>40000</v>
      </c>
      <c r="I1106" s="187">
        <v>5000000</v>
      </c>
    </row>
    <row r="1107" spans="1:9" s="69" customFormat="1" ht="20.25">
      <c r="A1107" s="163">
        <v>22020803</v>
      </c>
      <c r="B1107" s="281" t="s">
        <v>19</v>
      </c>
      <c r="C1107" s="164"/>
      <c r="D1107" s="82" t="s">
        <v>9</v>
      </c>
      <c r="E1107" s="109" t="s">
        <v>608</v>
      </c>
      <c r="F1107" s="203">
        <v>560000</v>
      </c>
      <c r="G1107" s="187">
        <v>1000000</v>
      </c>
      <c r="H1107" s="203">
        <v>10000</v>
      </c>
      <c r="I1107" s="187">
        <v>5000000</v>
      </c>
    </row>
    <row r="1108" spans="1:9" s="69" customFormat="1" ht="39">
      <c r="A1108" s="211">
        <v>22021000</v>
      </c>
      <c r="B1108" s="212"/>
      <c r="C1108" s="213"/>
      <c r="D1108" s="212"/>
      <c r="E1108" s="141" t="s">
        <v>424</v>
      </c>
      <c r="F1108" s="203"/>
      <c r="G1108" s="187"/>
      <c r="H1108" s="203"/>
      <c r="I1108" s="187"/>
    </row>
    <row r="1109" spans="1:9" s="69" customFormat="1" ht="20.25">
      <c r="A1109" s="163">
        <v>22021017</v>
      </c>
      <c r="B1109" s="281" t="s">
        <v>19</v>
      </c>
      <c r="C1109" s="164"/>
      <c r="D1109" s="82" t="s">
        <v>9</v>
      </c>
      <c r="E1109" s="109" t="s">
        <v>513</v>
      </c>
      <c r="F1109" s="203"/>
      <c r="G1109" s="187">
        <v>2000000</v>
      </c>
      <c r="H1109" s="203">
        <v>90000</v>
      </c>
      <c r="I1109" s="187">
        <v>2000000</v>
      </c>
    </row>
    <row r="1110" spans="1:9" s="69" customFormat="1" ht="39">
      <c r="A1110" s="267">
        <v>22021004</v>
      </c>
      <c r="B1110" s="281" t="s">
        <v>19</v>
      </c>
      <c r="C1110" s="164"/>
      <c r="D1110" s="82" t="s">
        <v>9</v>
      </c>
      <c r="E1110" s="336" t="s">
        <v>609</v>
      </c>
      <c r="F1110" s="204"/>
      <c r="G1110" s="215">
        <v>2000000</v>
      </c>
      <c r="H1110" s="204"/>
      <c r="I1110" s="215">
        <v>2000000</v>
      </c>
    </row>
    <row r="1111" spans="1:9" s="69" customFormat="1" ht="40.5" customHeight="1">
      <c r="A1111" s="211">
        <v>22040100</v>
      </c>
      <c r="B1111" s="212"/>
      <c r="C1111" s="213"/>
      <c r="D1111" s="212"/>
      <c r="E1111" s="141" t="s">
        <v>428</v>
      </c>
      <c r="F1111" s="203"/>
      <c r="G1111" s="187"/>
      <c r="H1111" s="203"/>
      <c r="I1111" s="187"/>
    </row>
    <row r="1112" spans="1:9" s="184" customFormat="1" ht="49.5" customHeight="1" thickBot="1">
      <c r="A1112" s="216">
        <v>22040109</v>
      </c>
      <c r="B1112" s="337" t="s">
        <v>19</v>
      </c>
      <c r="C1112" s="218"/>
      <c r="D1112" s="270" t="s">
        <v>9</v>
      </c>
      <c r="E1112" s="133" t="s">
        <v>610</v>
      </c>
      <c r="F1112" s="220">
        <v>29823400</v>
      </c>
      <c r="G1112" s="221">
        <v>30000000</v>
      </c>
      <c r="H1112" s="220">
        <v>25172382.309999999</v>
      </c>
      <c r="I1112" s="221">
        <v>60000000</v>
      </c>
    </row>
    <row r="1113" spans="1:9" s="69" customFormat="1" ht="21" thickBot="1">
      <c r="A1113" s="170"/>
      <c r="B1113" s="222"/>
      <c r="C1113" s="223"/>
      <c r="D1113" s="222"/>
      <c r="E1113" s="224" t="s">
        <v>46</v>
      </c>
      <c r="F1113" s="225">
        <f>SUM(F1067:F1090)</f>
        <v>608536632.80618143</v>
      </c>
      <c r="G1113" s="225">
        <f>SUM(G1067:G1090)</f>
        <v>783416751.02115619</v>
      </c>
      <c r="H1113" s="225">
        <f>SUM(H1067:H1090)</f>
        <v>516437860.67181778</v>
      </c>
      <c r="I1113" s="225">
        <f>SUM(I1067:I1090)</f>
        <v>1012439189.75</v>
      </c>
    </row>
    <row r="1114" spans="1:9" s="69" customFormat="1" ht="21" thickBot="1">
      <c r="A1114" s="170"/>
      <c r="B1114" s="222"/>
      <c r="C1114" s="223"/>
      <c r="D1114" s="222"/>
      <c r="E1114" s="224" t="s">
        <v>410</v>
      </c>
      <c r="F1114" s="225">
        <f>SUM(F1093:F1112)</f>
        <v>126305690</v>
      </c>
      <c r="G1114" s="225">
        <f>SUM(G1093:G1112)</f>
        <v>136000000</v>
      </c>
      <c r="H1114" s="225">
        <f>SUM(H1093:H1112)</f>
        <v>110455652.31</v>
      </c>
      <c r="I1114" s="225">
        <f>SUM(I1093:I1112)</f>
        <v>210500000</v>
      </c>
    </row>
    <row r="1115" spans="1:9" s="69" customFormat="1" ht="27.95" customHeight="1" thickBot="1">
      <c r="A1115" s="170"/>
      <c r="B1115" s="222"/>
      <c r="C1115" s="223"/>
      <c r="D1115" s="222"/>
      <c r="E1115" s="239" t="s">
        <v>51</v>
      </c>
      <c r="F1115" s="225">
        <f>F1113+F1114</f>
        <v>734842322.80618143</v>
      </c>
      <c r="G1115" s="225">
        <f>G1113+G1114</f>
        <v>919416751.02115619</v>
      </c>
      <c r="H1115" s="225">
        <f>H1113+H1114</f>
        <v>626893512.98181772</v>
      </c>
      <c r="I1115" s="225">
        <f>I1113+I1114</f>
        <v>1222939189.75</v>
      </c>
    </row>
    <row r="1116" spans="1:9" ht="34.5">
      <c r="A1116" s="710" t="s">
        <v>0</v>
      </c>
      <c r="B1116" s="711"/>
      <c r="C1116" s="711"/>
      <c r="D1116" s="711"/>
      <c r="E1116" s="711"/>
      <c r="F1116" s="711"/>
      <c r="G1116" s="711"/>
      <c r="H1116" s="711"/>
      <c r="I1116" s="712"/>
    </row>
    <row r="1117" spans="1:9" ht="22.5">
      <c r="A1117" s="713" t="s">
        <v>1</v>
      </c>
      <c r="B1117" s="714"/>
      <c r="C1117" s="714"/>
      <c r="D1117" s="714"/>
      <c r="E1117" s="714"/>
      <c r="F1117" s="714"/>
      <c r="G1117" s="714"/>
      <c r="H1117" s="714"/>
      <c r="I1117" s="715"/>
    </row>
    <row r="1118" spans="1:9" ht="22.5">
      <c r="A1118" s="713" t="s">
        <v>984</v>
      </c>
      <c r="B1118" s="714"/>
      <c r="C1118" s="714"/>
      <c r="D1118" s="714"/>
      <c r="E1118" s="714"/>
      <c r="F1118" s="714"/>
      <c r="G1118" s="714"/>
      <c r="H1118" s="714"/>
      <c r="I1118" s="715"/>
    </row>
    <row r="1119" spans="1:9" ht="18.75" customHeight="1" thickBot="1">
      <c r="A1119" s="716" t="s">
        <v>477</v>
      </c>
      <c r="B1119" s="716"/>
      <c r="C1119" s="716"/>
      <c r="D1119" s="716"/>
      <c r="E1119" s="716"/>
      <c r="F1119" s="716"/>
      <c r="G1119" s="716"/>
      <c r="H1119" s="716"/>
      <c r="I1119" s="716"/>
    </row>
    <row r="1120" spans="1:9" s="69" customFormat="1" ht="20.25" thickBot="1">
      <c r="A1120" s="723" t="s">
        <v>611</v>
      </c>
      <c r="B1120" s="724"/>
      <c r="C1120" s="724"/>
      <c r="D1120" s="724"/>
      <c r="E1120" s="724"/>
      <c r="F1120" s="724"/>
      <c r="G1120" s="724"/>
      <c r="H1120" s="724"/>
      <c r="I1120" s="725"/>
    </row>
    <row r="1121" spans="1:9" s="184" customFormat="1" ht="41.25" thickBot="1">
      <c r="A1121" s="3" t="s">
        <v>612</v>
      </c>
      <c r="B1121" s="3" t="s">
        <v>78</v>
      </c>
      <c r="C1121" s="157" t="s">
        <v>371</v>
      </c>
      <c r="D1121" s="3" t="s">
        <v>4</v>
      </c>
      <c r="E1121" s="158" t="s">
        <v>79</v>
      </c>
      <c r="F1121" s="3" t="s">
        <v>882</v>
      </c>
      <c r="G1121" s="3" t="s">
        <v>881</v>
      </c>
      <c r="H1121" s="3" t="s">
        <v>884</v>
      </c>
      <c r="I1121" s="3" t="s">
        <v>983</v>
      </c>
    </row>
    <row r="1122" spans="1:9" s="69" customFormat="1" ht="27.95" customHeight="1" thickBot="1">
      <c r="A1122" s="135" t="s">
        <v>613</v>
      </c>
      <c r="B1122" s="281" t="s">
        <v>19</v>
      </c>
      <c r="C1122" s="333"/>
      <c r="D1122" s="102" t="s">
        <v>9</v>
      </c>
      <c r="E1122" s="161" t="s">
        <v>614</v>
      </c>
      <c r="F1122" s="162">
        <f>F1189</f>
        <v>59263483.57584025</v>
      </c>
      <c r="G1122" s="162">
        <f>G1189</f>
        <v>91637290.639822498</v>
      </c>
      <c r="H1122" s="162">
        <f>H1189</f>
        <v>44255467.979866877</v>
      </c>
      <c r="I1122" s="162">
        <f>I1189</f>
        <v>141614288.09</v>
      </c>
    </row>
    <row r="1123" spans="1:9" s="69" customFormat="1" ht="27.95" customHeight="1" thickBot="1">
      <c r="A1123" s="139">
        <v>21500100102</v>
      </c>
      <c r="B1123" s="281" t="s">
        <v>19</v>
      </c>
      <c r="C1123" s="213"/>
      <c r="D1123" s="102" t="s">
        <v>9</v>
      </c>
      <c r="E1123" s="109" t="s">
        <v>615</v>
      </c>
      <c r="F1123" s="165">
        <f>F1241</f>
        <v>6043399.6885005552</v>
      </c>
      <c r="G1123" s="165">
        <f>G1241</f>
        <v>15930444.098333949</v>
      </c>
      <c r="H1123" s="165">
        <f>H1241</f>
        <v>5135458.0737504624</v>
      </c>
      <c r="I1123" s="165">
        <f>I1241</f>
        <v>14119034.190000001</v>
      </c>
    </row>
    <row r="1124" spans="1:9" s="69" customFormat="1" ht="27.95" customHeight="1" thickBot="1">
      <c r="A1124" s="139">
        <v>21500100103</v>
      </c>
      <c r="B1124" s="281" t="s">
        <v>19</v>
      </c>
      <c r="C1124" s="213"/>
      <c r="D1124" s="102" t="s">
        <v>9</v>
      </c>
      <c r="E1124" s="109" t="s">
        <v>616</v>
      </c>
      <c r="F1124" s="165">
        <f>F1283</f>
        <v>25741732.220783997</v>
      </c>
      <c r="G1124" s="165">
        <f>G1283</f>
        <v>56441924.68976</v>
      </c>
      <c r="H1124" s="165">
        <f>H1283</f>
        <v>49780307.51732</v>
      </c>
      <c r="I1124" s="165">
        <f>I1283</f>
        <v>71140925.960000008</v>
      </c>
    </row>
    <row r="1125" spans="1:9" s="69" customFormat="1" ht="27.95" customHeight="1" thickBot="1">
      <c r="A1125" s="139">
        <v>21500100104</v>
      </c>
      <c r="B1125" s="281" t="s">
        <v>19</v>
      </c>
      <c r="C1125" s="213"/>
      <c r="D1125" s="102" t="s">
        <v>9</v>
      </c>
      <c r="E1125" s="109" t="s">
        <v>617</v>
      </c>
      <c r="F1125" s="165">
        <f>F1333</f>
        <v>2987443.2573000002</v>
      </c>
      <c r="G1125" s="165">
        <f>G1333</f>
        <v>6739381.3969999999</v>
      </c>
      <c r="H1125" s="165">
        <f>H1333</f>
        <v>1034536.0477499999</v>
      </c>
      <c r="I1125" s="165">
        <f>I1333</f>
        <v>7120813.8499999996</v>
      </c>
    </row>
    <row r="1126" spans="1:9" s="154" customFormat="1" ht="27.95" customHeight="1" thickBot="1">
      <c r="A1126" s="222"/>
      <c r="B1126" s="222"/>
      <c r="C1126" s="223"/>
      <c r="D1126" s="222"/>
      <c r="E1126" s="224" t="s">
        <v>51</v>
      </c>
      <c r="F1126" s="276">
        <f>SUM(F1122:F1125)</f>
        <v>94036058.742424801</v>
      </c>
      <c r="G1126" s="276">
        <f>SUM(G1122:G1125)</f>
        <v>170749040.82491648</v>
      </c>
      <c r="H1126" s="276">
        <f>SUM(H1122:H1125)</f>
        <v>100205769.61868733</v>
      </c>
      <c r="I1126" s="276">
        <f>SUM(I1122:I1125)</f>
        <v>233995062.09</v>
      </c>
    </row>
    <row r="1127" spans="1:9" s="69" customFormat="1" ht="20.25" thickBot="1">
      <c r="A1127" s="739" t="s">
        <v>385</v>
      </c>
      <c r="B1127" s="739"/>
      <c r="C1127" s="739"/>
      <c r="D1127" s="739"/>
      <c r="E1127" s="739"/>
      <c r="F1127" s="739"/>
      <c r="G1127" s="739"/>
      <c r="H1127" s="739"/>
      <c r="I1127" s="739"/>
    </row>
    <row r="1128" spans="1:9" s="69" customFormat="1" ht="21" thickBot="1">
      <c r="A1128" s="222"/>
      <c r="B1128" s="222"/>
      <c r="C1128" s="223"/>
      <c r="D1128" s="222"/>
      <c r="E1128" s="224" t="s">
        <v>46</v>
      </c>
      <c r="F1128" s="276">
        <f t="shared" ref="F1128:I1129" si="89">F1187+F1239+F1281+F1331</f>
        <v>28349136.742424805</v>
      </c>
      <c r="G1128" s="276">
        <f t="shared" si="89"/>
        <v>39199040.824916452</v>
      </c>
      <c r="H1128" s="276">
        <f t="shared" si="89"/>
        <v>23624280.618687339</v>
      </c>
      <c r="I1128" s="276">
        <f t="shared" si="89"/>
        <v>37045062.090000004</v>
      </c>
    </row>
    <row r="1129" spans="1:9" s="69" customFormat="1" ht="21" thickBot="1">
      <c r="A1129" s="222"/>
      <c r="B1129" s="222"/>
      <c r="C1129" s="223"/>
      <c r="D1129" s="222"/>
      <c r="E1129" s="224" t="s">
        <v>410</v>
      </c>
      <c r="F1129" s="276">
        <f t="shared" si="89"/>
        <v>65686922</v>
      </c>
      <c r="G1129" s="276">
        <f t="shared" si="89"/>
        <v>131550000</v>
      </c>
      <c r="H1129" s="276">
        <f t="shared" si="89"/>
        <v>76581489</v>
      </c>
      <c r="I1129" s="276">
        <f t="shared" si="89"/>
        <v>196950000</v>
      </c>
    </row>
    <row r="1130" spans="1:9" s="69" customFormat="1" ht="21" thickBot="1">
      <c r="A1130" s="222"/>
      <c r="B1130" s="222"/>
      <c r="C1130" s="223"/>
      <c r="D1130" s="222"/>
      <c r="E1130" s="224" t="s">
        <v>51</v>
      </c>
      <c r="F1130" s="276">
        <f>F1128+F1129</f>
        <v>94036058.742424801</v>
      </c>
      <c r="G1130" s="276">
        <f>G1128+G1129</f>
        <v>170749040.82491645</v>
      </c>
      <c r="H1130" s="276">
        <f>H1128+H1129</f>
        <v>100205769.61868733</v>
      </c>
      <c r="I1130" s="276">
        <f>I1128+I1129</f>
        <v>233995062.09</v>
      </c>
    </row>
    <row r="1131" spans="1:9" ht="34.5">
      <c r="A1131" s="710" t="s">
        <v>0</v>
      </c>
      <c r="B1131" s="711"/>
      <c r="C1131" s="711"/>
      <c r="D1131" s="711"/>
      <c r="E1131" s="711"/>
      <c r="F1131" s="711"/>
      <c r="G1131" s="711"/>
      <c r="H1131" s="711"/>
      <c r="I1131" s="712"/>
    </row>
    <row r="1132" spans="1:9" ht="22.5">
      <c r="A1132" s="713" t="s">
        <v>1</v>
      </c>
      <c r="B1132" s="714"/>
      <c r="C1132" s="714"/>
      <c r="D1132" s="714"/>
      <c r="E1132" s="714"/>
      <c r="F1132" s="714"/>
      <c r="G1132" s="714"/>
      <c r="H1132" s="714"/>
      <c r="I1132" s="715"/>
    </row>
    <row r="1133" spans="1:9" ht="22.5">
      <c r="A1133" s="713" t="s">
        <v>984</v>
      </c>
      <c r="B1133" s="714"/>
      <c r="C1133" s="714"/>
      <c r="D1133" s="714"/>
      <c r="E1133" s="714"/>
      <c r="F1133" s="714"/>
      <c r="G1133" s="714"/>
      <c r="H1133" s="714"/>
      <c r="I1133" s="715"/>
    </row>
    <row r="1134" spans="1:9" ht="18.75" customHeight="1" thickBot="1">
      <c r="A1134" s="716" t="s">
        <v>368</v>
      </c>
      <c r="B1134" s="716"/>
      <c r="C1134" s="716"/>
      <c r="D1134" s="716"/>
      <c r="E1134" s="716"/>
      <c r="F1134" s="716"/>
      <c r="G1134" s="716"/>
      <c r="H1134" s="716"/>
      <c r="I1134" s="716"/>
    </row>
    <row r="1135" spans="1:9" s="69" customFormat="1" ht="27.75" customHeight="1" thickBot="1">
      <c r="A1135" s="717" t="s">
        <v>618</v>
      </c>
      <c r="B1135" s="718"/>
      <c r="C1135" s="718"/>
      <c r="D1135" s="718"/>
      <c r="E1135" s="718"/>
      <c r="F1135" s="718"/>
      <c r="G1135" s="718"/>
      <c r="H1135" s="718"/>
      <c r="I1135" s="719"/>
    </row>
    <row r="1136" spans="1:9" s="69" customFormat="1" ht="63.75" customHeight="1" thickBot="1">
      <c r="A1136" s="3" t="s">
        <v>370</v>
      </c>
      <c r="B1136" s="314" t="s">
        <v>78</v>
      </c>
      <c r="C1136" s="157" t="s">
        <v>371</v>
      </c>
      <c r="D1136" s="314" t="s">
        <v>4</v>
      </c>
      <c r="E1136" s="158" t="s">
        <v>79</v>
      </c>
      <c r="F1136" s="3" t="s">
        <v>882</v>
      </c>
      <c r="G1136" s="3" t="s">
        <v>881</v>
      </c>
      <c r="H1136" s="3" t="s">
        <v>884</v>
      </c>
      <c r="I1136" s="3" t="s">
        <v>983</v>
      </c>
    </row>
    <row r="1137" spans="1:9" s="69" customFormat="1" ht="20.25">
      <c r="A1137" s="70">
        <v>20000000</v>
      </c>
      <c r="B1137" s="232"/>
      <c r="C1137" s="233"/>
      <c r="D1137" s="232"/>
      <c r="E1137" s="72" t="s">
        <v>43</v>
      </c>
      <c r="F1137" s="234"/>
      <c r="G1137" s="234"/>
      <c r="H1137" s="234"/>
      <c r="I1137" s="235"/>
    </row>
    <row r="1138" spans="1:9" s="69" customFormat="1" ht="20.25">
      <c r="A1138" s="76">
        <v>21000000</v>
      </c>
      <c r="B1138" s="197"/>
      <c r="C1138" s="198"/>
      <c r="D1138" s="197"/>
      <c r="E1138" s="78" t="s">
        <v>46</v>
      </c>
      <c r="F1138" s="186"/>
      <c r="G1138" s="186"/>
      <c r="H1138" s="186"/>
      <c r="I1138" s="199"/>
    </row>
    <row r="1139" spans="1:9" s="69" customFormat="1" ht="21" thickBot="1">
      <c r="A1139" s="76">
        <v>21010000</v>
      </c>
      <c r="B1139" s="197"/>
      <c r="C1139" s="198"/>
      <c r="D1139" s="197"/>
      <c r="E1139" s="78" t="s">
        <v>392</v>
      </c>
      <c r="F1139" s="186"/>
      <c r="G1139" s="186"/>
      <c r="H1139" s="186"/>
      <c r="I1139" s="199"/>
    </row>
    <row r="1140" spans="1:9" s="69" customFormat="1" ht="21" thickBot="1">
      <c r="A1140" s="58">
        <v>21010103</v>
      </c>
      <c r="B1140" s="281" t="s">
        <v>19</v>
      </c>
      <c r="C1140" s="202"/>
      <c r="D1140" s="102" t="s">
        <v>9</v>
      </c>
      <c r="E1140" s="83" t="s">
        <v>431</v>
      </c>
      <c r="F1140" s="203">
        <f t="shared" ref="F1140:F1141" si="90">G1140-(G1140*10%)</f>
        <v>2313142.4372691601</v>
      </c>
      <c r="G1140" s="187">
        <v>2570158.2636324</v>
      </c>
      <c r="H1140" s="203">
        <f t="shared" ref="H1140:H1141" si="91">G1140/12*9</f>
        <v>1927618.6977243</v>
      </c>
      <c r="I1140" s="187"/>
    </row>
    <row r="1141" spans="1:9" s="69" customFormat="1" ht="21" thickBot="1">
      <c r="A1141" s="58">
        <v>21010104</v>
      </c>
      <c r="B1141" s="281" t="s">
        <v>19</v>
      </c>
      <c r="C1141" s="202"/>
      <c r="D1141" s="102" t="s">
        <v>9</v>
      </c>
      <c r="E1141" s="83" t="s">
        <v>432</v>
      </c>
      <c r="F1141" s="203">
        <f t="shared" si="90"/>
        <v>1325770.5397696199</v>
      </c>
      <c r="G1141" s="187">
        <v>1473078.3775217999</v>
      </c>
      <c r="H1141" s="203">
        <f t="shared" si="91"/>
        <v>1104808.7831413499</v>
      </c>
      <c r="I1141" s="187">
        <v>1028660.52</v>
      </c>
    </row>
    <row r="1142" spans="1:9" s="69" customFormat="1" ht="21" thickBot="1">
      <c r="A1142" s="58">
        <v>21010105</v>
      </c>
      <c r="B1142" s="281" t="s">
        <v>19</v>
      </c>
      <c r="C1142" s="202"/>
      <c r="D1142" s="102" t="s">
        <v>9</v>
      </c>
      <c r="E1142" s="83" t="s">
        <v>433</v>
      </c>
      <c r="F1142" s="203"/>
      <c r="G1142" s="187"/>
      <c r="H1142" s="203"/>
      <c r="I1142" s="187">
        <v>836074.32</v>
      </c>
    </row>
    <row r="1143" spans="1:9" s="69" customFormat="1" ht="21" thickBot="1">
      <c r="A1143" s="200">
        <v>21010106</v>
      </c>
      <c r="B1143" s="281" t="s">
        <v>19</v>
      </c>
      <c r="C1143" s="202"/>
      <c r="D1143" s="102" t="s">
        <v>9</v>
      </c>
      <c r="E1143" s="83" t="s">
        <v>449</v>
      </c>
      <c r="F1143" s="203"/>
      <c r="G1143" s="187"/>
      <c r="H1143" s="203"/>
      <c r="I1143" s="187"/>
    </row>
    <row r="1144" spans="1:9" s="69" customFormat="1" ht="20.25">
      <c r="A1144" s="236"/>
      <c r="B1144" s="281" t="s">
        <v>19</v>
      </c>
      <c r="C1144" s="202"/>
      <c r="D1144" s="102" t="s">
        <v>9</v>
      </c>
      <c r="E1144" s="109" t="s">
        <v>940</v>
      </c>
      <c r="F1144" s="203"/>
      <c r="G1144" s="187">
        <v>1680000</v>
      </c>
      <c r="H1144" s="203"/>
      <c r="I1144" s="187">
        <v>3840000</v>
      </c>
    </row>
    <row r="1145" spans="1:9" s="69" customFormat="1" ht="39.75" thickBot="1">
      <c r="A1145" s="76">
        <v>21020300</v>
      </c>
      <c r="B1145" s="197"/>
      <c r="C1145" s="198"/>
      <c r="D1145" s="197"/>
      <c r="E1145" s="78" t="s">
        <v>435</v>
      </c>
      <c r="F1145" s="203"/>
      <c r="G1145" s="187"/>
      <c r="H1145" s="203"/>
      <c r="I1145" s="187"/>
    </row>
    <row r="1146" spans="1:9" s="69" customFormat="1" ht="21" thickBot="1">
      <c r="A1146" s="58">
        <v>21020301</v>
      </c>
      <c r="B1146" s="281" t="s">
        <v>19</v>
      </c>
      <c r="C1146" s="202"/>
      <c r="D1146" s="102" t="s">
        <v>9</v>
      </c>
      <c r="E1146" s="109" t="s">
        <v>436</v>
      </c>
      <c r="F1146" s="203">
        <f t="shared" ref="F1146:F1154" si="92">G1146-(G1146*10%)</f>
        <v>809599.84860572999</v>
      </c>
      <c r="G1146" s="187">
        <v>899555.38733970001</v>
      </c>
      <c r="H1146" s="203">
        <f t="shared" ref="H1146:H1161" si="93">G1146/12*9</f>
        <v>674666.54050477501</v>
      </c>
      <c r="I1146" s="187"/>
    </row>
    <row r="1147" spans="1:9" s="69" customFormat="1" ht="21" thickBot="1">
      <c r="A1147" s="58">
        <v>21020302</v>
      </c>
      <c r="B1147" s="281" t="s">
        <v>19</v>
      </c>
      <c r="C1147" s="202"/>
      <c r="D1147" s="102" t="s">
        <v>9</v>
      </c>
      <c r="E1147" s="109" t="s">
        <v>437</v>
      </c>
      <c r="F1147" s="203">
        <f t="shared" si="92"/>
        <v>462628.48967307003</v>
      </c>
      <c r="G1147" s="187">
        <v>514031.65519230004</v>
      </c>
      <c r="H1147" s="203">
        <f t="shared" si="93"/>
        <v>385523.74139422498</v>
      </c>
      <c r="I1147" s="187"/>
    </row>
    <row r="1148" spans="1:9" s="69" customFormat="1" ht="21" thickBot="1">
      <c r="A1148" s="58">
        <v>21020303</v>
      </c>
      <c r="B1148" s="281" t="s">
        <v>19</v>
      </c>
      <c r="C1148" s="202"/>
      <c r="D1148" s="102" t="s">
        <v>9</v>
      </c>
      <c r="E1148" s="109" t="s">
        <v>438</v>
      </c>
      <c r="F1148" s="203">
        <f t="shared" si="92"/>
        <v>29959.713</v>
      </c>
      <c r="G1148" s="187">
        <v>33288.57</v>
      </c>
      <c r="H1148" s="203">
        <f t="shared" si="93"/>
        <v>24966.427500000002</v>
      </c>
      <c r="I1148" s="187"/>
    </row>
    <row r="1149" spans="1:9" s="69" customFormat="1" ht="21" thickBot="1">
      <c r="A1149" s="58">
        <v>21020304</v>
      </c>
      <c r="B1149" s="281" t="s">
        <v>19</v>
      </c>
      <c r="C1149" s="202"/>
      <c r="D1149" s="102" t="s">
        <v>9</v>
      </c>
      <c r="E1149" s="109" t="s">
        <v>398</v>
      </c>
      <c r="F1149" s="203">
        <f t="shared" si="92"/>
        <v>115657.11964422002</v>
      </c>
      <c r="G1149" s="187">
        <v>128507.91071580001</v>
      </c>
      <c r="H1149" s="203">
        <f t="shared" si="93"/>
        <v>96380.933036850009</v>
      </c>
      <c r="I1149" s="187"/>
    </row>
    <row r="1150" spans="1:9" s="69" customFormat="1" ht="21" thickBot="1">
      <c r="A1150" s="58" t="s">
        <v>619</v>
      </c>
      <c r="B1150" s="281" t="s">
        <v>19</v>
      </c>
      <c r="C1150" s="202"/>
      <c r="D1150" s="102" t="s">
        <v>9</v>
      </c>
      <c r="E1150" s="109" t="s">
        <v>439</v>
      </c>
      <c r="F1150" s="203">
        <f t="shared" si="92"/>
        <v>0</v>
      </c>
      <c r="G1150" s="187"/>
      <c r="H1150" s="203">
        <f t="shared" si="93"/>
        <v>0</v>
      </c>
      <c r="I1150" s="187"/>
    </row>
    <row r="1151" spans="1:9" s="69" customFormat="1" ht="20.25">
      <c r="A1151" s="58">
        <v>21020315</v>
      </c>
      <c r="B1151" s="281" t="s">
        <v>19</v>
      </c>
      <c r="C1151" s="202"/>
      <c r="D1151" s="102" t="s">
        <v>9</v>
      </c>
      <c r="E1151" s="109" t="s">
        <v>440</v>
      </c>
      <c r="F1151" s="203">
        <f t="shared" si="92"/>
        <v>208865.53729943998</v>
      </c>
      <c r="G1151" s="187">
        <v>232072.81922159999</v>
      </c>
      <c r="H1151" s="203">
        <f t="shared" si="93"/>
        <v>174054.6144162</v>
      </c>
      <c r="I1151" s="187"/>
    </row>
    <row r="1152" spans="1:9" s="69" customFormat="1" ht="20.25">
      <c r="A1152" s="200">
        <v>21020314</v>
      </c>
      <c r="B1152" s="281" t="s">
        <v>19</v>
      </c>
      <c r="C1152" s="202"/>
      <c r="D1152" s="82"/>
      <c r="E1152" s="109" t="s">
        <v>516</v>
      </c>
      <c r="F1152" s="203">
        <f t="shared" si="92"/>
        <v>305431.68424104003</v>
      </c>
      <c r="G1152" s="187">
        <v>339368.5380456</v>
      </c>
      <c r="H1152" s="203">
        <f t="shared" si="93"/>
        <v>254526.40353420001</v>
      </c>
      <c r="I1152" s="187"/>
    </row>
    <row r="1153" spans="1:9" s="69" customFormat="1" ht="20.25">
      <c r="A1153" s="200">
        <v>21020305</v>
      </c>
      <c r="B1153" s="281" t="s">
        <v>19</v>
      </c>
      <c r="C1153" s="202"/>
      <c r="D1153" s="82"/>
      <c r="E1153" s="109" t="s">
        <v>517</v>
      </c>
      <c r="F1153" s="203">
        <f t="shared" si="92"/>
        <v>435308.10533028003</v>
      </c>
      <c r="G1153" s="187">
        <v>483675.67258920002</v>
      </c>
      <c r="H1153" s="203">
        <f t="shared" si="93"/>
        <v>362756.7544419</v>
      </c>
      <c r="I1153" s="187"/>
    </row>
    <row r="1154" spans="1:9" s="69" customFormat="1" ht="20.25">
      <c r="A1154" s="200">
        <v>21020306</v>
      </c>
      <c r="B1154" s="281" t="s">
        <v>19</v>
      </c>
      <c r="C1154" s="202"/>
      <c r="D1154" s="82"/>
      <c r="E1154" s="109" t="s">
        <v>518</v>
      </c>
      <c r="F1154" s="203">
        <f t="shared" si="92"/>
        <v>8388.7196399999993</v>
      </c>
      <c r="G1154" s="187">
        <v>9320.7996000000003</v>
      </c>
      <c r="H1154" s="203">
        <f t="shared" si="93"/>
        <v>6990.5996999999998</v>
      </c>
      <c r="I1154" s="187"/>
    </row>
    <row r="1155" spans="1:9" s="69" customFormat="1" ht="20.25">
      <c r="A1155" s="76">
        <v>21020400</v>
      </c>
      <c r="B1155" s="197"/>
      <c r="C1155" s="198"/>
      <c r="D1155" s="197"/>
      <c r="E1155" s="78" t="s">
        <v>450</v>
      </c>
      <c r="F1155" s="203"/>
      <c r="G1155" s="187"/>
      <c r="H1155" s="203">
        <f t="shared" si="93"/>
        <v>0</v>
      </c>
      <c r="I1155" s="187"/>
    </row>
    <row r="1156" spans="1:9" s="69" customFormat="1" ht="20.25">
      <c r="A1156" s="58">
        <v>21020401</v>
      </c>
      <c r="B1156" s="281" t="s">
        <v>19</v>
      </c>
      <c r="C1156" s="202"/>
      <c r="D1156" s="82" t="s">
        <v>9</v>
      </c>
      <c r="E1156" s="109" t="s">
        <v>436</v>
      </c>
      <c r="F1156" s="203">
        <f t="shared" ref="F1156:F1161" si="94">G1156-(G1156*10%)</f>
        <v>464019.68559051002</v>
      </c>
      <c r="G1156" s="187">
        <v>515577.4284339</v>
      </c>
      <c r="H1156" s="203">
        <f t="shared" si="93"/>
        <v>386683.071325425</v>
      </c>
      <c r="I1156" s="187">
        <v>360031.18</v>
      </c>
    </row>
    <row r="1157" spans="1:9" s="69" customFormat="1" ht="20.25">
      <c r="A1157" s="58">
        <v>21020402</v>
      </c>
      <c r="B1157" s="281" t="s">
        <v>19</v>
      </c>
      <c r="C1157" s="202"/>
      <c r="D1157" s="82" t="s">
        <v>9</v>
      </c>
      <c r="E1157" s="109" t="s">
        <v>437</v>
      </c>
      <c r="F1157" s="203">
        <f t="shared" si="94"/>
        <v>265154.11239240004</v>
      </c>
      <c r="G1157" s="187">
        <v>294615.68043600005</v>
      </c>
      <c r="H1157" s="203">
        <f t="shared" si="93"/>
        <v>220961.76032700005</v>
      </c>
      <c r="I1157" s="187">
        <v>205732.1</v>
      </c>
    </row>
    <row r="1158" spans="1:9" s="69" customFormat="1" ht="20.25">
      <c r="A1158" s="58">
        <v>21020403</v>
      </c>
      <c r="B1158" s="281" t="s">
        <v>19</v>
      </c>
      <c r="C1158" s="202"/>
      <c r="D1158" s="82" t="s">
        <v>9</v>
      </c>
      <c r="E1158" s="109" t="s">
        <v>438</v>
      </c>
      <c r="F1158" s="203">
        <f t="shared" si="94"/>
        <v>25166.158919999998</v>
      </c>
      <c r="G1158" s="187">
        <v>27962.398799999999</v>
      </c>
      <c r="H1158" s="203">
        <f t="shared" si="93"/>
        <v>20971.7991</v>
      </c>
      <c r="I1158" s="187">
        <v>30240</v>
      </c>
    </row>
    <row r="1159" spans="1:9" s="69" customFormat="1" ht="20.25">
      <c r="A1159" s="58">
        <v>21020404</v>
      </c>
      <c r="B1159" s="281" t="s">
        <v>19</v>
      </c>
      <c r="C1159" s="202"/>
      <c r="D1159" s="82" t="s">
        <v>9</v>
      </c>
      <c r="E1159" s="109" t="s">
        <v>398</v>
      </c>
      <c r="F1159" s="203">
        <f t="shared" si="94"/>
        <v>66288.528098100011</v>
      </c>
      <c r="G1159" s="187">
        <v>73653.920109000013</v>
      </c>
      <c r="H1159" s="203">
        <f t="shared" si="93"/>
        <v>55240.440081750014</v>
      </c>
      <c r="I1159" s="187">
        <v>51453.03</v>
      </c>
    </row>
    <row r="1160" spans="1:9" s="69" customFormat="1" ht="20.25">
      <c r="A1160" s="58">
        <v>21020412</v>
      </c>
      <c r="B1160" s="281" t="s">
        <v>19</v>
      </c>
      <c r="C1160" s="202"/>
      <c r="D1160" s="82" t="s">
        <v>9</v>
      </c>
      <c r="E1160" s="109" t="s">
        <v>439</v>
      </c>
      <c r="F1160" s="203">
        <f t="shared" si="94"/>
        <v>0</v>
      </c>
      <c r="G1160" s="187"/>
      <c r="H1160" s="203">
        <f t="shared" si="93"/>
        <v>0</v>
      </c>
      <c r="I1160" s="187"/>
    </row>
    <row r="1161" spans="1:9" s="69" customFormat="1" ht="20.25">
      <c r="A1161" s="58">
        <v>21020415</v>
      </c>
      <c r="B1161" s="281" t="s">
        <v>19</v>
      </c>
      <c r="C1161" s="202"/>
      <c r="D1161" s="82" t="s">
        <v>9</v>
      </c>
      <c r="E1161" s="109" t="s">
        <v>440</v>
      </c>
      <c r="F1161" s="203">
        <f t="shared" si="94"/>
        <v>146180.89636668001</v>
      </c>
      <c r="G1161" s="187">
        <v>162423.21818520001</v>
      </c>
      <c r="H1161" s="203">
        <f t="shared" si="93"/>
        <v>121817.41363890001</v>
      </c>
      <c r="I1161" s="187">
        <v>147372.96</v>
      </c>
    </row>
    <row r="1162" spans="1:9" s="69" customFormat="1" ht="20.25">
      <c r="A1162" s="76">
        <v>21020500</v>
      </c>
      <c r="B1162" s="197"/>
      <c r="C1162" s="198"/>
      <c r="D1162" s="197"/>
      <c r="E1162" s="78" t="s">
        <v>451</v>
      </c>
      <c r="F1162" s="203"/>
      <c r="G1162" s="187"/>
      <c r="H1162" s="203"/>
      <c r="I1162" s="187"/>
    </row>
    <row r="1163" spans="1:9" s="69" customFormat="1" ht="20.25">
      <c r="A1163" s="58">
        <v>21020501</v>
      </c>
      <c r="B1163" s="281" t="s">
        <v>19</v>
      </c>
      <c r="C1163" s="202"/>
      <c r="D1163" s="82" t="s">
        <v>9</v>
      </c>
      <c r="E1163" s="109" t="s">
        <v>436</v>
      </c>
      <c r="F1163" s="203"/>
      <c r="G1163" s="187"/>
      <c r="H1163" s="203"/>
      <c r="I1163" s="187">
        <v>245984.05</v>
      </c>
    </row>
    <row r="1164" spans="1:9" s="69" customFormat="1" ht="20.25">
      <c r="A1164" s="339">
        <v>21020502</v>
      </c>
      <c r="B1164" s="281" t="s">
        <v>19</v>
      </c>
      <c r="C1164" s="209"/>
      <c r="D1164" s="82" t="s">
        <v>9</v>
      </c>
      <c r="E1164" s="109" t="s">
        <v>437</v>
      </c>
      <c r="F1164" s="203"/>
      <c r="G1164" s="187"/>
      <c r="H1164" s="203"/>
      <c r="I1164" s="187">
        <v>140562.31</v>
      </c>
    </row>
    <row r="1165" spans="1:9" s="69" customFormat="1" ht="20.25">
      <c r="A1165" s="339">
        <v>21020503</v>
      </c>
      <c r="B1165" s="281" t="s">
        <v>19</v>
      </c>
      <c r="C1165" s="209"/>
      <c r="D1165" s="82" t="s">
        <v>9</v>
      </c>
      <c r="E1165" s="109" t="s">
        <v>438</v>
      </c>
      <c r="F1165" s="203"/>
      <c r="G1165" s="187"/>
      <c r="H1165" s="203"/>
      <c r="I1165" s="187">
        <v>32400</v>
      </c>
    </row>
    <row r="1166" spans="1:9" s="69" customFormat="1" ht="20.25">
      <c r="A1166" s="339">
        <v>21020504</v>
      </c>
      <c r="B1166" s="281" t="s">
        <v>19</v>
      </c>
      <c r="C1166" s="209"/>
      <c r="D1166" s="82" t="s">
        <v>9</v>
      </c>
      <c r="E1166" s="109" t="s">
        <v>398</v>
      </c>
      <c r="F1166" s="203"/>
      <c r="G1166" s="187"/>
      <c r="H1166" s="203"/>
      <c r="I1166" s="187">
        <v>35140.58</v>
      </c>
    </row>
    <row r="1167" spans="1:9" s="69" customFormat="1" ht="20.25">
      <c r="A1167" s="339">
        <v>21020512</v>
      </c>
      <c r="B1167" s="281" t="s">
        <v>19</v>
      </c>
      <c r="C1167" s="209"/>
      <c r="D1167" s="82" t="s">
        <v>9</v>
      </c>
      <c r="E1167" s="109" t="s">
        <v>439</v>
      </c>
      <c r="F1167" s="203"/>
      <c r="G1167" s="187"/>
      <c r="H1167" s="203"/>
      <c r="I1167" s="187"/>
    </row>
    <row r="1168" spans="1:9" s="69" customFormat="1" ht="20.25">
      <c r="A1168" s="339">
        <v>21020515</v>
      </c>
      <c r="B1168" s="281" t="s">
        <v>19</v>
      </c>
      <c r="C1168" s="209"/>
      <c r="D1168" s="82" t="s">
        <v>9</v>
      </c>
      <c r="E1168" s="109" t="s">
        <v>440</v>
      </c>
      <c r="F1168" s="203"/>
      <c r="G1168" s="187"/>
      <c r="H1168" s="203"/>
      <c r="I1168" s="187">
        <v>460637.04</v>
      </c>
    </row>
    <row r="1169" spans="1:9" s="69" customFormat="1" ht="20.25">
      <c r="A1169" s="340">
        <v>21020600</v>
      </c>
      <c r="B1169" s="207"/>
      <c r="C1169" s="208"/>
      <c r="D1169" s="207"/>
      <c r="E1169" s="78" t="s">
        <v>408</v>
      </c>
      <c r="F1169" s="203"/>
      <c r="G1169" s="187"/>
      <c r="H1169" s="203"/>
      <c r="I1169" s="187"/>
    </row>
    <row r="1170" spans="1:9" s="69" customFormat="1" ht="20.25">
      <c r="A1170" s="339">
        <v>21020605</v>
      </c>
      <c r="B1170" s="281" t="s">
        <v>19</v>
      </c>
      <c r="C1170" s="209"/>
      <c r="D1170" s="82" t="s">
        <v>9</v>
      </c>
      <c r="E1170" s="83" t="s">
        <v>497</v>
      </c>
      <c r="F1170" s="203"/>
      <c r="G1170" s="187">
        <v>200000</v>
      </c>
      <c r="H1170" s="203"/>
      <c r="I1170" s="187">
        <v>200000</v>
      </c>
    </row>
    <row r="1171" spans="1:9" s="69" customFormat="1" ht="20.25">
      <c r="A1171" s="139">
        <v>22000000</v>
      </c>
      <c r="B1171" s="212"/>
      <c r="C1171" s="213"/>
      <c r="D1171" s="212"/>
      <c r="E1171" s="141" t="s">
        <v>498</v>
      </c>
      <c r="F1171" s="203"/>
      <c r="G1171" s="187"/>
      <c r="H1171" s="203"/>
      <c r="I1171" s="187"/>
    </row>
    <row r="1172" spans="1:9" s="69" customFormat="1" ht="20.25">
      <c r="A1172" s="139">
        <v>22020000</v>
      </c>
      <c r="B1172" s="212"/>
      <c r="C1172" s="213"/>
      <c r="D1172" s="212"/>
      <c r="E1172" s="141" t="s">
        <v>410</v>
      </c>
      <c r="F1172" s="203"/>
      <c r="G1172" s="187"/>
      <c r="H1172" s="203"/>
      <c r="I1172" s="187"/>
    </row>
    <row r="1173" spans="1:9" s="69" customFormat="1" ht="20.25">
      <c r="A1173" s="139">
        <v>22020100</v>
      </c>
      <c r="B1173" s="212"/>
      <c r="C1173" s="213"/>
      <c r="D1173" s="212"/>
      <c r="E1173" s="141" t="s">
        <v>465</v>
      </c>
      <c r="F1173" s="203"/>
      <c r="G1173" s="187"/>
      <c r="H1173" s="203"/>
      <c r="I1173" s="187"/>
    </row>
    <row r="1174" spans="1:9" s="69" customFormat="1" ht="21" thickBot="1">
      <c r="A1174" s="267">
        <v>22020101</v>
      </c>
      <c r="B1174" s="281" t="s">
        <v>19</v>
      </c>
      <c r="C1174" s="332"/>
      <c r="D1174" s="267"/>
      <c r="E1174" s="324" t="s">
        <v>466</v>
      </c>
      <c r="F1174" s="16"/>
      <c r="G1174" s="187"/>
      <c r="H1174" s="16"/>
      <c r="I1174" s="187"/>
    </row>
    <row r="1175" spans="1:9" s="69" customFormat="1" ht="20.25">
      <c r="A1175" s="267">
        <v>22020102</v>
      </c>
      <c r="B1175" s="281" t="s">
        <v>19</v>
      </c>
      <c r="C1175" s="332"/>
      <c r="D1175" s="102" t="s">
        <v>9</v>
      </c>
      <c r="E1175" s="324" t="s">
        <v>412</v>
      </c>
      <c r="F1175" s="326"/>
      <c r="G1175" s="187"/>
      <c r="H1175" s="326"/>
      <c r="I1175" s="187"/>
    </row>
    <row r="1176" spans="1:9" s="69" customFormat="1" ht="20.25">
      <c r="A1176" s="267">
        <v>22020103</v>
      </c>
      <c r="B1176" s="281" t="s">
        <v>19</v>
      </c>
      <c r="C1176" s="332"/>
      <c r="D1176" s="267"/>
      <c r="E1176" s="324" t="s">
        <v>467</v>
      </c>
      <c r="F1176" s="203"/>
      <c r="G1176" s="203"/>
      <c r="H1176" s="203"/>
      <c r="I1176" s="203"/>
    </row>
    <row r="1177" spans="1:9" s="69" customFormat="1" ht="20.25">
      <c r="A1177" s="267">
        <v>22020104</v>
      </c>
      <c r="B1177" s="281" t="s">
        <v>19</v>
      </c>
      <c r="C1177" s="332"/>
      <c r="D1177" s="267"/>
      <c r="E1177" s="324" t="s">
        <v>413</v>
      </c>
      <c r="F1177" s="203"/>
      <c r="G1177" s="203"/>
      <c r="H1177" s="203"/>
      <c r="I1177" s="203"/>
    </row>
    <row r="1178" spans="1:9" s="69" customFormat="1" ht="21" thickBot="1">
      <c r="A1178" s="139">
        <v>22020300</v>
      </c>
      <c r="B1178" s="281"/>
      <c r="C1178" s="213"/>
      <c r="D1178" s="212"/>
      <c r="E1178" s="141" t="s">
        <v>454</v>
      </c>
      <c r="F1178" s="203"/>
      <c r="G1178" s="187"/>
      <c r="H1178" s="203"/>
      <c r="I1178" s="187"/>
    </row>
    <row r="1179" spans="1:9" s="69" customFormat="1" ht="20.25">
      <c r="A1179" s="142">
        <v>22020311</v>
      </c>
      <c r="B1179" s="281" t="s">
        <v>19</v>
      </c>
      <c r="C1179" s="164"/>
      <c r="D1179" s="102" t="s">
        <v>9</v>
      </c>
      <c r="E1179" s="210" t="s">
        <v>555</v>
      </c>
      <c r="F1179" s="203">
        <v>49287625</v>
      </c>
      <c r="G1179" s="187">
        <v>65000000</v>
      </c>
      <c r="H1179" s="203">
        <v>38137500</v>
      </c>
      <c r="I1179" s="187">
        <v>100000000</v>
      </c>
    </row>
    <row r="1180" spans="1:9" s="69" customFormat="1" ht="20.25">
      <c r="A1180" s="142" t="s">
        <v>620</v>
      </c>
      <c r="B1180" s="281" t="s">
        <v>19</v>
      </c>
      <c r="C1180" s="164"/>
      <c r="D1180" s="82"/>
      <c r="E1180" s="210" t="s">
        <v>445</v>
      </c>
      <c r="F1180" s="203"/>
      <c r="G1180" s="187"/>
      <c r="H1180" s="203"/>
      <c r="I1180" s="187"/>
    </row>
    <row r="1181" spans="1:9" s="69" customFormat="1" ht="24" customHeight="1" thickBot="1">
      <c r="A1181" s="139">
        <v>22020400</v>
      </c>
      <c r="B1181" s="212"/>
      <c r="C1181" s="213"/>
      <c r="D1181" s="212"/>
      <c r="E1181" s="141" t="s">
        <v>522</v>
      </c>
      <c r="F1181" s="203"/>
      <c r="G1181" s="187"/>
      <c r="H1181" s="203"/>
      <c r="I1181" s="187"/>
    </row>
    <row r="1182" spans="1:9" s="69" customFormat="1" ht="39">
      <c r="A1182" s="142">
        <v>22020401</v>
      </c>
      <c r="B1182" s="281" t="s">
        <v>19</v>
      </c>
      <c r="C1182" s="164"/>
      <c r="D1182" s="102" t="s">
        <v>9</v>
      </c>
      <c r="E1182" s="210" t="s">
        <v>621</v>
      </c>
      <c r="F1182" s="203">
        <v>444000</v>
      </c>
      <c r="G1182" s="187">
        <v>7000000</v>
      </c>
      <c r="H1182" s="203">
        <v>200000</v>
      </c>
      <c r="I1182" s="187">
        <v>15000000</v>
      </c>
    </row>
    <row r="1183" spans="1:9" s="69" customFormat="1" ht="21" thickBot="1">
      <c r="A1183" s="139">
        <v>22020800</v>
      </c>
      <c r="B1183" s="212"/>
      <c r="C1183" s="213"/>
      <c r="D1183" s="212"/>
      <c r="E1183" s="141" t="s">
        <v>622</v>
      </c>
      <c r="F1183" s="203"/>
      <c r="G1183" s="187"/>
      <c r="H1183" s="203"/>
      <c r="I1183" s="187"/>
    </row>
    <row r="1184" spans="1:9" s="69" customFormat="1" ht="20.25">
      <c r="A1184" s="142">
        <v>22020803</v>
      </c>
      <c r="B1184" s="281" t="s">
        <v>19</v>
      </c>
      <c r="C1184" s="164"/>
      <c r="D1184" s="102" t="s">
        <v>9</v>
      </c>
      <c r="E1184" s="109" t="s">
        <v>608</v>
      </c>
      <c r="F1184" s="203">
        <v>650000</v>
      </c>
      <c r="G1184" s="187">
        <v>5000000</v>
      </c>
      <c r="H1184" s="203">
        <v>100000</v>
      </c>
      <c r="I1184" s="187">
        <v>10000000</v>
      </c>
    </row>
    <row r="1185" spans="1:9" s="69" customFormat="1" ht="21" thickBot="1">
      <c r="A1185" s="265">
        <v>220210</v>
      </c>
      <c r="B1185" s="330"/>
      <c r="C1185" s="331"/>
      <c r="D1185" s="16"/>
      <c r="E1185" s="266" t="s">
        <v>471</v>
      </c>
      <c r="F1185" s="203"/>
      <c r="G1185" s="187"/>
      <c r="H1185" s="203"/>
      <c r="I1185" s="187"/>
    </row>
    <row r="1186" spans="1:9" s="69" customFormat="1" ht="21" thickBot="1">
      <c r="A1186" s="341" t="s">
        <v>623</v>
      </c>
      <c r="B1186" s="290" t="s">
        <v>19</v>
      </c>
      <c r="C1186" s="218"/>
      <c r="D1186" s="219" t="s">
        <v>9</v>
      </c>
      <c r="E1186" s="133" t="s">
        <v>624</v>
      </c>
      <c r="F1186" s="220">
        <v>1900297</v>
      </c>
      <c r="G1186" s="221">
        <v>5000000</v>
      </c>
      <c r="H1186" s="220"/>
      <c r="I1186" s="221">
        <v>9000000</v>
      </c>
    </row>
    <row r="1187" spans="1:9" s="69" customFormat="1" ht="21" thickBot="1">
      <c r="A1187" s="222"/>
      <c r="B1187" s="222"/>
      <c r="C1187" s="223"/>
      <c r="D1187" s="222"/>
      <c r="E1187" s="224" t="s">
        <v>46</v>
      </c>
      <c r="F1187" s="225">
        <f>SUM(F1140:F1170)</f>
        <v>6981561.5758402506</v>
      </c>
      <c r="G1187" s="225">
        <f>SUM(G1140:G1170)</f>
        <v>9637290.6398224998</v>
      </c>
      <c r="H1187" s="225">
        <f>SUM(H1140:H1170)</f>
        <v>5817967.9798668763</v>
      </c>
      <c r="I1187" s="225">
        <f>SUM(I1140:I1170)</f>
        <v>7614288.0899999989</v>
      </c>
    </row>
    <row r="1188" spans="1:9" s="69" customFormat="1" ht="21" thickBot="1">
      <c r="A1188" s="222"/>
      <c r="B1188" s="222"/>
      <c r="C1188" s="223"/>
      <c r="D1188" s="222"/>
      <c r="E1188" s="224" t="s">
        <v>410</v>
      </c>
      <c r="F1188" s="225">
        <f>SUM(F1174:F1186)</f>
        <v>52281922</v>
      </c>
      <c r="G1188" s="225">
        <f>SUM(G1174:G1186)</f>
        <v>82000000</v>
      </c>
      <c r="H1188" s="225">
        <f>SUM(H1174:H1186)</f>
        <v>38437500</v>
      </c>
      <c r="I1188" s="225">
        <f>SUM(I1174:I1186)</f>
        <v>134000000</v>
      </c>
    </row>
    <row r="1189" spans="1:9" s="69" customFormat="1" ht="21" thickBot="1">
      <c r="A1189" s="24"/>
      <c r="B1189" s="227"/>
      <c r="C1189" s="228"/>
      <c r="D1189" s="24"/>
      <c r="E1189" s="224" t="s">
        <v>51</v>
      </c>
      <c r="F1189" s="230">
        <f>F1187+F1188</f>
        <v>59263483.57584025</v>
      </c>
      <c r="G1189" s="230">
        <f>G1187+G1188</f>
        <v>91637290.639822498</v>
      </c>
      <c r="H1189" s="230">
        <f>H1187+H1188</f>
        <v>44255467.979866877</v>
      </c>
      <c r="I1189" s="230">
        <f>I1187+I1188</f>
        <v>141614288.09</v>
      </c>
    </row>
    <row r="1190" spans="1:9" ht="34.5">
      <c r="A1190" s="710" t="s">
        <v>0</v>
      </c>
      <c r="B1190" s="711"/>
      <c r="C1190" s="711"/>
      <c r="D1190" s="711"/>
      <c r="E1190" s="711"/>
      <c r="F1190" s="711"/>
      <c r="G1190" s="711"/>
      <c r="H1190" s="711"/>
      <c r="I1190" s="712"/>
    </row>
    <row r="1191" spans="1:9" ht="22.5">
      <c r="A1191" s="713" t="s">
        <v>1</v>
      </c>
      <c r="B1191" s="714"/>
      <c r="C1191" s="714"/>
      <c r="D1191" s="714"/>
      <c r="E1191" s="714"/>
      <c r="F1191" s="714"/>
      <c r="G1191" s="714"/>
      <c r="H1191" s="714"/>
      <c r="I1191" s="715"/>
    </row>
    <row r="1192" spans="1:9" ht="22.5">
      <c r="A1192" s="713" t="s">
        <v>984</v>
      </c>
      <c r="B1192" s="714"/>
      <c r="C1192" s="714"/>
      <c r="D1192" s="714"/>
      <c r="E1192" s="714"/>
      <c r="F1192" s="714"/>
      <c r="G1192" s="714"/>
      <c r="H1192" s="714"/>
      <c r="I1192" s="715"/>
    </row>
    <row r="1193" spans="1:9" ht="18.75" customHeight="1" thickBot="1">
      <c r="A1193" s="716" t="s">
        <v>368</v>
      </c>
      <c r="B1193" s="716"/>
      <c r="C1193" s="716"/>
      <c r="D1193" s="716"/>
      <c r="E1193" s="716"/>
      <c r="F1193" s="716"/>
      <c r="G1193" s="716"/>
      <c r="H1193" s="716"/>
      <c r="I1193" s="716"/>
    </row>
    <row r="1194" spans="1:9" s="69" customFormat="1" ht="20.25" thickBot="1">
      <c r="A1194" s="730" t="s">
        <v>625</v>
      </c>
      <c r="B1194" s="731"/>
      <c r="C1194" s="731"/>
      <c r="D1194" s="731"/>
      <c r="E1194" s="731"/>
      <c r="F1194" s="731"/>
      <c r="G1194" s="731"/>
      <c r="H1194" s="731"/>
      <c r="I1194" s="732"/>
    </row>
    <row r="1195" spans="1:9" s="184" customFormat="1" ht="63.75" customHeight="1" thickBot="1">
      <c r="A1195" s="3" t="s">
        <v>370</v>
      </c>
      <c r="B1195" s="3" t="s">
        <v>78</v>
      </c>
      <c r="C1195" s="157" t="s">
        <v>371</v>
      </c>
      <c r="D1195" s="3" t="s">
        <v>4</v>
      </c>
      <c r="E1195" s="158" t="s">
        <v>79</v>
      </c>
      <c r="F1195" s="3" t="s">
        <v>882</v>
      </c>
      <c r="G1195" s="3" t="s">
        <v>881</v>
      </c>
      <c r="H1195" s="3" t="s">
        <v>884</v>
      </c>
      <c r="I1195" s="3" t="s">
        <v>983</v>
      </c>
    </row>
    <row r="1196" spans="1:9" s="69" customFormat="1" ht="20.25">
      <c r="A1196" s="70">
        <v>20000000</v>
      </c>
      <c r="B1196" s="232"/>
      <c r="C1196" s="233"/>
      <c r="D1196" s="232"/>
      <c r="E1196" s="72" t="s">
        <v>43</v>
      </c>
      <c r="F1196" s="234"/>
      <c r="G1196" s="234"/>
      <c r="H1196" s="234"/>
      <c r="I1196" s="235"/>
    </row>
    <row r="1197" spans="1:9" s="69" customFormat="1" ht="20.25">
      <c r="A1197" s="76">
        <v>21000000</v>
      </c>
      <c r="B1197" s="197"/>
      <c r="C1197" s="198"/>
      <c r="D1197" s="197"/>
      <c r="E1197" s="78" t="s">
        <v>46</v>
      </c>
      <c r="F1197" s="186"/>
      <c r="G1197" s="186"/>
      <c r="H1197" s="186"/>
      <c r="I1197" s="199"/>
    </row>
    <row r="1198" spans="1:9" s="69" customFormat="1" ht="21" thickBot="1">
      <c r="A1198" s="76">
        <v>21010000</v>
      </c>
      <c r="B1198" s="197"/>
      <c r="C1198" s="198"/>
      <c r="D1198" s="197"/>
      <c r="E1198" s="78" t="s">
        <v>392</v>
      </c>
      <c r="F1198" s="186"/>
      <c r="G1198" s="186"/>
      <c r="H1198" s="186"/>
      <c r="I1198" s="199"/>
    </row>
    <row r="1199" spans="1:9" s="69" customFormat="1" ht="21" thickBot="1">
      <c r="A1199" s="58">
        <v>21010103</v>
      </c>
      <c r="B1199" s="281" t="s">
        <v>19</v>
      </c>
      <c r="C1199" s="202"/>
      <c r="D1199" s="102" t="s">
        <v>9</v>
      </c>
      <c r="E1199" s="83" t="s">
        <v>431</v>
      </c>
      <c r="F1199" s="203"/>
      <c r="G1199" s="203"/>
      <c r="H1199" s="203"/>
      <c r="I1199" s="203"/>
    </row>
    <row r="1200" spans="1:9" s="69" customFormat="1" ht="21" thickBot="1">
      <c r="A1200" s="58">
        <v>21010104</v>
      </c>
      <c r="B1200" s="281" t="s">
        <v>19</v>
      </c>
      <c r="C1200" s="202"/>
      <c r="D1200" s="102" t="s">
        <v>9</v>
      </c>
      <c r="E1200" s="83" t="s">
        <v>432</v>
      </c>
      <c r="F1200" s="203">
        <f t="shared" ref="F1200:F1201" si="95">G1200-(G1200*10%)</f>
        <v>600794.09951714997</v>
      </c>
      <c r="G1200" s="187">
        <v>667548.99946349999</v>
      </c>
      <c r="H1200" s="203">
        <f t="shared" ref="H1200:H1201" si="96">G1200/12*9</f>
        <v>500661.74959762499</v>
      </c>
      <c r="I1200" s="187"/>
    </row>
    <row r="1201" spans="1:9" s="69" customFormat="1" ht="21" thickBot="1">
      <c r="A1201" s="58">
        <v>21010105</v>
      </c>
      <c r="B1201" s="281" t="s">
        <v>19</v>
      </c>
      <c r="C1201" s="202"/>
      <c r="D1201" s="102" t="s">
        <v>9</v>
      </c>
      <c r="E1201" s="83" t="s">
        <v>433</v>
      </c>
      <c r="F1201" s="203">
        <f t="shared" si="95"/>
        <v>450768.42103986</v>
      </c>
      <c r="G1201" s="187">
        <v>500853.8011554</v>
      </c>
      <c r="H1201" s="203">
        <f t="shared" si="96"/>
        <v>375640.35086655</v>
      </c>
      <c r="I1201" s="187">
        <v>355204.32</v>
      </c>
    </row>
    <row r="1202" spans="1:9" s="69" customFormat="1" ht="21" thickBot="1">
      <c r="A1202" s="200">
        <v>21010106</v>
      </c>
      <c r="B1202" s="281" t="s">
        <v>19</v>
      </c>
      <c r="C1202" s="202"/>
      <c r="D1202" s="102" t="s">
        <v>9</v>
      </c>
      <c r="E1202" s="83" t="s">
        <v>449</v>
      </c>
      <c r="F1202" s="203"/>
      <c r="G1202" s="203"/>
      <c r="H1202" s="203"/>
      <c r="I1202" s="203"/>
    </row>
    <row r="1203" spans="1:9" s="69" customFormat="1" ht="20.25">
      <c r="A1203" s="236"/>
      <c r="B1203" s="281" t="s">
        <v>19</v>
      </c>
      <c r="C1203" s="202"/>
      <c r="D1203" s="102" t="s">
        <v>9</v>
      </c>
      <c r="E1203" s="109" t="s">
        <v>940</v>
      </c>
      <c r="F1203" s="203"/>
      <c r="G1203" s="187">
        <v>1050000</v>
      </c>
      <c r="H1203" s="203"/>
      <c r="I1203" s="187">
        <v>960000</v>
      </c>
    </row>
    <row r="1204" spans="1:9" s="69" customFormat="1" ht="39">
      <c r="A1204" s="76">
        <v>21020300</v>
      </c>
      <c r="B1204" s="197"/>
      <c r="C1204" s="198"/>
      <c r="D1204" s="197"/>
      <c r="E1204" s="78" t="s">
        <v>435</v>
      </c>
      <c r="F1204" s="203"/>
      <c r="G1204" s="203"/>
      <c r="H1204" s="203"/>
      <c r="I1204" s="203"/>
    </row>
    <row r="1205" spans="1:9" s="69" customFormat="1" ht="20.25">
      <c r="A1205" s="58">
        <v>21020301</v>
      </c>
      <c r="B1205" s="281" t="s">
        <v>19</v>
      </c>
      <c r="C1205" s="202"/>
      <c r="D1205" s="82"/>
      <c r="E1205" s="109" t="s">
        <v>436</v>
      </c>
      <c r="F1205" s="203"/>
      <c r="G1205" s="203"/>
      <c r="H1205" s="203"/>
      <c r="I1205" s="203"/>
    </row>
    <row r="1206" spans="1:9" s="69" customFormat="1" ht="20.25">
      <c r="A1206" s="58">
        <v>21020302</v>
      </c>
      <c r="B1206" s="281" t="s">
        <v>19</v>
      </c>
      <c r="C1206" s="202"/>
      <c r="D1206" s="82"/>
      <c r="E1206" s="109" t="s">
        <v>437</v>
      </c>
      <c r="F1206" s="203"/>
      <c r="G1206" s="203"/>
      <c r="H1206" s="203"/>
      <c r="I1206" s="203"/>
    </row>
    <row r="1207" spans="1:9" s="69" customFormat="1" ht="20.25">
      <c r="A1207" s="58">
        <v>21020303</v>
      </c>
      <c r="B1207" s="281" t="s">
        <v>19</v>
      </c>
      <c r="C1207" s="202"/>
      <c r="D1207" s="82"/>
      <c r="E1207" s="109" t="s">
        <v>438</v>
      </c>
      <c r="F1207" s="203"/>
      <c r="G1207" s="203"/>
      <c r="H1207" s="203"/>
      <c r="I1207" s="203"/>
    </row>
    <row r="1208" spans="1:9" s="69" customFormat="1" ht="20.25">
      <c r="A1208" s="58">
        <v>21020304</v>
      </c>
      <c r="B1208" s="281" t="s">
        <v>19</v>
      </c>
      <c r="C1208" s="202"/>
      <c r="D1208" s="82"/>
      <c r="E1208" s="109" t="s">
        <v>398</v>
      </c>
      <c r="F1208" s="203"/>
      <c r="G1208" s="203"/>
      <c r="H1208" s="203"/>
      <c r="I1208" s="203"/>
    </row>
    <row r="1209" spans="1:9" s="69" customFormat="1" ht="20.25">
      <c r="A1209" s="58">
        <v>21020312</v>
      </c>
      <c r="B1209" s="281" t="s">
        <v>19</v>
      </c>
      <c r="C1209" s="202"/>
      <c r="D1209" s="82"/>
      <c r="E1209" s="109" t="s">
        <v>439</v>
      </c>
      <c r="F1209" s="203"/>
      <c r="G1209" s="203"/>
      <c r="H1209" s="203"/>
      <c r="I1209" s="203"/>
    </row>
    <row r="1210" spans="1:9" s="69" customFormat="1" ht="20.25">
      <c r="A1210" s="58">
        <v>21020315</v>
      </c>
      <c r="B1210" s="281" t="s">
        <v>19</v>
      </c>
      <c r="C1210" s="202"/>
      <c r="D1210" s="82"/>
      <c r="E1210" s="109" t="s">
        <v>440</v>
      </c>
      <c r="F1210" s="203"/>
      <c r="G1210" s="203"/>
      <c r="H1210" s="203"/>
      <c r="I1210" s="203" t="s">
        <v>50</v>
      </c>
    </row>
    <row r="1211" spans="1:9" s="69" customFormat="1" ht="20.25">
      <c r="A1211" s="200">
        <v>21020314</v>
      </c>
      <c r="B1211" s="281" t="s">
        <v>19</v>
      </c>
      <c r="C1211" s="202"/>
      <c r="D1211" s="82"/>
      <c r="E1211" s="109" t="s">
        <v>516</v>
      </c>
      <c r="F1211" s="203"/>
      <c r="G1211" s="203"/>
      <c r="H1211" s="203"/>
      <c r="I1211" s="203"/>
    </row>
    <row r="1212" spans="1:9" s="69" customFormat="1" ht="20.25">
      <c r="A1212" s="200">
        <v>21020305</v>
      </c>
      <c r="B1212" s="281" t="s">
        <v>19</v>
      </c>
      <c r="C1212" s="202"/>
      <c r="D1212" s="82"/>
      <c r="E1212" s="109" t="s">
        <v>517</v>
      </c>
      <c r="F1212" s="203"/>
      <c r="G1212" s="203"/>
      <c r="H1212" s="203"/>
      <c r="I1212" s="203"/>
    </row>
    <row r="1213" spans="1:9" s="69" customFormat="1" ht="20.25">
      <c r="A1213" s="200">
        <v>21020306</v>
      </c>
      <c r="B1213" s="281" t="s">
        <v>19</v>
      </c>
      <c r="C1213" s="202"/>
      <c r="D1213" s="82"/>
      <c r="E1213" s="109" t="s">
        <v>518</v>
      </c>
      <c r="F1213" s="203"/>
      <c r="G1213" s="203"/>
      <c r="H1213" s="203"/>
      <c r="I1213" s="203"/>
    </row>
    <row r="1214" spans="1:9" s="69" customFormat="1" ht="21" thickBot="1">
      <c r="A1214" s="76">
        <v>21020400</v>
      </c>
      <c r="B1214" s="197"/>
      <c r="C1214" s="198"/>
      <c r="D1214" s="197"/>
      <c r="E1214" s="78" t="s">
        <v>450</v>
      </c>
      <c r="F1214" s="203"/>
      <c r="G1214" s="203"/>
      <c r="H1214" s="203"/>
      <c r="I1214" s="203"/>
    </row>
    <row r="1215" spans="1:9" s="69" customFormat="1" ht="21" thickBot="1">
      <c r="A1215" s="58">
        <v>21020401</v>
      </c>
      <c r="B1215" s="281" t="s">
        <v>19</v>
      </c>
      <c r="C1215" s="202"/>
      <c r="D1215" s="102" t="s">
        <v>9</v>
      </c>
      <c r="E1215" s="109" t="s">
        <v>436</v>
      </c>
      <c r="F1215" s="203">
        <f t="shared" ref="F1215:F1218" si="97">G1215-(G1215*10%)</f>
        <v>210277.94045989501</v>
      </c>
      <c r="G1215" s="187">
        <v>233642.15606655</v>
      </c>
      <c r="H1215" s="203">
        <f t="shared" ref="H1215:H1227" si="98">G1215/12*9</f>
        <v>175231.61704991251</v>
      </c>
      <c r="I1215" s="187"/>
    </row>
    <row r="1216" spans="1:9" s="69" customFormat="1" ht="21" thickBot="1">
      <c r="A1216" s="58">
        <v>21020402</v>
      </c>
      <c r="B1216" s="281" t="s">
        <v>19</v>
      </c>
      <c r="C1216" s="202"/>
      <c r="D1216" s="102" t="s">
        <v>9</v>
      </c>
      <c r="E1216" s="109" t="s">
        <v>437</v>
      </c>
      <c r="F1216" s="203">
        <f t="shared" si="97"/>
        <v>120158.81990342999</v>
      </c>
      <c r="G1216" s="187">
        <v>133509.79989269999</v>
      </c>
      <c r="H1216" s="203">
        <f t="shared" si="98"/>
        <v>100132.34991952499</v>
      </c>
      <c r="I1216" s="187"/>
    </row>
    <row r="1217" spans="1:9" s="69" customFormat="1" ht="21" thickBot="1">
      <c r="A1217" s="58">
        <v>21020403</v>
      </c>
      <c r="B1217" s="281" t="s">
        <v>19</v>
      </c>
      <c r="C1217" s="202"/>
      <c r="D1217" s="102" t="s">
        <v>9</v>
      </c>
      <c r="E1217" s="109" t="s">
        <v>438</v>
      </c>
      <c r="F1217" s="203">
        <f t="shared" si="97"/>
        <v>17021.770919999995</v>
      </c>
      <c r="G1217" s="187">
        <v>18913.078799999996</v>
      </c>
      <c r="H1217" s="203">
        <f t="shared" si="98"/>
        <v>14184.809099999997</v>
      </c>
      <c r="I1217" s="187"/>
    </row>
    <row r="1218" spans="1:9" s="69" customFormat="1" ht="21" thickBot="1">
      <c r="A1218" s="58">
        <v>21020404</v>
      </c>
      <c r="B1218" s="281" t="s">
        <v>19</v>
      </c>
      <c r="C1218" s="202"/>
      <c r="D1218" s="102" t="s">
        <v>9</v>
      </c>
      <c r="E1218" s="109" t="s">
        <v>398</v>
      </c>
      <c r="F1218" s="203">
        <f t="shared" si="97"/>
        <v>30039.710604749991</v>
      </c>
      <c r="G1218" s="187">
        <v>33377.456227499992</v>
      </c>
      <c r="H1218" s="203">
        <f t="shared" si="98"/>
        <v>25033.092170624994</v>
      </c>
      <c r="I1218" s="187"/>
    </row>
    <row r="1219" spans="1:9" s="69" customFormat="1" ht="21" thickBot="1">
      <c r="A1219" s="58" t="s">
        <v>626</v>
      </c>
      <c r="B1219" s="281" t="s">
        <v>19</v>
      </c>
      <c r="C1219" s="202"/>
      <c r="D1219" s="102" t="s">
        <v>9</v>
      </c>
      <c r="E1219" s="109" t="s">
        <v>439</v>
      </c>
      <c r="F1219" s="203"/>
      <c r="G1219" s="187"/>
      <c r="H1219" s="203">
        <f t="shared" si="98"/>
        <v>0</v>
      </c>
      <c r="I1219" s="187"/>
    </row>
    <row r="1220" spans="1:9" s="69" customFormat="1" ht="20.25">
      <c r="A1220" s="58">
        <v>21020415</v>
      </c>
      <c r="B1220" s="281" t="s">
        <v>19</v>
      </c>
      <c r="C1220" s="202"/>
      <c r="D1220" s="102" t="s">
        <v>9</v>
      </c>
      <c r="E1220" s="109" t="s">
        <v>440</v>
      </c>
      <c r="F1220" s="203">
        <f>G1220-(G1220*10%)</f>
        <v>84077.011058039992</v>
      </c>
      <c r="G1220" s="187">
        <v>93418.901175599996</v>
      </c>
      <c r="H1220" s="203">
        <f t="shared" si="98"/>
        <v>70064.175881699994</v>
      </c>
      <c r="I1220" s="187"/>
    </row>
    <row r="1221" spans="1:9" s="69" customFormat="1" ht="21" thickBot="1">
      <c r="A1221" s="76">
        <v>21020500</v>
      </c>
      <c r="B1221" s="197"/>
      <c r="C1221" s="198"/>
      <c r="D1221" s="197"/>
      <c r="E1221" s="78" t="s">
        <v>451</v>
      </c>
      <c r="F1221" s="203"/>
      <c r="G1221" s="187"/>
      <c r="H1221" s="203">
        <f t="shared" si="98"/>
        <v>0</v>
      </c>
      <c r="I1221" s="187"/>
    </row>
    <row r="1222" spans="1:9" s="69" customFormat="1" ht="21" thickBot="1">
      <c r="A1222" s="58">
        <v>21020501</v>
      </c>
      <c r="B1222" s="281" t="s">
        <v>19</v>
      </c>
      <c r="C1222" s="202"/>
      <c r="D1222" s="102" t="s">
        <v>9</v>
      </c>
      <c r="E1222" s="109" t="s">
        <v>436</v>
      </c>
      <c r="F1222" s="203">
        <f t="shared" ref="F1222:F1225" si="99">G1222-(G1222*10%)</f>
        <v>157768.95186706496</v>
      </c>
      <c r="G1222" s="187">
        <v>175298.83540784995</v>
      </c>
      <c r="H1222" s="203">
        <f t="shared" si="98"/>
        <v>131474.12655588746</v>
      </c>
      <c r="I1222" s="187">
        <v>124321.51</v>
      </c>
    </row>
    <row r="1223" spans="1:9" s="69" customFormat="1" ht="21" thickBot="1">
      <c r="A1223" s="339">
        <v>21020502</v>
      </c>
      <c r="B1223" s="281" t="s">
        <v>19</v>
      </c>
      <c r="C1223" s="209"/>
      <c r="D1223" s="102" t="s">
        <v>9</v>
      </c>
      <c r="E1223" s="109" t="s">
        <v>437</v>
      </c>
      <c r="F1223" s="203">
        <f t="shared" si="99"/>
        <v>90153.681956415021</v>
      </c>
      <c r="G1223" s="187">
        <v>100170.75772935002</v>
      </c>
      <c r="H1223" s="203">
        <f t="shared" si="98"/>
        <v>75128.06829701252</v>
      </c>
      <c r="I1223" s="187">
        <v>71040.86</v>
      </c>
    </row>
    <row r="1224" spans="1:9" s="69" customFormat="1" ht="21" thickBot="1">
      <c r="A1224" s="339">
        <v>21020503</v>
      </c>
      <c r="B1224" s="281" t="s">
        <v>19</v>
      </c>
      <c r="C1224" s="209"/>
      <c r="D1224" s="102" t="s">
        <v>9</v>
      </c>
      <c r="E1224" s="109" t="s">
        <v>438</v>
      </c>
      <c r="F1224" s="203">
        <f t="shared" si="99"/>
        <v>18237.611700000001</v>
      </c>
      <c r="G1224" s="187">
        <v>20264.013000000003</v>
      </c>
      <c r="H1224" s="203">
        <f t="shared" si="98"/>
        <v>15198.009750000003</v>
      </c>
      <c r="I1224" s="187">
        <v>16200</v>
      </c>
    </row>
    <row r="1225" spans="1:9" s="69" customFormat="1" ht="21" thickBot="1">
      <c r="A1225" s="339">
        <v>21020504</v>
      </c>
      <c r="B1225" s="281" t="s">
        <v>19</v>
      </c>
      <c r="C1225" s="209"/>
      <c r="D1225" s="102" t="s">
        <v>9</v>
      </c>
      <c r="E1225" s="109" t="s">
        <v>398</v>
      </c>
      <c r="F1225" s="203">
        <f t="shared" si="99"/>
        <v>22538.42330355</v>
      </c>
      <c r="G1225" s="187">
        <v>25042.692559499999</v>
      </c>
      <c r="H1225" s="203">
        <f t="shared" si="98"/>
        <v>18782.019419625001</v>
      </c>
      <c r="I1225" s="187">
        <v>17760.22</v>
      </c>
    </row>
    <row r="1226" spans="1:9" s="69" customFormat="1" ht="21" thickBot="1">
      <c r="A1226" s="339" t="s">
        <v>626</v>
      </c>
      <c r="B1226" s="281" t="s">
        <v>19</v>
      </c>
      <c r="C1226" s="209"/>
      <c r="D1226" s="102" t="s">
        <v>9</v>
      </c>
      <c r="E1226" s="109" t="s">
        <v>439</v>
      </c>
      <c r="F1226" s="203"/>
      <c r="G1226" s="187"/>
      <c r="H1226" s="203">
        <f t="shared" si="98"/>
        <v>0</v>
      </c>
      <c r="I1226" s="187"/>
    </row>
    <row r="1227" spans="1:9" s="69" customFormat="1" ht="20.25">
      <c r="A1227" s="339">
        <v>21020515</v>
      </c>
      <c r="B1227" s="281" t="s">
        <v>19</v>
      </c>
      <c r="C1227" s="209"/>
      <c r="D1227" s="102" t="s">
        <v>9</v>
      </c>
      <c r="E1227" s="109" t="s">
        <v>440</v>
      </c>
      <c r="F1227" s="203">
        <f>G1227-(G1227*10%)</f>
        <v>241563.24617040003</v>
      </c>
      <c r="G1227" s="187">
        <v>268403.60685600003</v>
      </c>
      <c r="H1227" s="203">
        <f t="shared" si="98"/>
        <v>201302.70514200002</v>
      </c>
      <c r="I1227" s="187">
        <v>224507.28</v>
      </c>
    </row>
    <row r="1228" spans="1:9" s="69" customFormat="1" ht="21" thickBot="1">
      <c r="A1228" s="340">
        <v>21020600</v>
      </c>
      <c r="B1228" s="207"/>
      <c r="C1228" s="208"/>
      <c r="D1228" s="207"/>
      <c r="E1228" s="78" t="s">
        <v>408</v>
      </c>
      <c r="F1228" s="203"/>
      <c r="G1228" s="187">
        <v>0</v>
      </c>
      <c r="H1228" s="203"/>
      <c r="I1228" s="187"/>
    </row>
    <row r="1229" spans="1:9" s="69" customFormat="1" ht="20.25">
      <c r="A1229" s="339">
        <v>21020605</v>
      </c>
      <c r="B1229" s="281" t="s">
        <v>19</v>
      </c>
      <c r="C1229" s="209"/>
      <c r="D1229" s="102" t="s">
        <v>9</v>
      </c>
      <c r="E1229" s="83" t="s">
        <v>497</v>
      </c>
      <c r="F1229" s="203"/>
      <c r="G1229" s="187">
        <v>360000</v>
      </c>
      <c r="H1229" s="203"/>
      <c r="I1229" s="187">
        <v>2000000</v>
      </c>
    </row>
    <row r="1230" spans="1:9" s="69" customFormat="1" ht="20.25">
      <c r="A1230" s="139">
        <v>22000000</v>
      </c>
      <c r="B1230" s="212"/>
      <c r="C1230" s="213"/>
      <c r="D1230" s="212"/>
      <c r="E1230" s="141" t="s">
        <v>498</v>
      </c>
      <c r="F1230" s="203"/>
      <c r="G1230" s="187"/>
      <c r="H1230" s="203"/>
      <c r="I1230" s="187"/>
    </row>
    <row r="1231" spans="1:9" s="69" customFormat="1" ht="20.25">
      <c r="A1231" s="139">
        <v>22020100</v>
      </c>
      <c r="B1231" s="212"/>
      <c r="C1231" s="213"/>
      <c r="D1231" s="212"/>
      <c r="E1231" s="141" t="s">
        <v>465</v>
      </c>
      <c r="F1231" s="203"/>
      <c r="G1231" s="187"/>
      <c r="H1231" s="203"/>
      <c r="I1231" s="187"/>
    </row>
    <row r="1232" spans="1:9" s="69" customFormat="1" ht="21" thickBot="1">
      <c r="A1232" s="267">
        <v>22020101</v>
      </c>
      <c r="B1232" s="281" t="s">
        <v>19</v>
      </c>
      <c r="C1232" s="332"/>
      <c r="D1232" s="267"/>
      <c r="E1232" s="324" t="s">
        <v>466</v>
      </c>
      <c r="F1232" s="16"/>
      <c r="G1232" s="187"/>
      <c r="H1232" s="16"/>
      <c r="I1232" s="187"/>
    </row>
    <row r="1233" spans="1:9" s="69" customFormat="1" ht="20.25">
      <c r="A1233" s="267">
        <v>22020102</v>
      </c>
      <c r="B1233" s="281" t="s">
        <v>19</v>
      </c>
      <c r="C1233" s="332"/>
      <c r="D1233" s="102" t="s">
        <v>9</v>
      </c>
      <c r="E1233" s="324" t="s">
        <v>412</v>
      </c>
      <c r="F1233" s="326"/>
      <c r="G1233" s="187">
        <v>250000</v>
      </c>
      <c r="H1233" s="326"/>
      <c r="I1233" s="187">
        <v>350000</v>
      </c>
    </row>
    <row r="1234" spans="1:9" s="69" customFormat="1" ht="20.25">
      <c r="A1234" s="267">
        <v>22020103</v>
      </c>
      <c r="B1234" s="281" t="s">
        <v>19</v>
      </c>
      <c r="C1234" s="332"/>
      <c r="D1234" s="267"/>
      <c r="E1234" s="324" t="s">
        <v>467</v>
      </c>
      <c r="F1234" s="203"/>
      <c r="G1234" s="203"/>
      <c r="H1234" s="203"/>
      <c r="I1234" s="203"/>
    </row>
    <row r="1235" spans="1:9" s="69" customFormat="1" ht="20.25">
      <c r="A1235" s="267">
        <v>22020104</v>
      </c>
      <c r="B1235" s="281" t="s">
        <v>19</v>
      </c>
      <c r="C1235" s="332"/>
      <c r="D1235" s="267"/>
      <c r="E1235" s="324" t="s">
        <v>413</v>
      </c>
      <c r="F1235" s="203"/>
      <c r="G1235" s="203"/>
      <c r="H1235" s="203"/>
      <c r="I1235" s="203"/>
    </row>
    <row r="1236" spans="1:9" s="69" customFormat="1" ht="21" thickBot="1">
      <c r="A1236" s="139">
        <v>22020300</v>
      </c>
      <c r="B1236" s="212"/>
      <c r="C1236" s="213"/>
      <c r="D1236" s="212"/>
      <c r="E1236" s="141" t="s">
        <v>454</v>
      </c>
      <c r="F1236" s="203"/>
      <c r="G1236" s="187"/>
      <c r="H1236" s="203"/>
      <c r="I1236" s="187"/>
    </row>
    <row r="1237" spans="1:9" s="69" customFormat="1" ht="21" thickBot="1">
      <c r="A1237" s="142">
        <v>22020311</v>
      </c>
      <c r="B1237" s="281" t="s">
        <v>19</v>
      </c>
      <c r="C1237" s="164"/>
      <c r="D1237" s="102" t="s">
        <v>9</v>
      </c>
      <c r="E1237" s="210" t="s">
        <v>555</v>
      </c>
      <c r="F1237" s="220"/>
      <c r="G1237" s="221"/>
      <c r="H1237" s="220"/>
      <c r="I1237" s="221">
        <v>10000000</v>
      </c>
    </row>
    <row r="1238" spans="1:9" s="69" customFormat="1" ht="21" thickBot="1">
      <c r="A1238" s="341">
        <v>22020313</v>
      </c>
      <c r="B1238" s="290" t="s">
        <v>19</v>
      </c>
      <c r="C1238" s="218"/>
      <c r="D1238" s="219" t="s">
        <v>9</v>
      </c>
      <c r="E1238" s="342" t="s">
        <v>445</v>
      </c>
      <c r="F1238" s="220">
        <v>4000000</v>
      </c>
      <c r="G1238" s="221">
        <v>12000000</v>
      </c>
      <c r="H1238" s="220">
        <v>3432625</v>
      </c>
      <c r="I1238" s="221"/>
    </row>
    <row r="1239" spans="1:9" s="69" customFormat="1" ht="21" thickBot="1">
      <c r="A1239" s="222"/>
      <c r="B1239" s="222"/>
      <c r="C1239" s="223"/>
      <c r="D1239" s="222"/>
      <c r="E1239" s="224" t="s">
        <v>46</v>
      </c>
      <c r="F1239" s="225">
        <f>SUM(F1199:F1229)</f>
        <v>2043399.6885005552</v>
      </c>
      <c r="G1239" s="225">
        <f>SUM(G1199:G1229)</f>
        <v>3680444.0983339497</v>
      </c>
      <c r="H1239" s="225">
        <f>SUM(H1199:H1229)</f>
        <v>1702833.0737504622</v>
      </c>
      <c r="I1239" s="225">
        <f>SUM(I1199:I1229)</f>
        <v>3769034.1900000004</v>
      </c>
    </row>
    <row r="1240" spans="1:9" s="69" customFormat="1" ht="21" thickBot="1">
      <c r="A1240" s="222"/>
      <c r="B1240" s="222"/>
      <c r="C1240" s="223"/>
      <c r="D1240" s="222"/>
      <c r="E1240" s="224" t="s">
        <v>410</v>
      </c>
      <c r="F1240" s="225">
        <f>SUM(F1232:F1238)</f>
        <v>4000000</v>
      </c>
      <c r="G1240" s="225">
        <f>SUM(G1232:G1238)</f>
        <v>12250000</v>
      </c>
      <c r="H1240" s="225">
        <f>SUM(H1232:H1238)</f>
        <v>3432625</v>
      </c>
      <c r="I1240" s="225">
        <f>SUM(I1232:I1238)</f>
        <v>10350000</v>
      </c>
    </row>
    <row r="1241" spans="1:9" s="69" customFormat="1" ht="21" thickBot="1">
      <c r="A1241" s="24"/>
      <c r="B1241" s="227"/>
      <c r="C1241" s="228"/>
      <c r="D1241" s="24"/>
      <c r="E1241" s="224" t="s">
        <v>51</v>
      </c>
      <c r="F1241" s="230">
        <f>F1239+F1240</f>
        <v>6043399.6885005552</v>
      </c>
      <c r="G1241" s="230">
        <f>G1239+G1240</f>
        <v>15930444.098333949</v>
      </c>
      <c r="H1241" s="230">
        <f>H1239+H1240</f>
        <v>5135458.0737504624</v>
      </c>
      <c r="I1241" s="230">
        <f>I1239+I1240</f>
        <v>14119034.190000001</v>
      </c>
    </row>
    <row r="1242" spans="1:9" ht="34.5">
      <c r="A1242" s="710" t="s">
        <v>0</v>
      </c>
      <c r="B1242" s="711"/>
      <c r="C1242" s="711"/>
      <c r="D1242" s="711"/>
      <c r="E1242" s="711"/>
      <c r="F1242" s="711"/>
      <c r="G1242" s="711"/>
      <c r="H1242" s="711"/>
      <c r="I1242" s="712"/>
    </row>
    <row r="1243" spans="1:9" ht="22.5">
      <c r="A1243" s="713" t="s">
        <v>1</v>
      </c>
      <c r="B1243" s="714"/>
      <c r="C1243" s="714"/>
      <c r="D1243" s="714"/>
      <c r="E1243" s="714"/>
      <c r="F1243" s="714"/>
      <c r="G1243" s="714"/>
      <c r="H1243" s="714"/>
      <c r="I1243" s="715"/>
    </row>
    <row r="1244" spans="1:9" ht="27.95" customHeight="1">
      <c r="A1244" s="713" t="s">
        <v>984</v>
      </c>
      <c r="B1244" s="714"/>
      <c r="C1244" s="714"/>
      <c r="D1244" s="714"/>
      <c r="E1244" s="714"/>
      <c r="F1244" s="714"/>
      <c r="G1244" s="714"/>
      <c r="H1244" s="714"/>
      <c r="I1244" s="715"/>
    </row>
    <row r="1245" spans="1:9" ht="18.75" customHeight="1" thickBot="1">
      <c r="A1245" s="716" t="s">
        <v>368</v>
      </c>
      <c r="B1245" s="716"/>
      <c r="C1245" s="716"/>
      <c r="D1245" s="716"/>
      <c r="E1245" s="716"/>
      <c r="F1245" s="716"/>
      <c r="G1245" s="716"/>
      <c r="H1245" s="716"/>
      <c r="I1245" s="716"/>
    </row>
    <row r="1246" spans="1:9" s="69" customFormat="1" ht="29.25" customHeight="1" thickBot="1">
      <c r="A1246" s="730" t="s">
        <v>627</v>
      </c>
      <c r="B1246" s="731"/>
      <c r="C1246" s="731"/>
      <c r="D1246" s="731"/>
      <c r="E1246" s="731"/>
      <c r="F1246" s="731"/>
      <c r="G1246" s="731"/>
      <c r="H1246" s="731"/>
      <c r="I1246" s="732"/>
    </row>
    <row r="1247" spans="1:9" s="184" customFormat="1" ht="41.25" thickBot="1">
      <c r="A1247" s="3" t="s">
        <v>370</v>
      </c>
      <c r="B1247" s="3" t="s">
        <v>78</v>
      </c>
      <c r="C1247" s="157" t="s">
        <v>371</v>
      </c>
      <c r="D1247" s="3" t="s">
        <v>4</v>
      </c>
      <c r="E1247" s="158" t="s">
        <v>79</v>
      </c>
      <c r="F1247" s="3" t="s">
        <v>882</v>
      </c>
      <c r="G1247" s="3" t="s">
        <v>881</v>
      </c>
      <c r="H1247" s="3" t="s">
        <v>884</v>
      </c>
      <c r="I1247" s="3" t="s">
        <v>983</v>
      </c>
    </row>
    <row r="1248" spans="1:9" s="69" customFormat="1" ht="20.25">
      <c r="A1248" s="70">
        <v>20000000</v>
      </c>
      <c r="B1248" s="232"/>
      <c r="C1248" s="233"/>
      <c r="D1248" s="232"/>
      <c r="E1248" s="72" t="s">
        <v>43</v>
      </c>
      <c r="F1248" s="234"/>
      <c r="G1248" s="234"/>
      <c r="H1248" s="234"/>
      <c r="I1248" s="235"/>
    </row>
    <row r="1249" spans="1:9" s="69" customFormat="1" ht="20.25">
      <c r="A1249" s="76">
        <v>21000000</v>
      </c>
      <c r="B1249" s="197"/>
      <c r="C1249" s="198"/>
      <c r="D1249" s="197"/>
      <c r="E1249" s="78" t="s">
        <v>46</v>
      </c>
      <c r="F1249" s="186"/>
      <c r="G1249" s="186"/>
      <c r="H1249" s="186"/>
      <c r="I1249" s="199"/>
    </row>
    <row r="1250" spans="1:9" s="69" customFormat="1" ht="20.25">
      <c r="A1250" s="76">
        <v>21010000</v>
      </c>
      <c r="B1250" s="197"/>
      <c r="C1250" s="198"/>
      <c r="D1250" s="197"/>
      <c r="E1250" s="78" t="s">
        <v>392</v>
      </c>
      <c r="F1250" s="186"/>
      <c r="G1250" s="186"/>
      <c r="H1250" s="186"/>
      <c r="I1250" s="199"/>
    </row>
    <row r="1251" spans="1:9" s="69" customFormat="1" ht="21" thickBot="1">
      <c r="A1251" s="76">
        <v>21010300</v>
      </c>
      <c r="B1251" s="197"/>
      <c r="C1251" s="198"/>
      <c r="D1251" s="197"/>
      <c r="E1251" s="78" t="s">
        <v>588</v>
      </c>
      <c r="F1251" s="186"/>
      <c r="G1251" s="186"/>
      <c r="H1251" s="186"/>
      <c r="I1251" s="199"/>
    </row>
    <row r="1252" spans="1:9" s="69" customFormat="1" ht="21" thickBot="1">
      <c r="A1252" s="58">
        <v>21010302</v>
      </c>
      <c r="B1252" s="281" t="s">
        <v>19</v>
      </c>
      <c r="C1252" s="202"/>
      <c r="D1252" s="102" t="s">
        <v>9</v>
      </c>
      <c r="E1252" s="109" t="s">
        <v>628</v>
      </c>
      <c r="F1252" s="203">
        <f t="shared" ref="F1252:F1254" si="100">G1252-(G1252*10%)</f>
        <v>4033070.8775280002</v>
      </c>
      <c r="G1252" s="187">
        <v>4481189.8639200004</v>
      </c>
      <c r="H1252" s="203">
        <f t="shared" ref="H1252:H1254" si="101">G1252/12*9</f>
        <v>3360892.3979400005</v>
      </c>
      <c r="I1252" s="187">
        <v>2608900.44</v>
      </c>
    </row>
    <row r="1253" spans="1:9" s="69" customFormat="1" ht="21" thickBot="1">
      <c r="A1253" s="58">
        <v>21010303</v>
      </c>
      <c r="B1253" s="281" t="s">
        <v>19</v>
      </c>
      <c r="C1253" s="202"/>
      <c r="D1253" s="102" t="s">
        <v>9</v>
      </c>
      <c r="E1253" s="109" t="s">
        <v>590</v>
      </c>
      <c r="F1253" s="203">
        <f t="shared" si="100"/>
        <v>8881765.771032</v>
      </c>
      <c r="G1253" s="187">
        <v>9868628.6344799995</v>
      </c>
      <c r="H1253" s="203">
        <f t="shared" si="101"/>
        <v>7401471.4758599997</v>
      </c>
      <c r="I1253" s="187">
        <v>14864022.48</v>
      </c>
    </row>
    <row r="1254" spans="1:9" s="69" customFormat="1" ht="20.25">
      <c r="A1254" s="58">
        <v>21010304</v>
      </c>
      <c r="B1254" s="281" t="s">
        <v>19</v>
      </c>
      <c r="C1254" s="202"/>
      <c r="D1254" s="219" t="s">
        <v>9</v>
      </c>
      <c r="E1254" s="109" t="s">
        <v>591</v>
      </c>
      <c r="F1254" s="203">
        <f t="shared" si="100"/>
        <v>3101264.1253440003</v>
      </c>
      <c r="G1254" s="187">
        <v>3445849.0281600002</v>
      </c>
      <c r="H1254" s="203">
        <f t="shared" si="101"/>
        <v>2584386.7711200002</v>
      </c>
      <c r="I1254" s="187">
        <v>3659485.92</v>
      </c>
    </row>
    <row r="1255" spans="1:9" s="69" customFormat="1" ht="20.25">
      <c r="A1255" s="200">
        <v>21010106</v>
      </c>
      <c r="B1255" s="281" t="s">
        <v>19</v>
      </c>
      <c r="C1255" s="202"/>
      <c r="D1255" s="82" t="s">
        <v>9</v>
      </c>
      <c r="E1255" s="83" t="s">
        <v>449</v>
      </c>
      <c r="F1255" s="203"/>
      <c r="G1255" s="203"/>
      <c r="H1255" s="203"/>
      <c r="I1255" s="203"/>
    </row>
    <row r="1256" spans="1:9" s="69" customFormat="1" ht="20.25">
      <c r="A1256" s="236"/>
      <c r="B1256" s="281" t="s">
        <v>19</v>
      </c>
      <c r="C1256" s="202"/>
      <c r="D1256" s="82" t="s">
        <v>9</v>
      </c>
      <c r="E1256" s="109" t="s">
        <v>940</v>
      </c>
      <c r="F1256" s="203"/>
      <c r="G1256" s="187">
        <v>3150000</v>
      </c>
      <c r="H1256" s="203"/>
      <c r="I1256" s="187"/>
    </row>
    <row r="1257" spans="1:9" s="69" customFormat="1" ht="20.25">
      <c r="A1257" s="76">
        <v>21020000</v>
      </c>
      <c r="B1257" s="197"/>
      <c r="C1257" s="198"/>
      <c r="D1257" s="197"/>
      <c r="E1257" s="78" t="s">
        <v>395</v>
      </c>
      <c r="F1257" s="203"/>
      <c r="G1257" s="187"/>
      <c r="H1257" s="203"/>
      <c r="I1257" s="187"/>
    </row>
    <row r="1258" spans="1:9" s="69" customFormat="1" ht="39">
      <c r="A1258" s="76">
        <v>21020300</v>
      </c>
      <c r="B1258" s="197"/>
      <c r="C1258" s="198"/>
      <c r="D1258" s="197"/>
      <c r="E1258" s="78" t="s">
        <v>435</v>
      </c>
      <c r="F1258" s="203"/>
      <c r="G1258" s="187"/>
      <c r="H1258" s="203"/>
      <c r="I1258" s="187"/>
    </row>
    <row r="1259" spans="1:9" s="69" customFormat="1" ht="20.25">
      <c r="A1259" s="58">
        <v>21020312</v>
      </c>
      <c r="B1259" s="281" t="s">
        <v>19</v>
      </c>
      <c r="C1259" s="202"/>
      <c r="D1259" s="82" t="s">
        <v>9</v>
      </c>
      <c r="E1259" s="109" t="s">
        <v>439</v>
      </c>
      <c r="F1259" s="203"/>
      <c r="G1259" s="187"/>
      <c r="H1259" s="203"/>
      <c r="I1259" s="187"/>
    </row>
    <row r="1260" spans="1:9" s="69" customFormat="1" ht="20.25">
      <c r="A1260" s="58">
        <v>21020320</v>
      </c>
      <c r="B1260" s="281" t="s">
        <v>19</v>
      </c>
      <c r="C1260" s="202"/>
      <c r="D1260" s="82" t="s">
        <v>9</v>
      </c>
      <c r="E1260" s="109" t="s">
        <v>629</v>
      </c>
      <c r="F1260" s="203">
        <f t="shared" ref="F1260:F1261" si="102">G1260-(G1260*10%)</f>
        <v>247322.59675199998</v>
      </c>
      <c r="G1260" s="187">
        <v>274802.88527999999</v>
      </c>
      <c r="H1260" s="203">
        <f t="shared" ref="H1260:H1261" si="103">G1260/12*9</f>
        <v>206102.16395999998</v>
      </c>
      <c r="I1260" s="187">
        <v>142334.76</v>
      </c>
    </row>
    <row r="1261" spans="1:9" s="69" customFormat="1" ht="20.25">
      <c r="A1261" s="58">
        <v>21020327</v>
      </c>
      <c r="B1261" s="281" t="s">
        <v>19</v>
      </c>
      <c r="C1261" s="202"/>
      <c r="D1261" s="82" t="s">
        <v>9</v>
      </c>
      <c r="E1261" s="109" t="s">
        <v>594</v>
      </c>
      <c r="F1261" s="203">
        <f t="shared" si="102"/>
        <v>70353.36</v>
      </c>
      <c r="G1261" s="187">
        <v>78170.399999999994</v>
      </c>
      <c r="H1261" s="203">
        <f t="shared" si="103"/>
        <v>58627.799999999996</v>
      </c>
      <c r="I1261" s="187">
        <v>56400.4</v>
      </c>
    </row>
    <row r="1262" spans="1:9" s="69" customFormat="1" ht="20.25">
      <c r="A1262" s="283">
        <v>21020126</v>
      </c>
      <c r="B1262" s="281" t="s">
        <v>19</v>
      </c>
      <c r="C1262" s="202"/>
      <c r="D1262" s="16"/>
      <c r="E1262" s="268" t="s">
        <v>596</v>
      </c>
      <c r="F1262" s="203"/>
      <c r="G1262" s="203"/>
      <c r="H1262" s="203"/>
      <c r="I1262" s="203">
        <v>198734.76</v>
      </c>
    </row>
    <row r="1263" spans="1:9" s="69" customFormat="1" ht="20.25">
      <c r="A1263" s="283">
        <v>21020116</v>
      </c>
      <c r="B1263" s="281" t="s">
        <v>19</v>
      </c>
      <c r="C1263" s="202"/>
      <c r="D1263" s="16"/>
      <c r="E1263" s="268" t="s">
        <v>595</v>
      </c>
      <c r="F1263" s="203"/>
      <c r="G1263" s="203"/>
      <c r="H1263" s="203"/>
      <c r="I1263" s="203"/>
    </row>
    <row r="1264" spans="1:9" s="69" customFormat="1" ht="20.25">
      <c r="A1264" s="76">
        <v>21020400</v>
      </c>
      <c r="B1264" s="197"/>
      <c r="C1264" s="198"/>
      <c r="D1264" s="197"/>
      <c r="E1264" s="78" t="s">
        <v>450</v>
      </c>
      <c r="F1264" s="203"/>
      <c r="G1264" s="203"/>
      <c r="H1264" s="203"/>
      <c r="I1264" s="203"/>
    </row>
    <row r="1265" spans="1:9" s="69" customFormat="1" ht="20.25">
      <c r="A1265" s="58">
        <v>21020412</v>
      </c>
      <c r="B1265" s="281" t="s">
        <v>19</v>
      </c>
      <c r="C1265" s="202"/>
      <c r="D1265" s="82" t="s">
        <v>9</v>
      </c>
      <c r="E1265" s="109" t="s">
        <v>439</v>
      </c>
      <c r="F1265" s="203"/>
      <c r="G1265" s="187"/>
      <c r="H1265" s="203"/>
      <c r="I1265" s="187"/>
    </row>
    <row r="1266" spans="1:9" s="69" customFormat="1" ht="20.25">
      <c r="A1266" s="58">
        <v>21020420</v>
      </c>
      <c r="B1266" s="281" t="s">
        <v>19</v>
      </c>
      <c r="C1266" s="202"/>
      <c r="D1266" s="82" t="s">
        <v>9</v>
      </c>
      <c r="E1266" s="109" t="s">
        <v>629</v>
      </c>
      <c r="F1266" s="203">
        <f t="shared" ref="F1266:F1267" si="104">G1266-(G1266*10%)</f>
        <v>681828.5406239999</v>
      </c>
      <c r="G1266" s="187">
        <v>757587.26735999994</v>
      </c>
      <c r="H1266" s="203">
        <f t="shared" ref="H1266:H1267" si="105">G1266/12*9</f>
        <v>568190.45051999995</v>
      </c>
      <c r="I1266" s="187">
        <v>1062350.1599999999</v>
      </c>
    </row>
    <row r="1267" spans="1:9" s="69" customFormat="1" ht="20.25">
      <c r="A1267" s="58">
        <v>21020427</v>
      </c>
      <c r="B1267" s="281" t="s">
        <v>19</v>
      </c>
      <c r="C1267" s="202"/>
      <c r="D1267" s="82" t="s">
        <v>9</v>
      </c>
      <c r="E1267" s="109" t="s">
        <v>594</v>
      </c>
      <c r="F1267" s="203">
        <f t="shared" si="104"/>
        <v>492473.52</v>
      </c>
      <c r="G1267" s="187">
        <v>547192.80000000005</v>
      </c>
      <c r="H1267" s="203">
        <f t="shared" si="105"/>
        <v>410394.60000000003</v>
      </c>
      <c r="I1267" s="187">
        <v>620400</v>
      </c>
    </row>
    <row r="1268" spans="1:9" s="69" customFormat="1" ht="20.25">
      <c r="A1268" s="76">
        <v>21020500</v>
      </c>
      <c r="B1268" s="197"/>
      <c r="C1268" s="198"/>
      <c r="D1268" s="197"/>
      <c r="E1268" s="78" t="s">
        <v>451</v>
      </c>
      <c r="F1268" s="203"/>
      <c r="G1268" s="187"/>
      <c r="H1268" s="203"/>
      <c r="I1268" s="187"/>
    </row>
    <row r="1269" spans="1:9" s="69" customFormat="1" ht="20.25">
      <c r="A1269" s="76" t="s">
        <v>626</v>
      </c>
      <c r="B1269" s="197"/>
      <c r="C1269" s="198"/>
      <c r="D1269" s="82" t="s">
        <v>9</v>
      </c>
      <c r="E1269" s="83" t="s">
        <v>439</v>
      </c>
      <c r="F1269" s="203"/>
      <c r="G1269" s="187"/>
      <c r="H1269" s="203"/>
      <c r="I1269" s="187"/>
    </row>
    <row r="1270" spans="1:9" s="69" customFormat="1" ht="20.25">
      <c r="A1270" s="339">
        <v>21020520</v>
      </c>
      <c r="B1270" s="281" t="s">
        <v>19</v>
      </c>
      <c r="C1270" s="209"/>
      <c r="D1270" s="82" t="s">
        <v>9</v>
      </c>
      <c r="E1270" s="109" t="s">
        <v>629</v>
      </c>
      <c r="F1270" s="203">
        <f t="shared" ref="F1270:F1271" si="106">G1270-(G1270*10%)</f>
        <v>293239.98950400006</v>
      </c>
      <c r="G1270" s="187">
        <v>325822.21056000004</v>
      </c>
      <c r="H1270" s="203">
        <f t="shared" ref="H1270:H1271" si="107">G1270/12*9</f>
        <v>244366.65792000003</v>
      </c>
      <c r="I1270" s="187">
        <v>333497.03999999998</v>
      </c>
    </row>
    <row r="1271" spans="1:9" s="69" customFormat="1" ht="20.25">
      <c r="A1271" s="339">
        <v>21020527</v>
      </c>
      <c r="B1271" s="281" t="s">
        <v>19</v>
      </c>
      <c r="C1271" s="209"/>
      <c r="D1271" s="82" t="s">
        <v>9</v>
      </c>
      <c r="E1271" s="109" t="s">
        <v>594</v>
      </c>
      <c r="F1271" s="203">
        <f t="shared" si="106"/>
        <v>281413.44</v>
      </c>
      <c r="G1271" s="187">
        <v>312681.59999999998</v>
      </c>
      <c r="H1271" s="203">
        <f t="shared" si="107"/>
        <v>234511.19999999998</v>
      </c>
      <c r="I1271" s="187">
        <v>394800</v>
      </c>
    </row>
    <row r="1272" spans="1:9" s="69" customFormat="1" ht="20.25">
      <c r="A1272" s="340">
        <v>21020600</v>
      </c>
      <c r="B1272" s="207"/>
      <c r="C1272" s="208"/>
      <c r="D1272" s="207"/>
      <c r="E1272" s="78" t="s">
        <v>408</v>
      </c>
      <c r="F1272" s="203"/>
      <c r="G1272" s="187"/>
      <c r="H1272" s="203"/>
      <c r="I1272" s="187"/>
    </row>
    <row r="1273" spans="1:9" s="69" customFormat="1" ht="20.25">
      <c r="A1273" s="339">
        <v>21020605</v>
      </c>
      <c r="B1273" s="281" t="s">
        <v>19</v>
      </c>
      <c r="C1273" s="209"/>
      <c r="D1273" s="205" t="s">
        <v>9</v>
      </c>
      <c r="E1273" s="83" t="s">
        <v>497</v>
      </c>
      <c r="F1273" s="203"/>
      <c r="G1273" s="187"/>
      <c r="H1273" s="203"/>
      <c r="I1273" s="187"/>
    </row>
    <row r="1274" spans="1:9" s="69" customFormat="1" ht="20.25">
      <c r="A1274" s="139">
        <v>22000000</v>
      </c>
      <c r="B1274" s="212"/>
      <c r="C1274" s="213"/>
      <c r="D1274" s="212"/>
      <c r="E1274" s="141" t="s">
        <v>498</v>
      </c>
      <c r="F1274" s="203"/>
      <c r="G1274" s="187"/>
      <c r="H1274" s="203"/>
      <c r="I1274" s="187"/>
    </row>
    <row r="1275" spans="1:9" s="69" customFormat="1" ht="20.25">
      <c r="A1275" s="139">
        <v>22020000</v>
      </c>
      <c r="B1275" s="212"/>
      <c r="C1275" s="213"/>
      <c r="D1275" s="212"/>
      <c r="E1275" s="141" t="s">
        <v>410</v>
      </c>
      <c r="F1275" s="203"/>
      <c r="G1275" s="187"/>
      <c r="H1275" s="203"/>
      <c r="I1275" s="187"/>
    </row>
    <row r="1276" spans="1:9" s="69" customFormat="1" ht="20.25">
      <c r="A1276" s="139">
        <v>22020100</v>
      </c>
      <c r="B1276" s="212"/>
      <c r="C1276" s="213"/>
      <c r="D1276" s="212"/>
      <c r="E1276" s="141" t="s">
        <v>465</v>
      </c>
      <c r="F1276" s="203"/>
      <c r="G1276" s="187"/>
      <c r="H1276" s="203"/>
      <c r="I1276" s="187"/>
    </row>
    <row r="1277" spans="1:9" s="69" customFormat="1" ht="20.25">
      <c r="A1277" s="142">
        <v>22020102</v>
      </c>
      <c r="B1277" s="281" t="s">
        <v>15</v>
      </c>
      <c r="C1277" s="164"/>
      <c r="D1277" s="82" t="s">
        <v>9</v>
      </c>
      <c r="E1277" s="210" t="s">
        <v>412</v>
      </c>
      <c r="F1277" s="203"/>
      <c r="G1277" s="187">
        <v>200000</v>
      </c>
      <c r="H1277" s="203"/>
      <c r="I1277" s="187">
        <v>200000</v>
      </c>
    </row>
    <row r="1278" spans="1:9" s="69" customFormat="1" ht="20.25">
      <c r="A1278" s="139">
        <v>22020300</v>
      </c>
      <c r="B1278" s="212"/>
      <c r="C1278" s="213"/>
      <c r="D1278" s="212"/>
      <c r="E1278" s="141" t="s">
        <v>454</v>
      </c>
      <c r="F1278" s="203"/>
      <c r="G1278" s="187"/>
      <c r="H1278" s="203"/>
      <c r="I1278" s="187"/>
    </row>
    <row r="1279" spans="1:9" s="69" customFormat="1" ht="20.25">
      <c r="A1279" s="142" t="s">
        <v>630</v>
      </c>
      <c r="B1279" s="281" t="s">
        <v>19</v>
      </c>
      <c r="C1279" s="164"/>
      <c r="D1279" s="82" t="s">
        <v>9</v>
      </c>
      <c r="E1279" s="210" t="s">
        <v>601</v>
      </c>
      <c r="F1279" s="203">
        <v>7659000</v>
      </c>
      <c r="G1279" s="187">
        <v>18000000</v>
      </c>
      <c r="H1279" s="203">
        <v>23631364</v>
      </c>
      <c r="I1279" s="187">
        <v>30000000</v>
      </c>
    </row>
    <row r="1280" spans="1:9" s="69" customFormat="1" ht="21" thickBot="1">
      <c r="A1280" s="341">
        <v>22020313</v>
      </c>
      <c r="B1280" s="290" t="s">
        <v>19</v>
      </c>
      <c r="C1280" s="218"/>
      <c r="D1280" s="270" t="s">
        <v>9</v>
      </c>
      <c r="E1280" s="342" t="s">
        <v>631</v>
      </c>
      <c r="F1280" s="220"/>
      <c r="G1280" s="221">
        <v>15000000</v>
      </c>
      <c r="H1280" s="220">
        <v>11080000</v>
      </c>
      <c r="I1280" s="221">
        <v>17000000</v>
      </c>
    </row>
    <row r="1281" spans="1:9" s="69" customFormat="1" ht="21" thickBot="1">
      <c r="A1281" s="222"/>
      <c r="B1281" s="222"/>
      <c r="C1281" s="223"/>
      <c r="D1281" s="222"/>
      <c r="E1281" s="224" t="s">
        <v>46</v>
      </c>
      <c r="F1281" s="225">
        <f>SUM(F1252:F1273)</f>
        <v>18082732.220783997</v>
      </c>
      <c r="G1281" s="225">
        <f>SUM(G1252:G1273)</f>
        <v>23241924.689760003</v>
      </c>
      <c r="H1281" s="225">
        <f>SUM(H1252:H1273)</f>
        <v>15068943.51732</v>
      </c>
      <c r="I1281" s="225">
        <f>SUM(I1252:I1273)</f>
        <v>23940925.960000005</v>
      </c>
    </row>
    <row r="1282" spans="1:9" s="69" customFormat="1" ht="21" thickBot="1">
      <c r="A1282" s="222"/>
      <c r="B1282" s="222"/>
      <c r="C1282" s="223"/>
      <c r="D1282" s="222"/>
      <c r="E1282" s="224" t="s">
        <v>410</v>
      </c>
      <c r="F1282" s="225">
        <f>SUM(F1277:F1280)</f>
        <v>7659000</v>
      </c>
      <c r="G1282" s="225">
        <f>SUM(G1277:G1280)</f>
        <v>33200000</v>
      </c>
      <c r="H1282" s="225">
        <f>SUM(H1277:H1280)</f>
        <v>34711364</v>
      </c>
      <c r="I1282" s="225">
        <f>SUM(I1277:I1280)</f>
        <v>47200000</v>
      </c>
    </row>
    <row r="1283" spans="1:9" s="69" customFormat="1" ht="21" thickBot="1">
      <c r="A1283" s="24"/>
      <c r="B1283" s="227"/>
      <c r="C1283" s="228"/>
      <c r="D1283" s="24"/>
      <c r="E1283" s="224" t="s">
        <v>51</v>
      </c>
      <c r="F1283" s="230">
        <f>F1281+F1282</f>
        <v>25741732.220783997</v>
      </c>
      <c r="G1283" s="230">
        <f>G1281+G1282</f>
        <v>56441924.68976</v>
      </c>
      <c r="H1283" s="230">
        <f>H1281+H1282</f>
        <v>49780307.51732</v>
      </c>
      <c r="I1283" s="230">
        <f>I1281+I1282</f>
        <v>71140925.960000008</v>
      </c>
    </row>
    <row r="1284" spans="1:9" ht="34.5">
      <c r="A1284" s="710" t="s">
        <v>0</v>
      </c>
      <c r="B1284" s="711"/>
      <c r="C1284" s="711"/>
      <c r="D1284" s="711"/>
      <c r="E1284" s="711"/>
      <c r="F1284" s="711"/>
      <c r="G1284" s="711"/>
      <c r="H1284" s="711"/>
      <c r="I1284" s="712"/>
    </row>
    <row r="1285" spans="1:9" ht="22.5">
      <c r="A1285" s="713" t="s">
        <v>1</v>
      </c>
      <c r="B1285" s="714"/>
      <c r="C1285" s="714"/>
      <c r="D1285" s="714"/>
      <c r="E1285" s="714"/>
      <c r="F1285" s="714"/>
      <c r="G1285" s="714"/>
      <c r="H1285" s="714"/>
      <c r="I1285" s="715"/>
    </row>
    <row r="1286" spans="1:9" ht="20.25" customHeight="1">
      <c r="A1286" s="713" t="s">
        <v>984</v>
      </c>
      <c r="B1286" s="714"/>
      <c r="C1286" s="714"/>
      <c r="D1286" s="714"/>
      <c r="E1286" s="714"/>
      <c r="F1286" s="714"/>
      <c r="G1286" s="714"/>
      <c r="H1286" s="714"/>
      <c r="I1286" s="715"/>
    </row>
    <row r="1287" spans="1:9" ht="18.75" customHeight="1" thickBot="1">
      <c r="A1287" s="716" t="s">
        <v>368</v>
      </c>
      <c r="B1287" s="716"/>
      <c r="C1287" s="716"/>
      <c r="D1287" s="716"/>
      <c r="E1287" s="716"/>
      <c r="F1287" s="716"/>
      <c r="G1287" s="716"/>
      <c r="H1287" s="716"/>
      <c r="I1287" s="716"/>
    </row>
    <row r="1288" spans="1:9" s="69" customFormat="1" ht="26.25" customHeight="1" thickBot="1">
      <c r="A1288" s="730" t="s">
        <v>632</v>
      </c>
      <c r="B1288" s="731"/>
      <c r="C1288" s="731"/>
      <c r="D1288" s="731"/>
      <c r="E1288" s="731"/>
      <c r="F1288" s="731"/>
      <c r="G1288" s="731"/>
      <c r="H1288" s="731"/>
      <c r="I1288" s="732"/>
    </row>
    <row r="1289" spans="1:9" s="184" customFormat="1" ht="36" customHeight="1" thickBot="1">
      <c r="A1289" s="3" t="s">
        <v>370</v>
      </c>
      <c r="B1289" s="3" t="s">
        <v>78</v>
      </c>
      <c r="C1289" s="157" t="s">
        <v>371</v>
      </c>
      <c r="D1289" s="3" t="s">
        <v>4</v>
      </c>
      <c r="E1289" s="158" t="s">
        <v>79</v>
      </c>
      <c r="F1289" s="3" t="s">
        <v>882</v>
      </c>
      <c r="G1289" s="3" t="s">
        <v>881</v>
      </c>
      <c r="H1289" s="3" t="s">
        <v>884</v>
      </c>
      <c r="I1289" s="3" t="s">
        <v>983</v>
      </c>
    </row>
    <row r="1290" spans="1:9" s="69" customFormat="1" ht="20.25">
      <c r="A1290" s="70">
        <v>20000000</v>
      </c>
      <c r="B1290" s="232"/>
      <c r="C1290" s="233"/>
      <c r="D1290" s="232"/>
      <c r="E1290" s="72" t="s">
        <v>43</v>
      </c>
      <c r="F1290" s="234"/>
      <c r="G1290" s="234"/>
      <c r="H1290" s="234"/>
      <c r="I1290" s="235"/>
    </row>
    <row r="1291" spans="1:9" s="69" customFormat="1" ht="20.25">
      <c r="A1291" s="76">
        <v>21000000</v>
      </c>
      <c r="B1291" s="197"/>
      <c r="C1291" s="198"/>
      <c r="D1291" s="197"/>
      <c r="E1291" s="78" t="s">
        <v>46</v>
      </c>
      <c r="F1291" s="186"/>
      <c r="G1291" s="186"/>
      <c r="H1291" s="186"/>
      <c r="I1291" s="199"/>
    </row>
    <row r="1292" spans="1:9" s="69" customFormat="1" ht="20.25">
      <c r="A1292" s="76">
        <v>21010000</v>
      </c>
      <c r="B1292" s="197"/>
      <c r="C1292" s="198"/>
      <c r="D1292" s="197"/>
      <c r="E1292" s="78" t="s">
        <v>392</v>
      </c>
      <c r="F1292" s="186"/>
      <c r="G1292" s="186"/>
      <c r="H1292" s="186"/>
      <c r="I1292" s="199"/>
    </row>
    <row r="1293" spans="1:9" s="69" customFormat="1" ht="20.25">
      <c r="A1293" s="58">
        <v>21010103</v>
      </c>
      <c r="B1293" s="281" t="s">
        <v>19</v>
      </c>
      <c r="C1293" s="202"/>
      <c r="D1293" s="113"/>
      <c r="E1293" s="83" t="s">
        <v>431</v>
      </c>
      <c r="F1293" s="203"/>
      <c r="G1293" s="187">
        <v>0</v>
      </c>
      <c r="H1293" s="203"/>
      <c r="I1293" s="187"/>
    </row>
    <row r="1294" spans="1:9" s="69" customFormat="1" ht="20.25">
      <c r="A1294" s="58">
        <v>21010104</v>
      </c>
      <c r="B1294" s="281" t="s">
        <v>19</v>
      </c>
      <c r="C1294" s="202"/>
      <c r="D1294" s="82" t="s">
        <v>9</v>
      </c>
      <c r="E1294" s="83" t="s">
        <v>432</v>
      </c>
      <c r="F1294" s="203">
        <f t="shared" ref="F1294:F1295" si="108">G1294-(G1294*10%)</f>
        <v>289179.39600000001</v>
      </c>
      <c r="G1294" s="187">
        <v>321310.44</v>
      </c>
      <c r="H1294" s="203">
        <f t="shared" ref="H1294:H1295" si="109">G1294/12*9</f>
        <v>240982.83</v>
      </c>
      <c r="I1294" s="187">
        <v>674648.52</v>
      </c>
    </row>
    <row r="1295" spans="1:9" s="69" customFormat="1" ht="20.25">
      <c r="A1295" s="58">
        <v>21010105</v>
      </c>
      <c r="B1295" s="281" t="s">
        <v>19</v>
      </c>
      <c r="C1295" s="202"/>
      <c r="D1295" s="82" t="s">
        <v>9</v>
      </c>
      <c r="E1295" s="83" t="s">
        <v>433</v>
      </c>
      <c r="F1295" s="203">
        <f t="shared" si="108"/>
        <v>345582.10008</v>
      </c>
      <c r="G1295" s="187">
        <v>383980.11119999998</v>
      </c>
      <c r="H1295" s="203">
        <f t="shared" si="109"/>
        <v>287985.0834</v>
      </c>
      <c r="I1295" s="187">
        <v>194931.36</v>
      </c>
    </row>
    <row r="1296" spans="1:9" s="69" customFormat="1" ht="20.25">
      <c r="A1296" s="200">
        <v>21010106</v>
      </c>
      <c r="B1296" s="281" t="s">
        <v>19</v>
      </c>
      <c r="C1296" s="202"/>
      <c r="D1296" s="82" t="s">
        <v>9</v>
      </c>
      <c r="E1296" s="83" t="s">
        <v>449</v>
      </c>
      <c r="F1296" s="203"/>
      <c r="G1296" s="203"/>
      <c r="H1296" s="203"/>
      <c r="I1296" s="203"/>
    </row>
    <row r="1297" spans="1:9" s="69" customFormat="1" ht="20.25">
      <c r="A1297" s="236"/>
      <c r="B1297" s="281" t="s">
        <v>19</v>
      </c>
      <c r="C1297" s="202"/>
      <c r="D1297" s="82" t="s">
        <v>9</v>
      </c>
      <c r="E1297" s="109" t="s">
        <v>940</v>
      </c>
      <c r="F1297" s="203"/>
      <c r="G1297" s="187">
        <v>1260000</v>
      </c>
      <c r="H1297" s="203"/>
      <c r="I1297" s="187"/>
    </row>
    <row r="1298" spans="1:9" s="69" customFormat="1" ht="39">
      <c r="A1298" s="76" t="s">
        <v>633</v>
      </c>
      <c r="B1298" s="281"/>
      <c r="C1298" s="198"/>
      <c r="D1298" s="82" t="s">
        <v>9</v>
      </c>
      <c r="E1298" s="78" t="s">
        <v>435</v>
      </c>
      <c r="F1298" s="203"/>
      <c r="G1298" s="343"/>
      <c r="H1298" s="203"/>
      <c r="I1298" s="343"/>
    </row>
    <row r="1299" spans="1:9" s="69" customFormat="1" ht="20.25">
      <c r="A1299" s="200">
        <v>21020301</v>
      </c>
      <c r="B1299" s="281" t="s">
        <v>19</v>
      </c>
      <c r="C1299" s="202"/>
      <c r="D1299" s="82" t="s">
        <v>9</v>
      </c>
      <c r="E1299" s="109" t="s">
        <v>436</v>
      </c>
      <c r="F1299" s="203"/>
      <c r="G1299" s="326"/>
      <c r="H1299" s="203"/>
      <c r="I1299" s="326"/>
    </row>
    <row r="1300" spans="1:9" s="69" customFormat="1" ht="20.25">
      <c r="A1300" s="200">
        <v>21020302</v>
      </c>
      <c r="B1300" s="281" t="s">
        <v>19</v>
      </c>
      <c r="C1300" s="202"/>
      <c r="D1300" s="82" t="s">
        <v>9</v>
      </c>
      <c r="E1300" s="109" t="s">
        <v>437</v>
      </c>
      <c r="F1300" s="203"/>
      <c r="G1300" s="326"/>
      <c r="H1300" s="203"/>
      <c r="I1300" s="326"/>
    </row>
    <row r="1301" spans="1:9" s="69" customFormat="1" ht="20.25">
      <c r="A1301" s="200">
        <v>21020303</v>
      </c>
      <c r="B1301" s="281" t="s">
        <v>19</v>
      </c>
      <c r="C1301" s="202"/>
      <c r="D1301" s="82" t="s">
        <v>9</v>
      </c>
      <c r="E1301" s="109" t="s">
        <v>438</v>
      </c>
      <c r="F1301" s="203"/>
      <c r="G1301" s="326"/>
      <c r="H1301" s="203"/>
      <c r="I1301" s="326"/>
    </row>
    <row r="1302" spans="1:9" s="69" customFormat="1" ht="20.25">
      <c r="A1302" s="200">
        <v>21020304</v>
      </c>
      <c r="B1302" s="281" t="s">
        <v>19</v>
      </c>
      <c r="C1302" s="202"/>
      <c r="D1302" s="82" t="s">
        <v>9</v>
      </c>
      <c r="E1302" s="109" t="s">
        <v>398</v>
      </c>
      <c r="F1302" s="203"/>
      <c r="G1302" s="326"/>
      <c r="H1302" s="203"/>
      <c r="I1302" s="326"/>
    </row>
    <row r="1303" spans="1:9" s="69" customFormat="1" ht="20.25">
      <c r="A1303" s="200">
        <v>21020312</v>
      </c>
      <c r="B1303" s="281" t="s">
        <v>19</v>
      </c>
      <c r="C1303" s="202"/>
      <c r="D1303" s="82" t="s">
        <v>9</v>
      </c>
      <c r="E1303" s="109" t="s">
        <v>439</v>
      </c>
      <c r="F1303" s="203"/>
      <c r="G1303" s="326"/>
      <c r="H1303" s="203"/>
      <c r="I1303" s="326"/>
    </row>
    <row r="1304" spans="1:9" s="69" customFormat="1" ht="20.25">
      <c r="A1304" s="200">
        <v>21020315</v>
      </c>
      <c r="B1304" s="281" t="s">
        <v>19</v>
      </c>
      <c r="C1304" s="202"/>
      <c r="D1304" s="82" t="s">
        <v>9</v>
      </c>
      <c r="E1304" s="109" t="s">
        <v>440</v>
      </c>
      <c r="F1304" s="203"/>
      <c r="G1304" s="326"/>
      <c r="H1304" s="203"/>
      <c r="I1304" s="326"/>
    </row>
    <row r="1305" spans="1:9" s="69" customFormat="1" ht="20.25">
      <c r="A1305" s="200">
        <v>21020314</v>
      </c>
      <c r="B1305" s="281" t="s">
        <v>19</v>
      </c>
      <c r="C1305" s="202"/>
      <c r="D1305" s="82" t="s">
        <v>9</v>
      </c>
      <c r="E1305" s="109" t="s">
        <v>516</v>
      </c>
      <c r="F1305" s="203"/>
      <c r="G1305" s="326"/>
      <c r="H1305" s="203"/>
      <c r="I1305" s="326"/>
    </row>
    <row r="1306" spans="1:9" s="69" customFormat="1" ht="20.25">
      <c r="A1306" s="200">
        <v>21020305</v>
      </c>
      <c r="B1306" s="281" t="s">
        <v>19</v>
      </c>
      <c r="C1306" s="202"/>
      <c r="D1306" s="82" t="s">
        <v>9</v>
      </c>
      <c r="E1306" s="109" t="s">
        <v>517</v>
      </c>
      <c r="F1306" s="203"/>
      <c r="G1306" s="326"/>
      <c r="H1306" s="203"/>
      <c r="I1306" s="326"/>
    </row>
    <row r="1307" spans="1:9" s="69" customFormat="1" ht="20.25">
      <c r="A1307" s="200">
        <v>21020306</v>
      </c>
      <c r="B1307" s="281" t="s">
        <v>19</v>
      </c>
      <c r="C1307" s="202"/>
      <c r="D1307" s="82" t="s">
        <v>9</v>
      </c>
      <c r="E1307" s="109" t="s">
        <v>518</v>
      </c>
      <c r="F1307" s="203"/>
      <c r="G1307" s="326"/>
      <c r="H1307" s="203"/>
      <c r="I1307" s="326"/>
    </row>
    <row r="1308" spans="1:9" s="69" customFormat="1" ht="20.25">
      <c r="A1308" s="76">
        <v>21020400</v>
      </c>
      <c r="B1308" s="281"/>
      <c r="C1308" s="198"/>
      <c r="D1308" s="82"/>
      <c r="E1308" s="78" t="s">
        <v>450</v>
      </c>
      <c r="F1308" s="203"/>
      <c r="G1308" s="187"/>
      <c r="H1308" s="203"/>
      <c r="I1308" s="187"/>
    </row>
    <row r="1309" spans="1:9" s="69" customFormat="1" ht="20.25">
      <c r="A1309" s="58">
        <v>21020401</v>
      </c>
      <c r="B1309" s="281" t="s">
        <v>19</v>
      </c>
      <c r="C1309" s="202"/>
      <c r="D1309" s="82" t="s">
        <v>9</v>
      </c>
      <c r="E1309" s="109" t="s">
        <v>436</v>
      </c>
      <c r="F1309" s="203">
        <f t="shared" ref="F1309:F1312" si="110">G1309-(G1309*10%)</f>
        <v>101572.78499999999</v>
      </c>
      <c r="G1309" s="187">
        <v>112858.65</v>
      </c>
      <c r="H1309" s="203">
        <f t="shared" ref="H1309:H1312" si="111">G1309/12*9</f>
        <v>84643.987499999988</v>
      </c>
      <c r="I1309" s="187">
        <v>236126.98</v>
      </c>
    </row>
    <row r="1310" spans="1:9" s="69" customFormat="1" ht="20.25">
      <c r="A1310" s="58">
        <v>21020402</v>
      </c>
      <c r="B1310" s="281" t="s">
        <v>19</v>
      </c>
      <c r="C1310" s="202"/>
      <c r="D1310" s="82" t="s">
        <v>9</v>
      </c>
      <c r="E1310" s="109" t="s">
        <v>437</v>
      </c>
      <c r="F1310" s="203">
        <f t="shared" si="110"/>
        <v>57835.880999999994</v>
      </c>
      <c r="G1310" s="187">
        <v>64262.09</v>
      </c>
      <c r="H1310" s="203">
        <f t="shared" si="111"/>
        <v>48196.567499999997</v>
      </c>
      <c r="I1310" s="187">
        <v>134929.70000000001</v>
      </c>
    </row>
    <row r="1311" spans="1:9" s="69" customFormat="1" ht="20.25">
      <c r="A1311" s="58">
        <v>21020403</v>
      </c>
      <c r="B1311" s="281" t="s">
        <v>19</v>
      </c>
      <c r="C1311" s="202"/>
      <c r="D1311" s="82" t="s">
        <v>9</v>
      </c>
      <c r="E1311" s="109" t="s">
        <v>438</v>
      </c>
      <c r="F1311" s="203">
        <f t="shared" si="110"/>
        <v>6525</v>
      </c>
      <c r="G1311" s="187">
        <v>7250</v>
      </c>
      <c r="H1311" s="203">
        <f t="shared" si="111"/>
        <v>5437.5</v>
      </c>
      <c r="I1311" s="187">
        <v>20520</v>
      </c>
    </row>
    <row r="1312" spans="1:9" s="69" customFormat="1" ht="20.25">
      <c r="A1312" s="58">
        <v>21020404</v>
      </c>
      <c r="B1312" s="281" t="s">
        <v>19</v>
      </c>
      <c r="C1312" s="202"/>
      <c r="D1312" s="82" t="s">
        <v>9</v>
      </c>
      <c r="E1312" s="109" t="s">
        <v>398</v>
      </c>
      <c r="F1312" s="203">
        <f t="shared" si="110"/>
        <v>14459.868</v>
      </c>
      <c r="G1312" s="187">
        <v>16066.52</v>
      </c>
      <c r="H1312" s="203">
        <f t="shared" si="111"/>
        <v>12049.890000000001</v>
      </c>
      <c r="I1312" s="187">
        <v>33732.43</v>
      </c>
    </row>
    <row r="1313" spans="1:9" s="69" customFormat="1" ht="20.25">
      <c r="A1313" s="58" t="s">
        <v>626</v>
      </c>
      <c r="B1313" s="281" t="s">
        <v>19</v>
      </c>
      <c r="C1313" s="202"/>
      <c r="D1313" s="82" t="s">
        <v>9</v>
      </c>
      <c r="E1313" s="109" t="s">
        <v>439</v>
      </c>
      <c r="F1313" s="203"/>
      <c r="G1313" s="187"/>
      <c r="H1313" s="203"/>
      <c r="I1313" s="187"/>
    </row>
    <row r="1314" spans="1:9" s="69" customFormat="1" ht="20.25">
      <c r="A1314" s="58">
        <v>21020415</v>
      </c>
      <c r="B1314" s="281" t="s">
        <v>19</v>
      </c>
      <c r="C1314" s="202"/>
      <c r="D1314" s="82" t="s">
        <v>9</v>
      </c>
      <c r="E1314" s="109" t="s">
        <v>440</v>
      </c>
      <c r="F1314" s="203">
        <f>G1314-(G1314*10%)</f>
        <v>36058.608</v>
      </c>
      <c r="G1314" s="187">
        <v>40065.120000000003</v>
      </c>
      <c r="H1314" s="203">
        <f t="shared" ref="H1314" si="112">G1314/12*9</f>
        <v>30048.840000000004</v>
      </c>
      <c r="I1314" s="187">
        <v>158588.04</v>
      </c>
    </row>
    <row r="1315" spans="1:9" s="69" customFormat="1" ht="20.25">
      <c r="A1315" s="76">
        <v>21020500</v>
      </c>
      <c r="B1315" s="197"/>
      <c r="C1315" s="198"/>
      <c r="D1315" s="197"/>
      <c r="E1315" s="78" t="s">
        <v>451</v>
      </c>
      <c r="F1315" s="203"/>
      <c r="G1315" s="187"/>
      <c r="H1315" s="203"/>
      <c r="I1315" s="187"/>
    </row>
    <row r="1316" spans="1:9" s="69" customFormat="1" ht="20.25">
      <c r="A1316" s="58">
        <v>21020501</v>
      </c>
      <c r="B1316" s="281" t="s">
        <v>19</v>
      </c>
      <c r="C1316" s="202"/>
      <c r="D1316" s="82" t="s">
        <v>9</v>
      </c>
      <c r="E1316" s="109" t="s">
        <v>436</v>
      </c>
      <c r="F1316" s="203">
        <f t="shared" ref="F1316:F1319" si="113">G1316-(G1316*10%)</f>
        <v>120953.73276000001</v>
      </c>
      <c r="G1316" s="187">
        <v>134393.03640000001</v>
      </c>
      <c r="H1316" s="203">
        <f t="shared" ref="H1316:H1319" si="114">G1316/12*9</f>
        <v>100794.7773</v>
      </c>
      <c r="I1316" s="187">
        <v>68225.98</v>
      </c>
    </row>
    <row r="1317" spans="1:9" s="69" customFormat="1" ht="20.25">
      <c r="A1317" s="339">
        <v>21020502</v>
      </c>
      <c r="B1317" s="281" t="s">
        <v>19</v>
      </c>
      <c r="C1317" s="209"/>
      <c r="D1317" s="82" t="s">
        <v>9</v>
      </c>
      <c r="E1317" s="109" t="s">
        <v>437</v>
      </c>
      <c r="F1317" s="203">
        <f t="shared" si="113"/>
        <v>69116.415479999996</v>
      </c>
      <c r="G1317" s="187">
        <v>76796.017200000002</v>
      </c>
      <c r="H1317" s="203">
        <f t="shared" si="114"/>
        <v>57597.012900000002</v>
      </c>
      <c r="I1317" s="187">
        <v>38986.269999999997</v>
      </c>
    </row>
    <row r="1318" spans="1:9" s="69" customFormat="1" ht="20.25">
      <c r="A1318" s="339">
        <v>21020503</v>
      </c>
      <c r="B1318" s="281" t="s">
        <v>19</v>
      </c>
      <c r="C1318" s="209"/>
      <c r="D1318" s="82" t="s">
        <v>9</v>
      </c>
      <c r="E1318" s="109" t="s">
        <v>438</v>
      </c>
      <c r="F1318" s="203">
        <f t="shared" si="113"/>
        <v>18370.8</v>
      </c>
      <c r="G1318" s="187">
        <v>20412</v>
      </c>
      <c r="H1318" s="203">
        <f t="shared" si="114"/>
        <v>15309</v>
      </c>
      <c r="I1318" s="187">
        <v>10800</v>
      </c>
    </row>
    <row r="1319" spans="1:9" s="69" customFormat="1" ht="20.25">
      <c r="A1319" s="339">
        <v>21020504</v>
      </c>
      <c r="B1319" s="281" t="s">
        <v>19</v>
      </c>
      <c r="C1319" s="209"/>
      <c r="D1319" s="82" t="s">
        <v>9</v>
      </c>
      <c r="E1319" s="109" t="s">
        <v>398</v>
      </c>
      <c r="F1319" s="203">
        <f t="shared" si="113"/>
        <v>17279.109540000001</v>
      </c>
      <c r="G1319" s="187">
        <v>19199.010600000001</v>
      </c>
      <c r="H1319" s="203">
        <f t="shared" si="114"/>
        <v>14399.257950000001</v>
      </c>
      <c r="I1319" s="187">
        <v>9746.57</v>
      </c>
    </row>
    <row r="1320" spans="1:9" s="69" customFormat="1" ht="20.25">
      <c r="A1320" s="339" t="s">
        <v>626</v>
      </c>
      <c r="B1320" s="281" t="s">
        <v>19</v>
      </c>
      <c r="C1320" s="209"/>
      <c r="D1320" s="82" t="s">
        <v>9</v>
      </c>
      <c r="E1320" s="109" t="s">
        <v>439</v>
      </c>
      <c r="F1320" s="203"/>
      <c r="G1320" s="187">
        <v>0</v>
      </c>
      <c r="H1320" s="203"/>
      <c r="I1320" s="187"/>
    </row>
    <row r="1321" spans="1:9" s="69" customFormat="1" ht="20.25">
      <c r="A1321" s="339">
        <v>21020515</v>
      </c>
      <c r="B1321" s="281" t="s">
        <v>19</v>
      </c>
      <c r="C1321" s="209"/>
      <c r="D1321" s="82" t="s">
        <v>9</v>
      </c>
      <c r="E1321" s="109" t="s">
        <v>440</v>
      </c>
      <c r="F1321" s="203">
        <f>G1321-(G1321*10%)</f>
        <v>164509.56144000002</v>
      </c>
      <c r="G1321" s="187">
        <v>182788.40160000001</v>
      </c>
      <c r="H1321" s="203">
        <f t="shared" ref="H1321" si="115">G1321/12*9</f>
        <v>137091.30120000002</v>
      </c>
      <c r="I1321" s="187">
        <v>139578</v>
      </c>
    </row>
    <row r="1322" spans="1:9" s="69" customFormat="1" ht="20.25">
      <c r="A1322" s="206">
        <v>21020600</v>
      </c>
      <c r="B1322" s="207"/>
      <c r="C1322" s="208"/>
      <c r="D1322" s="207"/>
      <c r="E1322" s="78" t="s">
        <v>408</v>
      </c>
      <c r="F1322" s="203"/>
      <c r="G1322" s="187"/>
      <c r="H1322" s="203"/>
      <c r="I1322" s="187"/>
    </row>
    <row r="1323" spans="1:9" s="69" customFormat="1" ht="20.25">
      <c r="A1323" s="296">
        <v>21020605</v>
      </c>
      <c r="B1323" s="281" t="s">
        <v>19</v>
      </c>
      <c r="C1323" s="209"/>
      <c r="D1323" s="82"/>
      <c r="E1323" s="83" t="s">
        <v>497</v>
      </c>
      <c r="F1323" s="203"/>
      <c r="G1323" s="203"/>
      <c r="H1323" s="203"/>
      <c r="I1323" s="203"/>
    </row>
    <row r="1324" spans="1:9" s="69" customFormat="1" ht="20.25">
      <c r="A1324" s="139">
        <v>22020000</v>
      </c>
      <c r="B1324" s="212"/>
      <c r="C1324" s="213"/>
      <c r="D1324" s="212"/>
      <c r="E1324" s="141" t="s">
        <v>410</v>
      </c>
      <c r="F1324" s="203"/>
      <c r="G1324" s="187"/>
      <c r="H1324" s="203"/>
      <c r="I1324" s="187"/>
    </row>
    <row r="1325" spans="1:9" s="69" customFormat="1" ht="20.25">
      <c r="A1325" s="139">
        <v>22020100</v>
      </c>
      <c r="B1325" s="212"/>
      <c r="C1325" s="213"/>
      <c r="D1325" s="212"/>
      <c r="E1325" s="141" t="s">
        <v>465</v>
      </c>
      <c r="F1325" s="203"/>
      <c r="G1325" s="187"/>
      <c r="H1325" s="203"/>
      <c r="I1325" s="187"/>
    </row>
    <row r="1326" spans="1:9" s="69" customFormat="1" ht="20.25">
      <c r="A1326" s="142">
        <v>22020102</v>
      </c>
      <c r="B1326" s="281" t="s">
        <v>19</v>
      </c>
      <c r="C1326" s="164"/>
      <c r="D1326" s="82" t="s">
        <v>9</v>
      </c>
      <c r="E1326" s="210" t="s">
        <v>412</v>
      </c>
      <c r="F1326" s="203"/>
      <c r="G1326" s="187">
        <v>100000</v>
      </c>
      <c r="H1326" s="203"/>
      <c r="I1326" s="187">
        <v>400000</v>
      </c>
    </row>
    <row r="1327" spans="1:9" s="69" customFormat="1" ht="20.25">
      <c r="A1327" s="341">
        <v>22020313</v>
      </c>
      <c r="B1327" s="290" t="s">
        <v>19</v>
      </c>
      <c r="C1327" s="218"/>
      <c r="D1327" s="270" t="s">
        <v>9</v>
      </c>
      <c r="E1327" s="342" t="s">
        <v>445</v>
      </c>
      <c r="F1327" s="220">
        <v>873000</v>
      </c>
      <c r="G1327" s="221">
        <v>2000000</v>
      </c>
      <c r="H1327" s="220"/>
      <c r="I1327" s="221"/>
    </row>
    <row r="1328" spans="1:9" s="69" customFormat="1" ht="20.25">
      <c r="A1328" s="139">
        <v>22020300</v>
      </c>
      <c r="B1328" s="212"/>
      <c r="C1328" s="213"/>
      <c r="D1328" s="212"/>
      <c r="E1328" s="141" t="s">
        <v>454</v>
      </c>
      <c r="F1328" s="220"/>
      <c r="G1328" s="221"/>
      <c r="H1328" s="220"/>
      <c r="I1328" s="221"/>
    </row>
    <row r="1329" spans="1:9" s="69" customFormat="1" ht="20.25">
      <c r="A1329" s="142" t="s">
        <v>630</v>
      </c>
      <c r="B1329" s="281" t="s">
        <v>19</v>
      </c>
      <c r="C1329" s="164"/>
      <c r="D1329" s="82" t="s">
        <v>9</v>
      </c>
      <c r="E1329" s="210" t="s">
        <v>601</v>
      </c>
      <c r="F1329" s="220"/>
      <c r="G1329" s="221"/>
      <c r="H1329" s="220"/>
      <c r="I1329" s="221">
        <v>5000000</v>
      </c>
    </row>
    <row r="1330" spans="1:9" s="69" customFormat="1" ht="21" thickBot="1">
      <c r="A1330" s="341">
        <v>22020313</v>
      </c>
      <c r="B1330" s="290" t="s">
        <v>19</v>
      </c>
      <c r="C1330" s="218"/>
      <c r="D1330" s="270" t="s">
        <v>9</v>
      </c>
      <c r="E1330" s="342" t="s">
        <v>445</v>
      </c>
      <c r="F1330" s="220">
        <v>873000</v>
      </c>
      <c r="G1330" s="221">
        <v>2000000</v>
      </c>
      <c r="H1330" s="220"/>
      <c r="I1330" s="221"/>
    </row>
    <row r="1331" spans="1:9" s="69" customFormat="1" ht="21" thickBot="1">
      <c r="A1331" s="222"/>
      <c r="B1331" s="222"/>
      <c r="C1331" s="223"/>
      <c r="D1331" s="222"/>
      <c r="E1331" s="239" t="s">
        <v>46</v>
      </c>
      <c r="F1331" s="225">
        <f>SUM(F1293:F1323)</f>
        <v>1241443.2573000002</v>
      </c>
      <c r="G1331" s="225">
        <f>SUM(G1293:G1323)</f>
        <v>2639381.3970000003</v>
      </c>
      <c r="H1331" s="225">
        <f>SUM(H1293:H1323)</f>
        <v>1034536.0477499999</v>
      </c>
      <c r="I1331" s="225">
        <f>SUM(I1293:I1323)</f>
        <v>1720813.85</v>
      </c>
    </row>
    <row r="1332" spans="1:9" s="69" customFormat="1" ht="21" thickBot="1">
      <c r="A1332" s="222"/>
      <c r="B1332" s="222"/>
      <c r="C1332" s="223"/>
      <c r="D1332" s="222"/>
      <c r="E1332" s="239" t="s">
        <v>410</v>
      </c>
      <c r="F1332" s="225">
        <f>SUM(F1326:F1330)</f>
        <v>1746000</v>
      </c>
      <c r="G1332" s="225">
        <f>SUM(G1326:G1330)</f>
        <v>4100000</v>
      </c>
      <c r="H1332" s="225">
        <f>SUM(H1326:H1330)</f>
        <v>0</v>
      </c>
      <c r="I1332" s="225">
        <f>SUM(I1326:I1330)</f>
        <v>5400000</v>
      </c>
    </row>
    <row r="1333" spans="1:9" s="69" customFormat="1" ht="21" thickBot="1">
      <c r="A1333" s="344"/>
      <c r="B1333" s="344"/>
      <c r="C1333" s="345"/>
      <c r="D1333" s="344"/>
      <c r="E1333" s="346" t="s">
        <v>51</v>
      </c>
      <c r="F1333" s="225">
        <f>F1331+F1332</f>
        <v>2987443.2573000002</v>
      </c>
      <c r="G1333" s="225">
        <f>G1331+G1332</f>
        <v>6739381.3969999999</v>
      </c>
      <c r="H1333" s="225">
        <f>H1331+H1332</f>
        <v>1034536.0477499999</v>
      </c>
      <c r="I1333" s="225">
        <f>I1331+I1332</f>
        <v>7120813.8499999996</v>
      </c>
    </row>
    <row r="1334" spans="1:9" ht="34.5">
      <c r="A1334" s="710" t="s">
        <v>0</v>
      </c>
      <c r="B1334" s="711"/>
      <c r="C1334" s="711"/>
      <c r="D1334" s="711"/>
      <c r="E1334" s="711"/>
      <c r="F1334" s="711"/>
      <c r="G1334" s="711"/>
      <c r="H1334" s="711"/>
      <c r="I1334" s="712"/>
    </row>
    <row r="1335" spans="1:9" ht="22.5">
      <c r="A1335" s="713" t="s">
        <v>1</v>
      </c>
      <c r="B1335" s="714"/>
      <c r="C1335" s="714"/>
      <c r="D1335" s="714"/>
      <c r="E1335" s="714"/>
      <c r="F1335" s="714"/>
      <c r="G1335" s="714"/>
      <c r="H1335" s="714"/>
      <c r="I1335" s="715"/>
    </row>
    <row r="1336" spans="1:9" ht="27.95" customHeight="1">
      <c r="A1336" s="713" t="s">
        <v>984</v>
      </c>
      <c r="B1336" s="714"/>
      <c r="C1336" s="714"/>
      <c r="D1336" s="714"/>
      <c r="E1336" s="714"/>
      <c r="F1336" s="714"/>
      <c r="G1336" s="714"/>
      <c r="H1336" s="714"/>
      <c r="I1336" s="715"/>
    </row>
    <row r="1337" spans="1:9" ht="27.95" customHeight="1" thickBot="1">
      <c r="A1337" s="716" t="s">
        <v>477</v>
      </c>
      <c r="B1337" s="716"/>
      <c r="C1337" s="716"/>
      <c r="D1337" s="716"/>
      <c r="E1337" s="716"/>
      <c r="F1337" s="716"/>
      <c r="G1337" s="716"/>
      <c r="H1337" s="716"/>
      <c r="I1337" s="716"/>
    </row>
    <row r="1338" spans="1:9" s="69" customFormat="1" ht="27.95" customHeight="1" thickBot="1">
      <c r="A1338" s="723" t="s">
        <v>634</v>
      </c>
      <c r="B1338" s="724"/>
      <c r="C1338" s="724"/>
      <c r="D1338" s="724"/>
      <c r="E1338" s="724"/>
      <c r="F1338" s="724"/>
      <c r="G1338" s="724"/>
      <c r="H1338" s="724"/>
      <c r="I1338" s="725"/>
    </row>
    <row r="1339" spans="1:9" s="184" customFormat="1" ht="41.25" thickBot="1">
      <c r="A1339" s="347" t="s">
        <v>635</v>
      </c>
      <c r="B1339" s="3" t="s">
        <v>78</v>
      </c>
      <c r="C1339" s="348" t="s">
        <v>371</v>
      </c>
      <c r="D1339" s="347" t="s">
        <v>4</v>
      </c>
      <c r="E1339" s="349" t="s">
        <v>79</v>
      </c>
      <c r="F1339" s="3" t="s">
        <v>882</v>
      </c>
      <c r="G1339" s="3" t="s">
        <v>881</v>
      </c>
      <c r="H1339" s="3" t="s">
        <v>884</v>
      </c>
      <c r="I1339" s="3" t="s">
        <v>983</v>
      </c>
    </row>
    <row r="1340" spans="1:9" s="69" customFormat="1" ht="27.95" customHeight="1" thickBot="1">
      <c r="A1340" s="350">
        <v>22400100101</v>
      </c>
      <c r="B1340" s="351" t="s">
        <v>19</v>
      </c>
      <c r="C1340" s="185"/>
      <c r="D1340" s="102" t="s">
        <v>9</v>
      </c>
      <c r="E1340" s="161" t="s">
        <v>636</v>
      </c>
      <c r="F1340" s="162">
        <f>F1406</f>
        <v>17662534.081156</v>
      </c>
      <c r="G1340" s="162">
        <f>G1406</f>
        <v>30863926.756839998</v>
      </c>
      <c r="H1340" s="162">
        <f>H1406</f>
        <v>11011480.177629998</v>
      </c>
      <c r="I1340" s="162">
        <f>I1406</f>
        <v>31854609.039999999</v>
      </c>
    </row>
    <row r="1341" spans="1:9" s="69" customFormat="1" ht="27.95" customHeight="1" thickBot="1">
      <c r="A1341" s="142">
        <v>22400100102</v>
      </c>
      <c r="B1341" s="281" t="s">
        <v>19</v>
      </c>
      <c r="C1341" s="164"/>
      <c r="D1341" s="102" t="s">
        <v>9</v>
      </c>
      <c r="E1341" s="109" t="s">
        <v>637</v>
      </c>
      <c r="F1341" s="165">
        <f>F1465</f>
        <v>30887008.6999892</v>
      </c>
      <c r="G1341" s="165">
        <f>G1465</f>
        <v>69295842.999988005</v>
      </c>
      <c r="H1341" s="165">
        <f>H1465</f>
        <v>24870382.249991</v>
      </c>
      <c r="I1341" s="165">
        <f>I1465</f>
        <v>82789210.879999995</v>
      </c>
    </row>
    <row r="1342" spans="1:9" s="69" customFormat="1" ht="27.95" customHeight="1" thickBot="1">
      <c r="A1342" s="142">
        <v>22400100104</v>
      </c>
      <c r="B1342" s="281" t="s">
        <v>19</v>
      </c>
      <c r="C1342" s="164"/>
      <c r="D1342" s="102" t="s">
        <v>9</v>
      </c>
      <c r="E1342" s="109" t="s">
        <v>638</v>
      </c>
      <c r="F1342" s="165">
        <f>F1521</f>
        <v>11094588.760457197</v>
      </c>
      <c r="G1342" s="165">
        <f>G1521</f>
        <v>39162876.400508001</v>
      </c>
      <c r="H1342" s="165">
        <f>H1521</f>
        <v>6787157.3003810002</v>
      </c>
      <c r="I1342" s="165">
        <f>I1521</f>
        <v>47890824.00999999</v>
      </c>
    </row>
    <row r="1343" spans="1:9" s="69" customFormat="1" ht="21" thickBot="1">
      <c r="A1343" s="142">
        <v>22400100105</v>
      </c>
      <c r="B1343" s="281" t="s">
        <v>19</v>
      </c>
      <c r="C1343" s="164"/>
      <c r="D1343" s="102" t="s">
        <v>9</v>
      </c>
      <c r="E1343" s="109" t="s">
        <v>639</v>
      </c>
      <c r="F1343" s="165">
        <f>F1583</f>
        <v>21295145.120140001</v>
      </c>
      <c r="G1343" s="165">
        <f>G1583</f>
        <v>53010151.244599998</v>
      </c>
      <c r="H1343" s="165">
        <f>H1583</f>
        <v>38483203.433449998</v>
      </c>
      <c r="I1343" s="165">
        <f>I1583</f>
        <v>47740399.120000005</v>
      </c>
    </row>
    <row r="1344" spans="1:9" s="69" customFormat="1" ht="21" thickBot="1">
      <c r="A1344" s="142">
        <v>22400100106</v>
      </c>
      <c r="B1344" s="281" t="s">
        <v>19</v>
      </c>
      <c r="C1344" s="164"/>
      <c r="D1344" s="102" t="s">
        <v>9</v>
      </c>
      <c r="E1344" s="109" t="s">
        <v>640</v>
      </c>
      <c r="F1344" s="165">
        <f>F1636</f>
        <v>4886718.6437999988</v>
      </c>
      <c r="G1344" s="165">
        <f>G1636</f>
        <v>6499687.3820000002</v>
      </c>
      <c r="H1344" s="165">
        <f>H1636</f>
        <v>4072265.5364999995</v>
      </c>
      <c r="I1344" s="165">
        <f>I1636</f>
        <v>6402382.0000000019</v>
      </c>
    </row>
    <row r="1345" spans="1:9" s="69" customFormat="1" ht="20.25">
      <c r="A1345" s="341">
        <v>22400100107</v>
      </c>
      <c r="B1345" s="281" t="s">
        <v>19</v>
      </c>
      <c r="C1345" s="218"/>
      <c r="D1345" s="102" t="s">
        <v>9</v>
      </c>
      <c r="E1345" s="133" t="s">
        <v>641</v>
      </c>
      <c r="F1345" s="313">
        <f>F1694</f>
        <v>5348660.0311872019</v>
      </c>
      <c r="G1345" s="313">
        <f>G1694</f>
        <v>22082955.590208001</v>
      </c>
      <c r="H1345" s="313">
        <f>H1694</f>
        <v>4457216.6926560001</v>
      </c>
      <c r="I1345" s="313">
        <f>I1694</f>
        <v>21624234.640000001</v>
      </c>
    </row>
    <row r="1346" spans="1:9" s="69" customFormat="1" ht="20.25">
      <c r="A1346" s="142"/>
      <c r="B1346" s="82"/>
      <c r="C1346" s="164"/>
      <c r="D1346" s="82"/>
      <c r="E1346" s="109"/>
      <c r="F1346" s="165"/>
      <c r="G1346" s="165"/>
      <c r="H1346" s="165"/>
      <c r="I1346" s="352"/>
    </row>
    <row r="1347" spans="1:9" s="69" customFormat="1" ht="21" thickBot="1">
      <c r="A1347" s="341"/>
      <c r="B1347" s="329"/>
      <c r="C1347" s="218"/>
      <c r="D1347" s="329"/>
      <c r="E1347" s="133"/>
      <c r="F1347" s="313"/>
      <c r="G1347" s="313"/>
      <c r="H1347" s="313"/>
      <c r="I1347" s="353"/>
    </row>
    <row r="1348" spans="1:9" s="69" customFormat="1" ht="21" thickBot="1">
      <c r="A1348" s="152"/>
      <c r="B1348" s="222"/>
      <c r="C1348" s="257"/>
      <c r="D1348" s="222"/>
      <c r="E1348" s="258" t="s">
        <v>51</v>
      </c>
      <c r="F1348" s="173">
        <f>SUM(F1340:F1345)</f>
        <v>91174655.336729601</v>
      </c>
      <c r="G1348" s="173">
        <f>SUM(G1340:G1345)</f>
        <v>220915440.37414399</v>
      </c>
      <c r="H1348" s="173">
        <f>SUM(H1340:H1345)</f>
        <v>89681705.390607998</v>
      </c>
      <c r="I1348" s="173">
        <f>SUM(I1340:I1345)</f>
        <v>238301659.69</v>
      </c>
    </row>
    <row r="1349" spans="1:9" s="69" customFormat="1" ht="19.5">
      <c r="A1349" s="736" t="s">
        <v>385</v>
      </c>
      <c r="B1349" s="737"/>
      <c r="C1349" s="737"/>
      <c r="D1349" s="737"/>
      <c r="E1349" s="737"/>
      <c r="F1349" s="737"/>
      <c r="G1349" s="737"/>
      <c r="H1349" s="737"/>
      <c r="I1349" s="738"/>
    </row>
    <row r="1350" spans="1:9" s="69" customFormat="1" ht="20.25">
      <c r="A1350" s="139"/>
      <c r="B1350" s="212"/>
      <c r="C1350" s="213"/>
      <c r="D1350" s="212"/>
      <c r="E1350" s="147" t="s">
        <v>46</v>
      </c>
      <c r="F1350" s="354">
        <f t="shared" ref="F1350:I1351" si="116">F1404+F1463+F1519+F1581+F1634+F1692</f>
        <v>52951896.336729594</v>
      </c>
      <c r="G1350" s="354">
        <f t="shared" si="116"/>
        <v>64715440.374144003</v>
      </c>
      <c r="H1350" s="354">
        <f t="shared" si="116"/>
        <v>42866580.280607998</v>
      </c>
      <c r="I1350" s="354">
        <f t="shared" si="116"/>
        <v>53101659.689999998</v>
      </c>
    </row>
    <row r="1351" spans="1:9" s="69" customFormat="1" ht="21" thickBot="1">
      <c r="A1351" s="355"/>
      <c r="B1351" s="356"/>
      <c r="C1351" s="357"/>
      <c r="D1351" s="356"/>
      <c r="E1351" s="358" t="s">
        <v>410</v>
      </c>
      <c r="F1351" s="359">
        <f t="shared" si="116"/>
        <v>38222759</v>
      </c>
      <c r="G1351" s="359">
        <f t="shared" si="116"/>
        <v>156200000</v>
      </c>
      <c r="H1351" s="359">
        <f t="shared" si="116"/>
        <v>46815125.109999999</v>
      </c>
      <c r="I1351" s="359">
        <f t="shared" si="116"/>
        <v>185200000</v>
      </c>
    </row>
    <row r="1352" spans="1:9" s="69" customFormat="1" ht="21" thickBot="1">
      <c r="A1352" s="360"/>
      <c r="B1352" s="361"/>
      <c r="C1352" s="362"/>
      <c r="D1352" s="361"/>
      <c r="E1352" s="363" t="s">
        <v>51</v>
      </c>
      <c r="F1352" s="364">
        <f>F1350+F1351</f>
        <v>91174655.336729586</v>
      </c>
      <c r="G1352" s="364">
        <f>G1350+G1351</f>
        <v>220915440.37414402</v>
      </c>
      <c r="H1352" s="364">
        <f>H1350+H1351</f>
        <v>89681705.390607998</v>
      </c>
      <c r="I1352" s="364">
        <f>I1350+I1351</f>
        <v>238301659.69</v>
      </c>
    </row>
    <row r="1353" spans="1:9" ht="34.5">
      <c r="A1353" s="710" t="s">
        <v>0</v>
      </c>
      <c r="B1353" s="711"/>
      <c r="C1353" s="711"/>
      <c r="D1353" s="711"/>
      <c r="E1353" s="711"/>
      <c r="F1353" s="711"/>
      <c r="G1353" s="711"/>
      <c r="H1353" s="711"/>
      <c r="I1353" s="712"/>
    </row>
    <row r="1354" spans="1:9" ht="22.5">
      <c r="A1354" s="713" t="s">
        <v>1</v>
      </c>
      <c r="B1354" s="714"/>
      <c r="C1354" s="714"/>
      <c r="D1354" s="714"/>
      <c r="E1354" s="714"/>
      <c r="F1354" s="714"/>
      <c r="G1354" s="714"/>
      <c r="H1354" s="714"/>
      <c r="I1354" s="715"/>
    </row>
    <row r="1355" spans="1:9" ht="27.95" customHeight="1">
      <c r="A1355" s="713" t="s">
        <v>984</v>
      </c>
      <c r="B1355" s="714"/>
      <c r="C1355" s="714"/>
      <c r="D1355" s="714"/>
      <c r="E1355" s="714"/>
      <c r="F1355" s="714"/>
      <c r="G1355" s="714"/>
      <c r="H1355" s="714"/>
      <c r="I1355" s="715"/>
    </row>
    <row r="1356" spans="1:9" ht="18.75" customHeight="1" thickBot="1">
      <c r="A1356" s="716" t="s">
        <v>368</v>
      </c>
      <c r="B1356" s="716"/>
      <c r="C1356" s="716"/>
      <c r="D1356" s="716"/>
      <c r="E1356" s="716"/>
      <c r="F1356" s="716"/>
      <c r="G1356" s="716"/>
      <c r="H1356" s="716"/>
      <c r="I1356" s="716"/>
    </row>
    <row r="1357" spans="1:9" s="69" customFormat="1" ht="20.25" thickBot="1">
      <c r="A1357" s="720" t="s">
        <v>642</v>
      </c>
      <c r="B1357" s="721"/>
      <c r="C1357" s="721"/>
      <c r="D1357" s="721"/>
      <c r="E1357" s="721"/>
      <c r="F1357" s="721"/>
      <c r="G1357" s="721"/>
      <c r="H1357" s="721"/>
      <c r="I1357" s="722"/>
    </row>
    <row r="1358" spans="1:9" s="184" customFormat="1" ht="41.25" thickBot="1">
      <c r="A1358" s="3" t="s">
        <v>370</v>
      </c>
      <c r="B1358" s="3" t="s">
        <v>78</v>
      </c>
      <c r="C1358" s="157" t="s">
        <v>371</v>
      </c>
      <c r="D1358" s="3" t="s">
        <v>4</v>
      </c>
      <c r="E1358" s="158" t="s">
        <v>79</v>
      </c>
      <c r="F1358" s="3" t="s">
        <v>882</v>
      </c>
      <c r="G1358" s="3" t="s">
        <v>881</v>
      </c>
      <c r="H1358" s="3" t="s">
        <v>884</v>
      </c>
      <c r="I1358" s="3" t="s">
        <v>983</v>
      </c>
    </row>
    <row r="1359" spans="1:9" s="69" customFormat="1" ht="20.25">
      <c r="A1359" s="365">
        <v>20000000</v>
      </c>
      <c r="B1359" s="366"/>
      <c r="C1359" s="367"/>
      <c r="D1359" s="366"/>
      <c r="E1359" s="72" t="s">
        <v>43</v>
      </c>
      <c r="F1359" s="234"/>
      <c r="G1359" s="234"/>
      <c r="H1359" s="234"/>
      <c r="I1359" s="235"/>
    </row>
    <row r="1360" spans="1:9" s="69" customFormat="1" ht="20.25">
      <c r="A1360" s="58">
        <v>21000000</v>
      </c>
      <c r="B1360" s="113"/>
      <c r="C1360" s="202"/>
      <c r="D1360" s="113"/>
      <c r="E1360" s="78" t="s">
        <v>46</v>
      </c>
      <c r="F1360" s="186"/>
      <c r="G1360" s="186"/>
      <c r="H1360" s="186"/>
      <c r="I1360" s="199"/>
    </row>
    <row r="1361" spans="1:9" s="69" customFormat="1" ht="20.25">
      <c r="A1361" s="58">
        <v>21010000</v>
      </c>
      <c r="B1361" s="113"/>
      <c r="C1361" s="202"/>
      <c r="D1361" s="113"/>
      <c r="E1361" s="78" t="s">
        <v>392</v>
      </c>
      <c r="F1361" s="186"/>
      <c r="G1361" s="186"/>
      <c r="H1361" s="186"/>
      <c r="I1361" s="199"/>
    </row>
    <row r="1362" spans="1:9" s="69" customFormat="1" ht="20.25">
      <c r="A1362" s="58">
        <v>21010103</v>
      </c>
      <c r="B1362" s="281" t="s">
        <v>19</v>
      </c>
      <c r="C1362" s="202"/>
      <c r="D1362" s="82" t="s">
        <v>9</v>
      </c>
      <c r="E1362" s="83" t="s">
        <v>431</v>
      </c>
      <c r="F1362" s="203">
        <f>G1362-(G1362*10%)</f>
        <v>4974827.840135999</v>
      </c>
      <c r="G1362" s="199">
        <v>5527586.4890399994</v>
      </c>
      <c r="H1362" s="203">
        <f t="shared" ref="H1362" si="117">G1362/12*9</f>
        <v>4145689.8667799993</v>
      </c>
      <c r="I1362" s="199">
        <v>4888563</v>
      </c>
    </row>
    <row r="1363" spans="1:9" s="69" customFormat="1" ht="20.25">
      <c r="A1363" s="58">
        <v>21010104</v>
      </c>
      <c r="B1363" s="281" t="s">
        <v>19</v>
      </c>
      <c r="C1363" s="202"/>
      <c r="D1363" s="82" t="s">
        <v>9</v>
      </c>
      <c r="E1363" s="83" t="s">
        <v>432</v>
      </c>
      <c r="F1363" s="186"/>
      <c r="G1363" s="199"/>
      <c r="H1363" s="186"/>
      <c r="I1363" s="199"/>
    </row>
    <row r="1364" spans="1:9" s="69" customFormat="1" ht="20.25">
      <c r="A1364" s="58" t="s">
        <v>643</v>
      </c>
      <c r="B1364" s="281" t="s">
        <v>19</v>
      </c>
      <c r="C1364" s="202"/>
      <c r="D1364" s="82" t="s">
        <v>9</v>
      </c>
      <c r="E1364" s="83" t="s">
        <v>433</v>
      </c>
      <c r="F1364" s="203"/>
      <c r="G1364" s="203"/>
      <c r="H1364" s="203"/>
      <c r="I1364" s="203"/>
    </row>
    <row r="1365" spans="1:9" s="69" customFormat="1" ht="20.25">
      <c r="A1365" s="200">
        <v>21010106</v>
      </c>
      <c r="B1365" s="281" t="s">
        <v>19</v>
      </c>
      <c r="C1365" s="202"/>
      <c r="D1365" s="82" t="s">
        <v>9</v>
      </c>
      <c r="E1365" s="83" t="s">
        <v>449</v>
      </c>
      <c r="F1365" s="203"/>
      <c r="G1365" s="203"/>
      <c r="H1365" s="203"/>
      <c r="I1365" s="203">
        <v>3360000</v>
      </c>
    </row>
    <row r="1366" spans="1:9" s="69" customFormat="1" ht="20.25">
      <c r="A1366" s="236"/>
      <c r="B1366" s="281" t="s">
        <v>19</v>
      </c>
      <c r="C1366" s="202"/>
      <c r="D1366" s="82" t="s">
        <v>9</v>
      </c>
      <c r="E1366" s="109" t="s">
        <v>940</v>
      </c>
      <c r="F1366" s="186"/>
      <c r="G1366" s="199">
        <v>1260000</v>
      </c>
      <c r="H1366" s="186"/>
      <c r="I1366" s="199"/>
    </row>
    <row r="1367" spans="1:9" s="69" customFormat="1" ht="39">
      <c r="A1367" s="58">
        <v>21020300</v>
      </c>
      <c r="B1367" s="113"/>
      <c r="C1367" s="202"/>
      <c r="D1367" s="113"/>
      <c r="E1367" s="78" t="s">
        <v>435</v>
      </c>
      <c r="F1367" s="186"/>
      <c r="G1367" s="199"/>
      <c r="H1367" s="186"/>
      <c r="I1367" s="199"/>
    </row>
    <row r="1368" spans="1:9" s="69" customFormat="1" ht="20.25">
      <c r="A1368" s="58">
        <v>21020301</v>
      </c>
      <c r="B1368" s="281" t="s">
        <v>19</v>
      </c>
      <c r="C1368" s="202"/>
      <c r="D1368" s="82" t="s">
        <v>9</v>
      </c>
      <c r="E1368" s="109" t="s">
        <v>436</v>
      </c>
      <c r="F1368" s="203">
        <f t="shared" ref="F1368:F1371" si="118">G1368-(G1368*10%)</f>
        <v>1741189.739058</v>
      </c>
      <c r="G1368" s="199">
        <v>1934655.26562</v>
      </c>
      <c r="H1368" s="203">
        <f t="shared" ref="H1368:H1373" si="119">G1368/12*9</f>
        <v>1450991.449215</v>
      </c>
      <c r="I1368" s="199">
        <v>1710996.96</v>
      </c>
    </row>
    <row r="1369" spans="1:9" s="69" customFormat="1" ht="20.25">
      <c r="A1369" s="58">
        <v>21020302</v>
      </c>
      <c r="B1369" s="281" t="s">
        <v>19</v>
      </c>
      <c r="C1369" s="202"/>
      <c r="D1369" s="82" t="s">
        <v>9</v>
      </c>
      <c r="E1369" s="109" t="s">
        <v>437</v>
      </c>
      <c r="F1369" s="203">
        <f t="shared" si="118"/>
        <v>994965.57052200008</v>
      </c>
      <c r="G1369" s="199">
        <v>1105517.30058</v>
      </c>
      <c r="H1369" s="203">
        <f t="shared" si="119"/>
        <v>829137.97543500003</v>
      </c>
      <c r="I1369" s="199">
        <v>977712.84</v>
      </c>
    </row>
    <row r="1370" spans="1:9" s="69" customFormat="1" ht="20.25">
      <c r="A1370" s="58">
        <v>21020303</v>
      </c>
      <c r="B1370" s="281" t="s">
        <v>19</v>
      </c>
      <c r="C1370" s="202"/>
      <c r="D1370" s="82" t="s">
        <v>9</v>
      </c>
      <c r="E1370" s="109" t="s">
        <v>438</v>
      </c>
      <c r="F1370" s="203">
        <f t="shared" si="118"/>
        <v>75442.751999999993</v>
      </c>
      <c r="G1370" s="199">
        <v>83825.279999999999</v>
      </c>
      <c r="H1370" s="203">
        <f t="shared" si="119"/>
        <v>62868.959999999999</v>
      </c>
      <c r="I1370" s="199">
        <v>60480</v>
      </c>
    </row>
    <row r="1371" spans="1:9" s="69" customFormat="1" ht="20.25">
      <c r="A1371" s="58">
        <v>21020304</v>
      </c>
      <c r="B1371" s="281" t="s">
        <v>19</v>
      </c>
      <c r="C1371" s="202"/>
      <c r="D1371" s="82" t="s">
        <v>9</v>
      </c>
      <c r="E1371" s="109" t="s">
        <v>398</v>
      </c>
      <c r="F1371" s="203">
        <f t="shared" si="118"/>
        <v>248741.38951199999</v>
      </c>
      <c r="G1371" s="199">
        <v>276379.32167999999</v>
      </c>
      <c r="H1371" s="203">
        <f t="shared" si="119"/>
        <v>207284.49126000001</v>
      </c>
      <c r="I1371" s="199">
        <v>244428.12</v>
      </c>
    </row>
    <row r="1372" spans="1:9" s="69" customFormat="1" ht="20.25">
      <c r="A1372" s="58">
        <v>21020312</v>
      </c>
      <c r="B1372" s="281" t="s">
        <v>19</v>
      </c>
      <c r="C1372" s="202"/>
      <c r="D1372" s="82" t="s">
        <v>9</v>
      </c>
      <c r="E1372" s="109" t="s">
        <v>439</v>
      </c>
      <c r="F1372" s="186"/>
      <c r="G1372" s="199"/>
      <c r="H1372" s="203">
        <f t="shared" si="119"/>
        <v>0</v>
      </c>
      <c r="I1372" s="199"/>
    </row>
    <row r="1373" spans="1:9" s="69" customFormat="1" ht="20.25">
      <c r="A1373" s="58">
        <v>21020315</v>
      </c>
      <c r="B1373" s="281" t="s">
        <v>19</v>
      </c>
      <c r="C1373" s="202"/>
      <c r="D1373" s="82" t="s">
        <v>9</v>
      </c>
      <c r="E1373" s="109" t="s">
        <v>440</v>
      </c>
      <c r="F1373" s="203">
        <f>G1373-(G1373*10%)</f>
        <v>428366.78992800001</v>
      </c>
      <c r="G1373" s="199">
        <v>475963.09992000001</v>
      </c>
      <c r="H1373" s="203">
        <f t="shared" si="119"/>
        <v>356972.32493999996</v>
      </c>
      <c r="I1373" s="199">
        <v>412428.12</v>
      </c>
    </row>
    <row r="1374" spans="1:9" s="69" customFormat="1" ht="20.25">
      <c r="A1374" s="58" t="s">
        <v>644</v>
      </c>
      <c r="B1374" s="281" t="s">
        <v>19</v>
      </c>
      <c r="C1374" s="202"/>
      <c r="D1374" s="82" t="s">
        <v>9</v>
      </c>
      <c r="E1374" s="109" t="s">
        <v>516</v>
      </c>
      <c r="F1374" s="203"/>
      <c r="G1374" s="199"/>
      <c r="H1374" s="203"/>
      <c r="I1374" s="199"/>
    </row>
    <row r="1375" spans="1:9" s="69" customFormat="1" ht="20.25">
      <c r="A1375" s="58" t="s">
        <v>645</v>
      </c>
      <c r="B1375" s="281" t="s">
        <v>19</v>
      </c>
      <c r="C1375" s="202"/>
      <c r="D1375" s="82" t="s">
        <v>9</v>
      </c>
      <c r="E1375" s="109" t="s">
        <v>517</v>
      </c>
      <c r="F1375" s="186"/>
      <c r="G1375" s="199"/>
      <c r="H1375" s="186"/>
      <c r="I1375" s="199"/>
    </row>
    <row r="1376" spans="1:9" s="69" customFormat="1" ht="20.25">
      <c r="A1376" s="58" t="s">
        <v>646</v>
      </c>
      <c r="B1376" s="281" t="s">
        <v>19</v>
      </c>
      <c r="C1376" s="202"/>
      <c r="D1376" s="82" t="s">
        <v>9</v>
      </c>
      <c r="E1376" s="109" t="s">
        <v>518</v>
      </c>
      <c r="F1376" s="203"/>
      <c r="G1376" s="203"/>
      <c r="H1376" s="203"/>
      <c r="I1376" s="203"/>
    </row>
    <row r="1377" spans="1:9" s="69" customFormat="1" ht="20.25">
      <c r="A1377" s="58">
        <v>21020400</v>
      </c>
      <c r="B1377" s="113"/>
      <c r="C1377" s="202"/>
      <c r="D1377" s="113"/>
      <c r="E1377" s="78" t="s">
        <v>450</v>
      </c>
      <c r="F1377" s="186"/>
      <c r="G1377" s="199"/>
      <c r="H1377" s="186"/>
      <c r="I1377" s="199"/>
    </row>
    <row r="1378" spans="1:9" s="69" customFormat="1" ht="20.25">
      <c r="A1378" s="58">
        <v>21020401</v>
      </c>
      <c r="B1378" s="281" t="s">
        <v>19</v>
      </c>
      <c r="C1378" s="202"/>
      <c r="D1378" s="82" t="s">
        <v>9</v>
      </c>
      <c r="E1378" s="109" t="s">
        <v>436</v>
      </c>
      <c r="F1378" s="186"/>
      <c r="G1378" s="199"/>
      <c r="H1378" s="186"/>
      <c r="I1378" s="199"/>
    </row>
    <row r="1379" spans="1:9" s="69" customFormat="1" ht="20.25">
      <c r="A1379" s="58">
        <v>21020402</v>
      </c>
      <c r="B1379" s="281" t="s">
        <v>19</v>
      </c>
      <c r="C1379" s="202"/>
      <c r="D1379" s="82" t="s">
        <v>9</v>
      </c>
      <c r="E1379" s="109" t="s">
        <v>437</v>
      </c>
      <c r="F1379" s="186"/>
      <c r="G1379" s="199"/>
      <c r="H1379" s="186"/>
      <c r="I1379" s="199"/>
    </row>
    <row r="1380" spans="1:9" s="69" customFormat="1" ht="20.25">
      <c r="A1380" s="58">
        <v>21020403</v>
      </c>
      <c r="B1380" s="281" t="s">
        <v>19</v>
      </c>
      <c r="C1380" s="202"/>
      <c r="D1380" s="82" t="s">
        <v>9</v>
      </c>
      <c r="E1380" s="109" t="s">
        <v>438</v>
      </c>
      <c r="F1380" s="186"/>
      <c r="G1380" s="199"/>
      <c r="H1380" s="186"/>
      <c r="I1380" s="199"/>
    </row>
    <row r="1381" spans="1:9" s="69" customFormat="1" ht="20.25">
      <c r="A1381" s="58">
        <v>21020404</v>
      </c>
      <c r="B1381" s="281" t="s">
        <v>19</v>
      </c>
      <c r="C1381" s="202"/>
      <c r="D1381" s="82" t="s">
        <v>9</v>
      </c>
      <c r="E1381" s="109" t="s">
        <v>398</v>
      </c>
      <c r="F1381" s="186"/>
      <c r="G1381" s="199"/>
      <c r="H1381" s="186"/>
      <c r="I1381" s="199"/>
    </row>
    <row r="1382" spans="1:9" s="69" customFormat="1" ht="20.25">
      <c r="A1382" s="58">
        <v>21020412</v>
      </c>
      <c r="B1382" s="281" t="s">
        <v>19</v>
      </c>
      <c r="C1382" s="202"/>
      <c r="D1382" s="82" t="s">
        <v>9</v>
      </c>
      <c r="E1382" s="109" t="s">
        <v>439</v>
      </c>
      <c r="F1382" s="186"/>
      <c r="G1382" s="199"/>
      <c r="H1382" s="186"/>
      <c r="I1382" s="199"/>
    </row>
    <row r="1383" spans="1:9" s="69" customFormat="1" ht="20.25">
      <c r="A1383" s="58">
        <v>21020415</v>
      </c>
      <c r="B1383" s="281" t="s">
        <v>19</v>
      </c>
      <c r="C1383" s="202"/>
      <c r="D1383" s="82" t="s">
        <v>9</v>
      </c>
      <c r="E1383" s="109" t="s">
        <v>440</v>
      </c>
      <c r="F1383" s="186"/>
      <c r="G1383" s="199"/>
      <c r="H1383" s="186"/>
      <c r="I1383" s="199"/>
    </row>
    <row r="1384" spans="1:9" s="69" customFormat="1" ht="20.25">
      <c r="A1384" s="76">
        <v>21020500</v>
      </c>
      <c r="B1384" s="197"/>
      <c r="C1384" s="198"/>
      <c r="D1384" s="197"/>
      <c r="E1384" s="78" t="s">
        <v>451</v>
      </c>
      <c r="F1384" s="186"/>
      <c r="G1384" s="199"/>
      <c r="H1384" s="186"/>
      <c r="I1384" s="199"/>
    </row>
    <row r="1385" spans="1:9" s="69" customFormat="1" ht="20.25">
      <c r="A1385" s="58">
        <v>21020501</v>
      </c>
      <c r="B1385" s="281" t="s">
        <v>19</v>
      </c>
      <c r="C1385" s="202"/>
      <c r="D1385" s="82" t="s">
        <v>9</v>
      </c>
      <c r="E1385" s="109" t="s">
        <v>436</v>
      </c>
      <c r="F1385" s="203"/>
      <c r="G1385" s="203"/>
      <c r="H1385" s="203"/>
      <c r="I1385" s="203"/>
    </row>
    <row r="1386" spans="1:9" s="69" customFormat="1" ht="20.25">
      <c r="A1386" s="339">
        <v>21020502</v>
      </c>
      <c r="B1386" s="281" t="s">
        <v>19</v>
      </c>
      <c r="C1386" s="209"/>
      <c r="D1386" s="82" t="s">
        <v>9</v>
      </c>
      <c r="E1386" s="109" t="s">
        <v>437</v>
      </c>
      <c r="F1386" s="203"/>
      <c r="G1386" s="203"/>
      <c r="H1386" s="203"/>
      <c r="I1386" s="203"/>
    </row>
    <row r="1387" spans="1:9" s="69" customFormat="1" ht="20.25">
      <c r="A1387" s="339">
        <v>21020503</v>
      </c>
      <c r="B1387" s="281" t="s">
        <v>19</v>
      </c>
      <c r="C1387" s="209"/>
      <c r="D1387" s="82" t="s">
        <v>9</v>
      </c>
      <c r="E1387" s="109" t="s">
        <v>438</v>
      </c>
      <c r="F1387" s="203"/>
      <c r="G1387" s="203"/>
      <c r="H1387" s="203"/>
      <c r="I1387" s="203"/>
    </row>
    <row r="1388" spans="1:9" s="69" customFormat="1" ht="20.25">
      <c r="A1388" s="339">
        <v>21020504</v>
      </c>
      <c r="B1388" s="281" t="s">
        <v>19</v>
      </c>
      <c r="C1388" s="209"/>
      <c r="D1388" s="82" t="s">
        <v>9</v>
      </c>
      <c r="E1388" s="109" t="s">
        <v>398</v>
      </c>
      <c r="F1388" s="203"/>
      <c r="G1388" s="203"/>
      <c r="H1388" s="203"/>
      <c r="I1388" s="203"/>
    </row>
    <row r="1389" spans="1:9" s="69" customFormat="1" ht="20.25">
      <c r="A1389" s="339" t="s">
        <v>626</v>
      </c>
      <c r="B1389" s="281" t="s">
        <v>19</v>
      </c>
      <c r="C1389" s="209"/>
      <c r="D1389" s="82" t="s">
        <v>9</v>
      </c>
      <c r="E1389" s="109" t="s">
        <v>439</v>
      </c>
      <c r="F1389" s="203"/>
      <c r="G1389" s="203"/>
      <c r="H1389" s="203"/>
      <c r="I1389" s="203"/>
    </row>
    <row r="1390" spans="1:9" s="69" customFormat="1" ht="20.25">
      <c r="A1390" s="339">
        <v>21020515</v>
      </c>
      <c r="B1390" s="281" t="s">
        <v>19</v>
      </c>
      <c r="C1390" s="209"/>
      <c r="D1390" s="82" t="s">
        <v>9</v>
      </c>
      <c r="E1390" s="109" t="s">
        <v>440</v>
      </c>
      <c r="F1390" s="203"/>
      <c r="G1390" s="203"/>
      <c r="H1390" s="203"/>
      <c r="I1390" s="203"/>
    </row>
    <row r="1391" spans="1:9" s="69" customFormat="1" ht="20.25">
      <c r="A1391" s="206">
        <v>21020600</v>
      </c>
      <c r="B1391" s="207"/>
      <c r="C1391" s="208"/>
      <c r="D1391" s="207"/>
      <c r="E1391" s="78" t="s">
        <v>408</v>
      </c>
      <c r="F1391" s="203"/>
      <c r="G1391" s="203"/>
      <c r="H1391" s="203"/>
      <c r="I1391" s="203"/>
    </row>
    <row r="1392" spans="1:9" s="69" customFormat="1" ht="20.25">
      <c r="A1392" s="296">
        <v>21020605</v>
      </c>
      <c r="B1392" s="281" t="s">
        <v>19</v>
      </c>
      <c r="C1392" s="209"/>
      <c r="D1392" s="82" t="s">
        <v>9</v>
      </c>
      <c r="E1392" s="83" t="s">
        <v>497</v>
      </c>
      <c r="F1392" s="203"/>
      <c r="G1392" s="203"/>
      <c r="H1392" s="203"/>
      <c r="I1392" s="203"/>
    </row>
    <row r="1393" spans="1:9" s="69" customFormat="1" ht="20.25">
      <c r="A1393" s="142">
        <v>22020000</v>
      </c>
      <c r="B1393" s="82"/>
      <c r="C1393" s="164"/>
      <c r="D1393" s="82"/>
      <c r="E1393" s="141" t="s">
        <v>410</v>
      </c>
      <c r="F1393" s="203"/>
      <c r="G1393" s="203"/>
      <c r="H1393" s="203"/>
      <c r="I1393" s="203"/>
    </row>
    <row r="1394" spans="1:9" s="69" customFormat="1" ht="20.25">
      <c r="A1394" s="142">
        <v>22020100</v>
      </c>
      <c r="B1394" s="82"/>
      <c r="C1394" s="164"/>
      <c r="D1394" s="82"/>
      <c r="E1394" s="141" t="s">
        <v>465</v>
      </c>
      <c r="F1394" s="203"/>
      <c r="G1394" s="203"/>
      <c r="H1394" s="203"/>
      <c r="I1394" s="203"/>
    </row>
    <row r="1395" spans="1:9" s="69" customFormat="1" ht="20.25">
      <c r="A1395" s="267">
        <v>22020101</v>
      </c>
      <c r="B1395" s="281" t="s">
        <v>19</v>
      </c>
      <c r="C1395" s="332"/>
      <c r="D1395" s="82" t="s">
        <v>9</v>
      </c>
      <c r="E1395" s="324" t="s">
        <v>466</v>
      </c>
      <c r="F1395" s="203"/>
      <c r="G1395" s="203"/>
      <c r="H1395" s="203"/>
      <c r="I1395" s="203"/>
    </row>
    <row r="1396" spans="1:9" s="69" customFormat="1" ht="20.25">
      <c r="A1396" s="267">
        <v>22020102</v>
      </c>
      <c r="B1396" s="281" t="s">
        <v>19</v>
      </c>
      <c r="C1396" s="332"/>
      <c r="D1396" s="82" t="s">
        <v>9</v>
      </c>
      <c r="E1396" s="324" t="s">
        <v>412</v>
      </c>
      <c r="F1396" s="326"/>
      <c r="G1396" s="199">
        <v>200000</v>
      </c>
      <c r="H1396" s="326"/>
      <c r="I1396" s="199">
        <v>200000</v>
      </c>
    </row>
    <row r="1397" spans="1:9" s="69" customFormat="1" ht="20.25">
      <c r="A1397" s="267">
        <v>22020103</v>
      </c>
      <c r="B1397" s="281" t="s">
        <v>19</v>
      </c>
      <c r="C1397" s="332"/>
      <c r="D1397" s="82" t="s">
        <v>9</v>
      </c>
      <c r="E1397" s="324" t="s">
        <v>467</v>
      </c>
      <c r="F1397" s="203"/>
      <c r="G1397" s="203"/>
      <c r="H1397" s="203"/>
      <c r="I1397" s="203"/>
    </row>
    <row r="1398" spans="1:9" s="69" customFormat="1" ht="20.25">
      <c r="A1398" s="267">
        <v>22020104</v>
      </c>
      <c r="B1398" s="281" t="s">
        <v>19</v>
      </c>
      <c r="C1398" s="332"/>
      <c r="D1398" s="82" t="s">
        <v>9</v>
      </c>
      <c r="E1398" s="324" t="s">
        <v>413</v>
      </c>
      <c r="F1398" s="203"/>
      <c r="G1398" s="203"/>
      <c r="H1398" s="203"/>
      <c r="I1398" s="203"/>
    </row>
    <row r="1399" spans="1:9" s="69" customFormat="1" ht="20.25">
      <c r="A1399" s="58">
        <v>21020600</v>
      </c>
      <c r="B1399" s="113"/>
      <c r="C1399" s="202"/>
      <c r="D1399" s="113"/>
      <c r="E1399" s="147" t="s">
        <v>647</v>
      </c>
      <c r="F1399" s="203"/>
      <c r="G1399" s="203"/>
      <c r="H1399" s="203"/>
      <c r="I1399" s="203"/>
    </row>
    <row r="1400" spans="1:9" s="69" customFormat="1" ht="20.25">
      <c r="A1400" s="58">
        <v>21020605</v>
      </c>
      <c r="B1400" s="281" t="s">
        <v>19</v>
      </c>
      <c r="C1400" s="202"/>
      <c r="D1400" s="82" t="s">
        <v>9</v>
      </c>
      <c r="E1400" s="109" t="s">
        <v>497</v>
      </c>
      <c r="F1400" s="203"/>
      <c r="G1400" s="203"/>
      <c r="H1400" s="203"/>
      <c r="I1400" s="203"/>
    </row>
    <row r="1401" spans="1:9" s="69" customFormat="1" ht="39">
      <c r="A1401" s="142">
        <v>22020400</v>
      </c>
      <c r="B1401" s="82"/>
      <c r="C1401" s="164"/>
      <c r="D1401" s="82"/>
      <c r="E1401" s="141" t="s">
        <v>522</v>
      </c>
      <c r="F1401" s="203"/>
      <c r="G1401" s="203"/>
      <c r="H1401" s="203"/>
      <c r="I1401" s="203"/>
    </row>
    <row r="1402" spans="1:9" s="69" customFormat="1" ht="20.25">
      <c r="A1402" s="142">
        <v>22020413</v>
      </c>
      <c r="B1402" s="281" t="s">
        <v>19</v>
      </c>
      <c r="C1402" s="164"/>
      <c r="D1402" s="82" t="s">
        <v>9</v>
      </c>
      <c r="E1402" s="246" t="s">
        <v>648</v>
      </c>
      <c r="F1402" s="186">
        <v>8769000</v>
      </c>
      <c r="G1402" s="199">
        <v>15000000</v>
      </c>
      <c r="H1402" s="186">
        <v>3500000</v>
      </c>
      <c r="I1402" s="199">
        <v>15000000</v>
      </c>
    </row>
    <row r="1403" spans="1:9" s="69" customFormat="1" ht="21" thickBot="1">
      <c r="A1403" s="341" t="s">
        <v>649</v>
      </c>
      <c r="B1403" s="290" t="s">
        <v>19</v>
      </c>
      <c r="C1403" s="218"/>
      <c r="D1403" s="270" t="s">
        <v>9</v>
      </c>
      <c r="E1403" s="273" t="s">
        <v>650</v>
      </c>
      <c r="F1403" s="237">
        <v>430000</v>
      </c>
      <c r="G1403" s="238">
        <v>5000000</v>
      </c>
      <c r="H1403" s="237">
        <v>458535.11</v>
      </c>
      <c r="I1403" s="238">
        <v>5000000</v>
      </c>
    </row>
    <row r="1404" spans="1:9" s="69" customFormat="1" ht="21" thickBot="1">
      <c r="A1404" s="368"/>
      <c r="B1404" s="368"/>
      <c r="C1404" s="369"/>
      <c r="D1404" s="368"/>
      <c r="E1404" s="239" t="s">
        <v>447</v>
      </c>
      <c r="F1404" s="247">
        <f>SUM(F1362:F1392)</f>
        <v>8463534.0811559986</v>
      </c>
      <c r="G1404" s="247">
        <f>SUM(G1362:G1392)</f>
        <v>10663926.75684</v>
      </c>
      <c r="H1404" s="247">
        <f>SUM(H1362:H1392)</f>
        <v>7052945.0676299985</v>
      </c>
      <c r="I1404" s="247">
        <f>SUM(I1362:I1392)</f>
        <v>11654609.039999999</v>
      </c>
    </row>
    <row r="1405" spans="1:9" s="69" customFormat="1" ht="21" thickBot="1">
      <c r="A1405" s="368"/>
      <c r="B1405" s="368"/>
      <c r="C1405" s="369"/>
      <c r="D1405" s="368"/>
      <c r="E1405" s="239" t="s">
        <v>410</v>
      </c>
      <c r="F1405" s="247">
        <f>SUM(F1395:F1403)</f>
        <v>9199000</v>
      </c>
      <c r="G1405" s="247">
        <f>SUM(G1395:G1403)</f>
        <v>20200000</v>
      </c>
      <c r="H1405" s="247">
        <f>SUM(H1395:H1403)</f>
        <v>3958535.11</v>
      </c>
      <c r="I1405" s="247">
        <f>SUM(I1395:I1403)</f>
        <v>20200000</v>
      </c>
    </row>
    <row r="1406" spans="1:9" s="69" customFormat="1" ht="21" thickBot="1">
      <c r="A1406" s="368"/>
      <c r="B1406" s="368"/>
      <c r="C1406" s="369"/>
      <c r="D1406" s="368"/>
      <c r="E1406" s="239" t="s">
        <v>51</v>
      </c>
      <c r="F1406" s="247">
        <f>F1404+F1405</f>
        <v>17662534.081156</v>
      </c>
      <c r="G1406" s="247">
        <f>G1404+G1405</f>
        <v>30863926.756839998</v>
      </c>
      <c r="H1406" s="247">
        <f>H1404+H1405</f>
        <v>11011480.177629998</v>
      </c>
      <c r="I1406" s="247">
        <f>I1404+I1405</f>
        <v>31854609.039999999</v>
      </c>
    </row>
    <row r="1407" spans="1:9" ht="34.5">
      <c r="A1407" s="710" t="s">
        <v>0</v>
      </c>
      <c r="B1407" s="711"/>
      <c r="C1407" s="711"/>
      <c r="D1407" s="711"/>
      <c r="E1407" s="711"/>
      <c r="F1407" s="711"/>
      <c r="G1407" s="711"/>
      <c r="H1407" s="711"/>
      <c r="I1407" s="712"/>
    </row>
    <row r="1408" spans="1:9" ht="22.5">
      <c r="A1408" s="713" t="s">
        <v>1</v>
      </c>
      <c r="B1408" s="714"/>
      <c r="C1408" s="714"/>
      <c r="D1408" s="714"/>
      <c r="E1408" s="714"/>
      <c r="F1408" s="714"/>
      <c r="G1408" s="714"/>
      <c r="H1408" s="714"/>
      <c r="I1408" s="715"/>
    </row>
    <row r="1409" spans="1:9" ht="22.5">
      <c r="A1409" s="713" t="s">
        <v>984</v>
      </c>
      <c r="B1409" s="714"/>
      <c r="C1409" s="714"/>
      <c r="D1409" s="714"/>
      <c r="E1409" s="714"/>
      <c r="F1409" s="714"/>
      <c r="G1409" s="714"/>
      <c r="H1409" s="714"/>
      <c r="I1409" s="715"/>
    </row>
    <row r="1410" spans="1:9" ht="18.75" customHeight="1" thickBot="1">
      <c r="A1410" s="716" t="s">
        <v>368</v>
      </c>
      <c r="B1410" s="716"/>
      <c r="C1410" s="716"/>
      <c r="D1410" s="716"/>
      <c r="E1410" s="716"/>
      <c r="F1410" s="716"/>
      <c r="G1410" s="716"/>
      <c r="H1410" s="716"/>
      <c r="I1410" s="716"/>
    </row>
    <row r="1411" spans="1:9" s="69" customFormat="1" ht="20.25" thickBot="1">
      <c r="A1411" s="717" t="s">
        <v>651</v>
      </c>
      <c r="B1411" s="718"/>
      <c r="C1411" s="718"/>
      <c r="D1411" s="718"/>
      <c r="E1411" s="718"/>
      <c r="F1411" s="718"/>
      <c r="G1411" s="718"/>
      <c r="H1411" s="718"/>
      <c r="I1411" s="719"/>
    </row>
    <row r="1412" spans="1:9" s="184" customFormat="1" ht="41.25" thickBot="1">
      <c r="A1412" s="3" t="s">
        <v>370</v>
      </c>
      <c r="B1412" s="3" t="s">
        <v>78</v>
      </c>
      <c r="C1412" s="157" t="s">
        <v>371</v>
      </c>
      <c r="D1412" s="67" t="s">
        <v>4</v>
      </c>
      <c r="E1412" s="158" t="s">
        <v>79</v>
      </c>
      <c r="F1412" s="3" t="s">
        <v>882</v>
      </c>
      <c r="G1412" s="3" t="s">
        <v>881</v>
      </c>
      <c r="H1412" s="3" t="s">
        <v>884</v>
      </c>
      <c r="I1412" s="3" t="s">
        <v>983</v>
      </c>
    </row>
    <row r="1413" spans="1:9" s="69" customFormat="1" ht="20.25">
      <c r="A1413" s="365">
        <v>20000000</v>
      </c>
      <c r="B1413" s="366"/>
      <c r="C1413" s="367"/>
      <c r="D1413" s="113"/>
      <c r="E1413" s="72" t="s">
        <v>43</v>
      </c>
      <c r="F1413" s="370"/>
      <c r="G1413" s="370"/>
      <c r="H1413" s="370"/>
      <c r="I1413" s="371"/>
    </row>
    <row r="1414" spans="1:9" s="69" customFormat="1" ht="20.25">
      <c r="A1414" s="58">
        <v>21000000</v>
      </c>
      <c r="B1414" s="113"/>
      <c r="C1414" s="202"/>
      <c r="D1414" s="113"/>
      <c r="E1414" s="372" t="s">
        <v>46</v>
      </c>
      <c r="F1414" s="373"/>
      <c r="G1414" s="373"/>
      <c r="H1414" s="373"/>
      <c r="I1414" s="373"/>
    </row>
    <row r="1415" spans="1:9" s="69" customFormat="1" ht="20.25">
      <c r="A1415" s="58">
        <v>21010000</v>
      </c>
      <c r="B1415" s="113"/>
      <c r="C1415" s="202"/>
      <c r="D1415" s="113"/>
      <c r="E1415" s="372" t="s">
        <v>392</v>
      </c>
      <c r="F1415" s="373"/>
      <c r="G1415" s="373"/>
      <c r="H1415" s="373"/>
      <c r="I1415" s="373"/>
    </row>
    <row r="1416" spans="1:9" s="69" customFormat="1" ht="20.25">
      <c r="A1416" s="58">
        <v>21010103</v>
      </c>
      <c r="B1416" s="281" t="s">
        <v>19</v>
      </c>
      <c r="C1416" s="202"/>
      <c r="D1416" s="82" t="s">
        <v>9</v>
      </c>
      <c r="E1416" s="374" t="s">
        <v>431</v>
      </c>
      <c r="F1416" s="203">
        <f t="shared" ref="F1416:F1417" si="120">G1416-(G1416*10%)</f>
        <v>3044516.7187007996</v>
      </c>
      <c r="G1416" s="373">
        <v>3382796.3541119997</v>
      </c>
      <c r="H1416" s="203">
        <f t="shared" ref="H1416:H1417" si="121">G1416/12*9</f>
        <v>2537097.2655839999</v>
      </c>
      <c r="I1416" s="373">
        <v>2893828.6</v>
      </c>
    </row>
    <row r="1417" spans="1:9" s="69" customFormat="1" ht="20.25">
      <c r="A1417" s="58">
        <v>21010104</v>
      </c>
      <c r="B1417" s="281" t="s">
        <v>19</v>
      </c>
      <c r="C1417" s="202"/>
      <c r="D1417" s="82" t="s">
        <v>9</v>
      </c>
      <c r="E1417" s="374" t="s">
        <v>432</v>
      </c>
      <c r="F1417" s="203">
        <f t="shared" si="120"/>
        <v>2420924.6673360001</v>
      </c>
      <c r="G1417" s="373">
        <v>2689916.2970400001</v>
      </c>
      <c r="H1417" s="203">
        <f t="shared" si="121"/>
        <v>2017437.2227800002</v>
      </c>
      <c r="I1417" s="373">
        <v>593299.07999999996</v>
      </c>
    </row>
    <row r="1418" spans="1:9" s="69" customFormat="1" ht="20.25">
      <c r="A1418" s="58" t="s">
        <v>643</v>
      </c>
      <c r="B1418" s="281" t="s">
        <v>19</v>
      </c>
      <c r="C1418" s="202"/>
      <c r="D1418" s="82" t="s">
        <v>9</v>
      </c>
      <c r="E1418" s="374" t="s">
        <v>433</v>
      </c>
      <c r="F1418" s="203"/>
      <c r="G1418" s="203"/>
      <c r="H1418" s="203"/>
      <c r="I1418" s="203"/>
    </row>
    <row r="1419" spans="1:9" s="69" customFormat="1" ht="20.25">
      <c r="A1419" s="200">
        <v>21010106</v>
      </c>
      <c r="B1419" s="281" t="s">
        <v>19</v>
      </c>
      <c r="C1419" s="202"/>
      <c r="D1419" s="82" t="s">
        <v>9</v>
      </c>
      <c r="E1419" s="374" t="s">
        <v>449</v>
      </c>
      <c r="F1419" s="203"/>
      <c r="G1419" s="203"/>
      <c r="H1419" s="203"/>
      <c r="I1419" s="203"/>
    </row>
    <row r="1420" spans="1:9" s="69" customFormat="1" ht="20.25">
      <c r="A1420" s="236"/>
      <c r="B1420" s="281" t="s">
        <v>19</v>
      </c>
      <c r="C1420" s="202"/>
      <c r="D1420" s="82" t="s">
        <v>9</v>
      </c>
      <c r="E1420" s="109" t="s">
        <v>940</v>
      </c>
      <c r="F1420" s="203"/>
      <c r="G1420" s="373">
        <v>1680000</v>
      </c>
      <c r="H1420" s="203"/>
      <c r="I1420" s="373">
        <v>2400000</v>
      </c>
    </row>
    <row r="1421" spans="1:9" s="69" customFormat="1" ht="39">
      <c r="A1421" s="58">
        <v>21020300</v>
      </c>
      <c r="B1421" s="113"/>
      <c r="C1421" s="202"/>
      <c r="D1421" s="113"/>
      <c r="E1421" s="372" t="s">
        <v>435</v>
      </c>
      <c r="F1421" s="373"/>
      <c r="G1421" s="373"/>
      <c r="H1421" s="373"/>
      <c r="I1421" s="373"/>
    </row>
    <row r="1422" spans="1:9" s="69" customFormat="1" ht="20.25">
      <c r="A1422" s="58">
        <v>21020301</v>
      </c>
      <c r="B1422" s="281" t="s">
        <v>19</v>
      </c>
      <c r="C1422" s="202"/>
      <c r="D1422" s="82" t="s">
        <v>9</v>
      </c>
      <c r="E1422" s="375" t="s">
        <v>436</v>
      </c>
      <c r="F1422" s="203">
        <f t="shared" ref="F1422:F1425" si="122">G1422-(G1422*10%)</f>
        <v>1065580.8491412001</v>
      </c>
      <c r="G1422" s="373">
        <v>1183978.7212680001</v>
      </c>
      <c r="H1422" s="203">
        <f t="shared" ref="H1422:H1427" si="123">G1422/12*9</f>
        <v>887984.04095100006</v>
      </c>
      <c r="I1422" s="373">
        <v>100909.92</v>
      </c>
    </row>
    <row r="1423" spans="1:9" s="69" customFormat="1" ht="20.25">
      <c r="A1423" s="58">
        <v>21020302</v>
      </c>
      <c r="B1423" s="281" t="s">
        <v>19</v>
      </c>
      <c r="C1423" s="202"/>
      <c r="D1423" s="82" t="s">
        <v>9</v>
      </c>
      <c r="E1423" s="375" t="s">
        <v>437</v>
      </c>
      <c r="F1423" s="203">
        <f t="shared" si="122"/>
        <v>608903.33893199998</v>
      </c>
      <c r="G1423" s="373">
        <v>676559.26547999994</v>
      </c>
      <c r="H1423" s="203">
        <f t="shared" si="123"/>
        <v>507419.44910999993</v>
      </c>
      <c r="I1423" s="373">
        <v>578805.72</v>
      </c>
    </row>
    <row r="1424" spans="1:9" s="69" customFormat="1" ht="20.25">
      <c r="A1424" s="58">
        <v>21020303</v>
      </c>
      <c r="B1424" s="281" t="s">
        <v>19</v>
      </c>
      <c r="C1424" s="202"/>
      <c r="D1424" s="82" t="s">
        <v>9</v>
      </c>
      <c r="E1424" s="375" t="s">
        <v>438</v>
      </c>
      <c r="F1424" s="203">
        <f t="shared" si="122"/>
        <v>41542.502399999998</v>
      </c>
      <c r="G1424" s="373">
        <v>46158.335999999996</v>
      </c>
      <c r="H1424" s="203">
        <f t="shared" si="123"/>
        <v>34618.752</v>
      </c>
      <c r="I1424" s="373">
        <v>35640</v>
      </c>
    </row>
    <row r="1425" spans="1:9" s="69" customFormat="1" ht="20.25">
      <c r="A1425" s="58">
        <v>21020304</v>
      </c>
      <c r="B1425" s="281" t="s">
        <v>19</v>
      </c>
      <c r="C1425" s="202"/>
      <c r="D1425" s="82" t="s">
        <v>9</v>
      </c>
      <c r="E1425" s="375" t="s">
        <v>398</v>
      </c>
      <c r="F1425" s="203">
        <f t="shared" si="122"/>
        <v>152225.84074320001</v>
      </c>
      <c r="G1425" s="373">
        <v>169139.82304800002</v>
      </c>
      <c r="H1425" s="203">
        <f t="shared" si="123"/>
        <v>126854.86728600001</v>
      </c>
      <c r="I1425" s="373">
        <v>144701.51999999999</v>
      </c>
    </row>
    <row r="1426" spans="1:9" s="69" customFormat="1" ht="20.25">
      <c r="A1426" s="58">
        <v>21020312</v>
      </c>
      <c r="B1426" s="281" t="s">
        <v>19</v>
      </c>
      <c r="C1426" s="202"/>
      <c r="D1426" s="82" t="s">
        <v>9</v>
      </c>
      <c r="E1426" s="375" t="s">
        <v>439</v>
      </c>
      <c r="F1426" s="373"/>
      <c r="G1426" s="373"/>
      <c r="H1426" s="203">
        <f t="shared" si="123"/>
        <v>0</v>
      </c>
      <c r="I1426" s="373"/>
    </row>
    <row r="1427" spans="1:9" s="69" customFormat="1" ht="20.25">
      <c r="A1427" s="58">
        <v>21020315</v>
      </c>
      <c r="B1427" s="281" t="s">
        <v>19</v>
      </c>
      <c r="C1427" s="202"/>
      <c r="D1427" s="82" t="s">
        <v>9</v>
      </c>
      <c r="E1427" s="375" t="s">
        <v>440</v>
      </c>
      <c r="F1427" s="203">
        <f>G1427-(G1427*10%)</f>
        <v>267621.70478400006</v>
      </c>
      <c r="G1427" s="373">
        <v>297357.44976000005</v>
      </c>
      <c r="H1427" s="203">
        <f t="shared" si="123"/>
        <v>223018.08732000002</v>
      </c>
      <c r="I1427" s="373">
        <v>240701.52</v>
      </c>
    </row>
    <row r="1428" spans="1:9" s="69" customFormat="1" ht="20.25">
      <c r="A1428" s="200">
        <v>21020314</v>
      </c>
      <c r="B1428" s="281" t="s">
        <v>19</v>
      </c>
      <c r="C1428" s="202"/>
      <c r="D1428" s="82" t="s">
        <v>9</v>
      </c>
      <c r="E1428" s="375" t="s">
        <v>516</v>
      </c>
      <c r="F1428" s="203"/>
      <c r="G1428" s="203"/>
      <c r="H1428" s="203"/>
      <c r="I1428" s="203">
        <v>137629.07999999999</v>
      </c>
    </row>
    <row r="1429" spans="1:9" s="69" customFormat="1" ht="20.25">
      <c r="A1429" s="200">
        <v>21020305</v>
      </c>
      <c r="B1429" s="281" t="s">
        <v>19</v>
      </c>
      <c r="C1429" s="202"/>
      <c r="D1429" s="82" t="s">
        <v>9</v>
      </c>
      <c r="E1429" s="375" t="s">
        <v>517</v>
      </c>
      <c r="F1429" s="203"/>
      <c r="G1429" s="203"/>
      <c r="H1429" s="203"/>
      <c r="I1429" s="203"/>
    </row>
    <row r="1430" spans="1:9" s="69" customFormat="1" ht="20.25">
      <c r="A1430" s="200">
        <v>21020306</v>
      </c>
      <c r="B1430" s="281" t="s">
        <v>19</v>
      </c>
      <c r="C1430" s="202"/>
      <c r="D1430" s="82" t="s">
        <v>9</v>
      </c>
      <c r="E1430" s="375" t="s">
        <v>518</v>
      </c>
      <c r="F1430" s="203"/>
      <c r="G1430" s="203"/>
      <c r="H1430" s="203"/>
      <c r="I1430" s="203">
        <v>7560</v>
      </c>
    </row>
    <row r="1431" spans="1:9" s="69" customFormat="1" ht="20.25">
      <c r="A1431" s="58">
        <v>21020400</v>
      </c>
      <c r="B1431" s="113"/>
      <c r="C1431" s="202"/>
      <c r="D1431" s="113"/>
      <c r="E1431" s="372" t="s">
        <v>450</v>
      </c>
      <c r="F1431" s="203"/>
      <c r="G1431" s="203"/>
      <c r="H1431" s="203"/>
      <c r="I1431" s="203"/>
    </row>
    <row r="1432" spans="1:9" s="69" customFormat="1" ht="20.25">
      <c r="A1432" s="58">
        <v>21020401</v>
      </c>
      <c r="B1432" s="281" t="s">
        <v>19</v>
      </c>
      <c r="C1432" s="202"/>
      <c r="D1432" s="82" t="s">
        <v>9</v>
      </c>
      <c r="E1432" s="375" t="s">
        <v>436</v>
      </c>
      <c r="F1432" s="203">
        <f t="shared" ref="F1432:F1435" si="124">G1432-(G1432*10%)</f>
        <v>847323.63356759981</v>
      </c>
      <c r="G1432" s="373">
        <v>941470.70396399987</v>
      </c>
      <c r="H1432" s="203">
        <f t="shared" ref="H1432:H1437" si="125">G1432/12*9</f>
        <v>706103.02797299984</v>
      </c>
      <c r="I1432" s="373">
        <v>201112.92</v>
      </c>
    </row>
    <row r="1433" spans="1:9" s="69" customFormat="1" ht="20.25">
      <c r="A1433" s="58">
        <v>21020402</v>
      </c>
      <c r="B1433" s="281" t="s">
        <v>19</v>
      </c>
      <c r="C1433" s="202"/>
      <c r="D1433" s="82" t="s">
        <v>9</v>
      </c>
      <c r="E1433" s="375" t="s">
        <v>437</v>
      </c>
      <c r="F1433" s="203">
        <f t="shared" si="124"/>
        <v>484184.93346720003</v>
      </c>
      <c r="G1433" s="373">
        <v>537983.25940800004</v>
      </c>
      <c r="H1433" s="203">
        <f t="shared" si="125"/>
        <v>403487.44455600006</v>
      </c>
      <c r="I1433" s="373">
        <v>114921.72</v>
      </c>
    </row>
    <row r="1434" spans="1:9" s="69" customFormat="1" ht="20.25">
      <c r="A1434" s="58" t="s">
        <v>652</v>
      </c>
      <c r="B1434" s="281" t="s">
        <v>19</v>
      </c>
      <c r="C1434" s="202"/>
      <c r="D1434" s="82" t="s">
        <v>9</v>
      </c>
      <c r="E1434" s="375" t="s">
        <v>438</v>
      </c>
      <c r="F1434" s="203">
        <f t="shared" si="124"/>
        <v>38946.095999999998</v>
      </c>
      <c r="G1434" s="373">
        <v>43273.439999999995</v>
      </c>
      <c r="H1434" s="203">
        <f t="shared" si="125"/>
        <v>32455.079999999994</v>
      </c>
      <c r="I1434" s="373">
        <v>8640</v>
      </c>
    </row>
    <row r="1435" spans="1:9" s="69" customFormat="1" ht="20.25">
      <c r="A1435" s="58">
        <v>21020404</v>
      </c>
      <c r="B1435" s="281" t="s">
        <v>19</v>
      </c>
      <c r="C1435" s="202"/>
      <c r="D1435" s="82" t="s">
        <v>9</v>
      </c>
      <c r="E1435" s="375" t="s">
        <v>398</v>
      </c>
      <c r="F1435" s="203">
        <f t="shared" si="124"/>
        <v>121046.23336680001</v>
      </c>
      <c r="G1435" s="373">
        <v>134495.81485200001</v>
      </c>
      <c r="H1435" s="203">
        <f t="shared" si="125"/>
        <v>100871.86113900002</v>
      </c>
      <c r="I1435" s="373">
        <v>28730.400000000001</v>
      </c>
    </row>
    <row r="1436" spans="1:9" s="69" customFormat="1" ht="20.25">
      <c r="A1436" s="58">
        <v>21020412</v>
      </c>
      <c r="B1436" s="281" t="s">
        <v>19</v>
      </c>
      <c r="C1436" s="202"/>
      <c r="D1436" s="82" t="s">
        <v>9</v>
      </c>
      <c r="E1436" s="375" t="s">
        <v>439</v>
      </c>
      <c r="F1436" s="373"/>
      <c r="G1436" s="373">
        <v>0</v>
      </c>
      <c r="H1436" s="203">
        <f t="shared" si="125"/>
        <v>0</v>
      </c>
      <c r="I1436" s="373"/>
    </row>
    <row r="1437" spans="1:9" s="69" customFormat="1" ht="20.25">
      <c r="A1437" s="58">
        <v>21020415</v>
      </c>
      <c r="B1437" s="281" t="s">
        <v>19</v>
      </c>
      <c r="C1437" s="202"/>
      <c r="D1437" s="82" t="s">
        <v>9</v>
      </c>
      <c r="E1437" s="375" t="s">
        <v>440</v>
      </c>
      <c r="F1437" s="203">
        <f>G1437-(G1437*10%)</f>
        <v>236442.18155039998</v>
      </c>
      <c r="G1437" s="373">
        <v>262713.53505599999</v>
      </c>
      <c r="H1437" s="203">
        <f t="shared" si="125"/>
        <v>197035.151292</v>
      </c>
      <c r="I1437" s="373">
        <v>52730.400000000001</v>
      </c>
    </row>
    <row r="1438" spans="1:9" s="69" customFormat="1" ht="20.25">
      <c r="A1438" s="76">
        <v>21020500</v>
      </c>
      <c r="B1438" s="197"/>
      <c r="C1438" s="198"/>
      <c r="D1438" s="197"/>
      <c r="E1438" s="372" t="s">
        <v>451</v>
      </c>
      <c r="F1438" s="203"/>
      <c r="G1438" s="203"/>
      <c r="H1438" s="203"/>
      <c r="I1438" s="203"/>
    </row>
    <row r="1439" spans="1:9" s="69" customFormat="1" ht="20.25">
      <c r="A1439" s="58">
        <v>21020501</v>
      </c>
      <c r="B1439" s="281" t="s">
        <v>19</v>
      </c>
      <c r="C1439" s="202"/>
      <c r="D1439" s="82" t="s">
        <v>9</v>
      </c>
      <c r="E1439" s="375" t="s">
        <v>436</v>
      </c>
      <c r="F1439" s="203"/>
      <c r="G1439" s="203"/>
      <c r="H1439" s="203"/>
      <c r="I1439" s="203"/>
    </row>
    <row r="1440" spans="1:9" s="69" customFormat="1" ht="20.25">
      <c r="A1440" s="339">
        <v>21020502</v>
      </c>
      <c r="B1440" s="281" t="s">
        <v>19</v>
      </c>
      <c r="C1440" s="209"/>
      <c r="D1440" s="82" t="s">
        <v>9</v>
      </c>
      <c r="E1440" s="375" t="s">
        <v>437</v>
      </c>
      <c r="F1440" s="203"/>
      <c r="G1440" s="203"/>
      <c r="H1440" s="203"/>
      <c r="I1440" s="203"/>
    </row>
    <row r="1441" spans="1:9" s="69" customFormat="1" ht="20.25">
      <c r="A1441" s="339">
        <v>21020503</v>
      </c>
      <c r="B1441" s="281" t="s">
        <v>19</v>
      </c>
      <c r="C1441" s="209"/>
      <c r="D1441" s="82" t="s">
        <v>9</v>
      </c>
      <c r="E1441" s="375" t="s">
        <v>438</v>
      </c>
      <c r="F1441" s="203"/>
      <c r="G1441" s="203"/>
      <c r="H1441" s="203"/>
      <c r="I1441" s="203"/>
    </row>
    <row r="1442" spans="1:9" s="69" customFormat="1" ht="20.25">
      <c r="A1442" s="339">
        <v>21020504</v>
      </c>
      <c r="B1442" s="281" t="s">
        <v>19</v>
      </c>
      <c r="C1442" s="209"/>
      <c r="D1442" s="82" t="s">
        <v>9</v>
      </c>
      <c r="E1442" s="375" t="s">
        <v>398</v>
      </c>
      <c r="F1442" s="203"/>
      <c r="G1442" s="203"/>
      <c r="H1442" s="203"/>
      <c r="I1442" s="203"/>
    </row>
    <row r="1443" spans="1:9" s="69" customFormat="1" ht="20.25">
      <c r="A1443" s="339" t="s">
        <v>626</v>
      </c>
      <c r="B1443" s="281" t="s">
        <v>19</v>
      </c>
      <c r="C1443" s="209"/>
      <c r="D1443" s="82" t="s">
        <v>9</v>
      </c>
      <c r="E1443" s="375" t="s">
        <v>439</v>
      </c>
      <c r="F1443" s="203"/>
      <c r="G1443" s="203"/>
      <c r="H1443" s="203"/>
      <c r="I1443" s="203"/>
    </row>
    <row r="1444" spans="1:9" s="69" customFormat="1" ht="20.25">
      <c r="A1444" s="339">
        <v>21020515</v>
      </c>
      <c r="B1444" s="281" t="s">
        <v>19</v>
      </c>
      <c r="C1444" s="209"/>
      <c r="D1444" s="82" t="s">
        <v>9</v>
      </c>
      <c r="E1444" s="375" t="s">
        <v>440</v>
      </c>
      <c r="F1444" s="203"/>
      <c r="G1444" s="203"/>
      <c r="H1444" s="203"/>
      <c r="I1444" s="203"/>
    </row>
    <row r="1445" spans="1:9" s="69" customFormat="1" ht="20.25">
      <c r="A1445" s="206">
        <v>21020600</v>
      </c>
      <c r="B1445" s="207"/>
      <c r="C1445" s="208"/>
      <c r="D1445" s="207"/>
      <c r="E1445" s="78" t="s">
        <v>408</v>
      </c>
      <c r="F1445" s="203"/>
      <c r="G1445" s="187"/>
      <c r="H1445" s="203"/>
      <c r="I1445" s="187"/>
    </row>
    <row r="1446" spans="1:9" s="69" customFormat="1" ht="20.25">
      <c r="A1446" s="296">
        <v>21020605</v>
      </c>
      <c r="B1446" s="281" t="s">
        <v>19</v>
      </c>
      <c r="C1446" s="209"/>
      <c r="D1446" s="82" t="s">
        <v>9</v>
      </c>
      <c r="E1446" s="83" t="s">
        <v>497</v>
      </c>
      <c r="F1446" s="203"/>
      <c r="G1446" s="187"/>
      <c r="H1446" s="203"/>
      <c r="I1446" s="187"/>
    </row>
    <row r="1447" spans="1:9" s="69" customFormat="1" ht="20.25">
      <c r="A1447" s="142">
        <v>22020000</v>
      </c>
      <c r="B1447" s="82"/>
      <c r="C1447" s="164"/>
      <c r="D1447" s="82"/>
      <c r="E1447" s="376" t="s">
        <v>410</v>
      </c>
      <c r="F1447" s="186"/>
      <c r="G1447" s="186"/>
      <c r="H1447" s="186"/>
      <c r="I1447" s="186"/>
    </row>
    <row r="1448" spans="1:9" s="69" customFormat="1" ht="20.25">
      <c r="A1448" s="142">
        <v>22020100</v>
      </c>
      <c r="B1448" s="82"/>
      <c r="C1448" s="164"/>
      <c r="D1448" s="82"/>
      <c r="E1448" s="376" t="s">
        <v>465</v>
      </c>
      <c r="F1448" s="186"/>
      <c r="G1448" s="186"/>
      <c r="H1448" s="186"/>
      <c r="I1448" s="186"/>
    </row>
    <row r="1449" spans="1:9" s="69" customFormat="1" ht="20.25">
      <c r="A1449" s="267">
        <v>22020101</v>
      </c>
      <c r="B1449" s="281" t="s">
        <v>19</v>
      </c>
      <c r="C1449" s="332"/>
      <c r="D1449" s="82" t="s">
        <v>9</v>
      </c>
      <c r="E1449" s="377" t="s">
        <v>466</v>
      </c>
      <c r="F1449" s="203"/>
      <c r="G1449" s="203"/>
      <c r="H1449" s="203"/>
      <c r="I1449" s="203"/>
    </row>
    <row r="1450" spans="1:9" s="69" customFormat="1" ht="20.25">
      <c r="A1450" s="267">
        <v>22020102</v>
      </c>
      <c r="B1450" s="281" t="s">
        <v>19</v>
      </c>
      <c r="C1450" s="332"/>
      <c r="D1450" s="82" t="s">
        <v>9</v>
      </c>
      <c r="E1450" s="377" t="s">
        <v>412</v>
      </c>
      <c r="F1450" s="326"/>
      <c r="G1450" s="186">
        <v>250000</v>
      </c>
      <c r="H1450" s="326"/>
      <c r="I1450" s="186">
        <v>250000</v>
      </c>
    </row>
    <row r="1451" spans="1:9" s="69" customFormat="1" ht="20.25">
      <c r="A1451" s="267">
        <v>22020103</v>
      </c>
      <c r="B1451" s="281" t="s">
        <v>19</v>
      </c>
      <c r="C1451" s="332"/>
      <c r="D1451" s="82" t="s">
        <v>9</v>
      </c>
      <c r="E1451" s="377" t="s">
        <v>467</v>
      </c>
      <c r="F1451" s="203"/>
      <c r="G1451" s="203"/>
      <c r="H1451" s="203"/>
      <c r="I1451" s="203"/>
    </row>
    <row r="1452" spans="1:9" s="69" customFormat="1" ht="20.25">
      <c r="A1452" s="267">
        <v>22020104</v>
      </c>
      <c r="B1452" s="281" t="s">
        <v>19</v>
      </c>
      <c r="C1452" s="332"/>
      <c r="D1452" s="82" t="s">
        <v>9</v>
      </c>
      <c r="E1452" s="377" t="s">
        <v>413</v>
      </c>
      <c r="F1452" s="203"/>
      <c r="G1452" s="203"/>
      <c r="H1452" s="203"/>
      <c r="I1452" s="203"/>
    </row>
    <row r="1453" spans="1:9" s="69" customFormat="1" ht="20.25">
      <c r="A1453" s="58">
        <v>21020600</v>
      </c>
      <c r="B1453" s="113"/>
      <c r="C1453" s="202"/>
      <c r="D1453" s="113"/>
      <c r="E1453" s="378" t="s">
        <v>647</v>
      </c>
      <c r="F1453" s="203"/>
      <c r="G1453" s="203"/>
      <c r="H1453" s="203"/>
      <c r="I1453" s="203"/>
    </row>
    <row r="1454" spans="1:9" s="69" customFormat="1" ht="20.25">
      <c r="A1454" s="58">
        <v>21020605</v>
      </c>
      <c r="B1454" s="281" t="s">
        <v>19</v>
      </c>
      <c r="C1454" s="202"/>
      <c r="D1454" s="82" t="s">
        <v>9</v>
      </c>
      <c r="E1454" s="375" t="s">
        <v>497</v>
      </c>
      <c r="F1454" s="203"/>
      <c r="G1454" s="203"/>
      <c r="H1454" s="203"/>
      <c r="I1454" s="203"/>
    </row>
    <row r="1455" spans="1:9" s="69" customFormat="1" ht="39">
      <c r="A1455" s="142">
        <v>22020400</v>
      </c>
      <c r="B1455" s="82"/>
      <c r="C1455" s="164"/>
      <c r="D1455" s="82"/>
      <c r="E1455" s="376" t="s">
        <v>522</v>
      </c>
      <c r="F1455" s="203"/>
      <c r="G1455" s="203"/>
      <c r="H1455" s="203"/>
      <c r="I1455" s="203"/>
    </row>
    <row r="1456" spans="1:9" s="69" customFormat="1" ht="39">
      <c r="A1456" s="142">
        <v>22020401</v>
      </c>
      <c r="B1456" s="281" t="s">
        <v>19</v>
      </c>
      <c r="C1456" s="164"/>
      <c r="D1456" s="82" t="s">
        <v>9</v>
      </c>
      <c r="E1456" s="379" t="s">
        <v>621</v>
      </c>
      <c r="F1456" s="373">
        <v>456900</v>
      </c>
      <c r="G1456" s="373">
        <v>5000000</v>
      </c>
      <c r="H1456" s="373">
        <v>4076000</v>
      </c>
      <c r="I1456" s="373">
        <v>10000000</v>
      </c>
    </row>
    <row r="1457" spans="1:9" s="69" customFormat="1" ht="20.25">
      <c r="A1457" s="142">
        <v>22020405</v>
      </c>
      <c r="B1457" s="281" t="s">
        <v>19</v>
      </c>
      <c r="C1457" s="164"/>
      <c r="D1457" s="82" t="s">
        <v>9</v>
      </c>
      <c r="E1457" s="379" t="s">
        <v>653</v>
      </c>
      <c r="F1457" s="373">
        <v>789000</v>
      </c>
      <c r="G1457" s="373">
        <v>5000000</v>
      </c>
      <c r="H1457" s="373"/>
      <c r="I1457" s="373">
        <v>5000000</v>
      </c>
    </row>
    <row r="1458" spans="1:9" s="69" customFormat="1" ht="20.25">
      <c r="A1458" s="142">
        <v>22020406</v>
      </c>
      <c r="B1458" s="281" t="s">
        <v>19</v>
      </c>
      <c r="C1458" s="164"/>
      <c r="D1458" s="82" t="s">
        <v>9</v>
      </c>
      <c r="E1458" s="379" t="s">
        <v>524</v>
      </c>
      <c r="F1458" s="373">
        <v>1260000</v>
      </c>
      <c r="G1458" s="373">
        <v>4000000</v>
      </c>
      <c r="H1458" s="373">
        <v>2000000</v>
      </c>
      <c r="I1458" s="373">
        <v>8000000</v>
      </c>
    </row>
    <row r="1459" spans="1:9" s="69" customFormat="1" ht="20.25">
      <c r="A1459" s="142">
        <v>22020800</v>
      </c>
      <c r="B1459" s="82"/>
      <c r="C1459" s="164"/>
      <c r="D1459" s="82"/>
      <c r="E1459" s="376" t="s">
        <v>622</v>
      </c>
      <c r="F1459" s="373"/>
      <c r="G1459" s="373"/>
      <c r="H1459" s="373"/>
      <c r="I1459" s="373"/>
    </row>
    <row r="1460" spans="1:9" s="69" customFormat="1" ht="20.25">
      <c r="A1460" s="142">
        <v>22020801</v>
      </c>
      <c r="B1460" s="281" t="s">
        <v>19</v>
      </c>
      <c r="C1460" s="164"/>
      <c r="D1460" s="82" t="s">
        <v>9</v>
      </c>
      <c r="E1460" s="375" t="s">
        <v>607</v>
      </c>
      <c r="F1460" s="373">
        <v>17864550</v>
      </c>
      <c r="G1460" s="373">
        <v>25000000</v>
      </c>
      <c r="H1460" s="373">
        <v>11020000</v>
      </c>
      <c r="I1460" s="373">
        <v>30000000</v>
      </c>
    </row>
    <row r="1461" spans="1:9" s="69" customFormat="1" ht="20.25">
      <c r="A1461" s="142">
        <v>22020803</v>
      </c>
      <c r="B1461" s="281" t="s">
        <v>19</v>
      </c>
      <c r="C1461" s="164"/>
      <c r="D1461" s="82" t="s">
        <v>9</v>
      </c>
      <c r="E1461" s="375" t="s">
        <v>654</v>
      </c>
      <c r="F1461" s="373">
        <v>1187300</v>
      </c>
      <c r="G1461" s="373">
        <v>17000000</v>
      </c>
      <c r="H1461" s="373"/>
      <c r="I1461" s="373">
        <v>20000000</v>
      </c>
    </row>
    <row r="1462" spans="1:9" s="69" customFormat="1" ht="21" thickBot="1">
      <c r="A1462" s="341">
        <v>22020805</v>
      </c>
      <c r="B1462" s="290" t="s">
        <v>19</v>
      </c>
      <c r="C1462" s="218"/>
      <c r="D1462" s="270" t="s">
        <v>9</v>
      </c>
      <c r="E1462" s="380" t="s">
        <v>655</v>
      </c>
      <c r="F1462" s="381"/>
      <c r="G1462" s="381">
        <v>1000000</v>
      </c>
      <c r="H1462" s="381"/>
      <c r="I1462" s="381">
        <v>2000000</v>
      </c>
    </row>
    <row r="1463" spans="1:9" s="69" customFormat="1" ht="21" thickBot="1">
      <c r="A1463" s="368"/>
      <c r="B1463" s="368"/>
      <c r="C1463" s="369"/>
      <c r="D1463" s="368"/>
      <c r="E1463" s="239" t="s">
        <v>447</v>
      </c>
      <c r="F1463" s="382">
        <f>SUM(F1416:F1446)</f>
        <v>9329258.6999892015</v>
      </c>
      <c r="G1463" s="382">
        <f>SUM(G1416:G1446)</f>
        <v>12045842.999987999</v>
      </c>
      <c r="H1463" s="382">
        <f>SUM(H1416:H1446)</f>
        <v>7774382.2499910006</v>
      </c>
      <c r="I1463" s="382">
        <f>SUM(I1416:I1446)</f>
        <v>7539210.879999999</v>
      </c>
    </row>
    <row r="1464" spans="1:9" s="69" customFormat="1" ht="21" thickBot="1">
      <c r="A1464" s="368"/>
      <c r="B1464" s="368"/>
      <c r="C1464" s="369"/>
      <c r="D1464" s="368"/>
      <c r="E1464" s="239" t="s">
        <v>410</v>
      </c>
      <c r="F1464" s="382">
        <f>SUM(F1449:F1462)</f>
        <v>21557750</v>
      </c>
      <c r="G1464" s="382">
        <f>SUM(G1449:G1462)</f>
        <v>57250000</v>
      </c>
      <c r="H1464" s="382">
        <f>SUM(H1449:H1462)</f>
        <v>17096000</v>
      </c>
      <c r="I1464" s="382">
        <f>SUM(I1449:I1462)</f>
        <v>75250000</v>
      </c>
    </row>
    <row r="1465" spans="1:9" s="69" customFormat="1" ht="21" thickBot="1">
      <c r="A1465" s="251"/>
      <c r="B1465" s="251"/>
      <c r="C1465" s="383"/>
      <c r="D1465" s="251"/>
      <c r="E1465" s="224" t="s">
        <v>51</v>
      </c>
      <c r="F1465" s="240">
        <f>F1463+F1464</f>
        <v>30887008.6999892</v>
      </c>
      <c r="G1465" s="240">
        <f>G1463+G1464</f>
        <v>69295842.999988005</v>
      </c>
      <c r="H1465" s="240">
        <f>H1463+H1464</f>
        <v>24870382.249991</v>
      </c>
      <c r="I1465" s="240">
        <f>I1463+I1464</f>
        <v>82789210.879999995</v>
      </c>
    </row>
    <row r="1466" spans="1:9" ht="34.5">
      <c r="A1466" s="710" t="s">
        <v>0</v>
      </c>
      <c r="B1466" s="711"/>
      <c r="C1466" s="711"/>
      <c r="D1466" s="711"/>
      <c r="E1466" s="711"/>
      <c r="F1466" s="711"/>
      <c r="G1466" s="711"/>
      <c r="H1466" s="711"/>
      <c r="I1466" s="712"/>
    </row>
    <row r="1467" spans="1:9" ht="22.5">
      <c r="A1467" s="713" t="s">
        <v>1</v>
      </c>
      <c r="B1467" s="714"/>
      <c r="C1467" s="714"/>
      <c r="D1467" s="714"/>
      <c r="E1467" s="714"/>
      <c r="F1467" s="714"/>
      <c r="G1467" s="714"/>
      <c r="H1467" s="714"/>
      <c r="I1467" s="715"/>
    </row>
    <row r="1468" spans="1:9" ht="22.5">
      <c r="A1468" s="713" t="s">
        <v>984</v>
      </c>
      <c r="B1468" s="714"/>
      <c r="C1468" s="714"/>
      <c r="D1468" s="714"/>
      <c r="E1468" s="714"/>
      <c r="F1468" s="714"/>
      <c r="G1468" s="714"/>
      <c r="H1468" s="714"/>
      <c r="I1468" s="715"/>
    </row>
    <row r="1469" spans="1:9" ht="18.75" customHeight="1" thickBot="1">
      <c r="A1469" s="716" t="s">
        <v>368</v>
      </c>
      <c r="B1469" s="716"/>
      <c r="C1469" s="716"/>
      <c r="D1469" s="716"/>
      <c r="E1469" s="716"/>
      <c r="F1469" s="716"/>
      <c r="G1469" s="716"/>
      <c r="H1469" s="716"/>
      <c r="I1469" s="716"/>
    </row>
    <row r="1470" spans="1:9" s="69" customFormat="1" ht="20.25" thickBot="1">
      <c r="A1470" s="720" t="s">
        <v>656</v>
      </c>
      <c r="B1470" s="721"/>
      <c r="C1470" s="721"/>
      <c r="D1470" s="721"/>
      <c r="E1470" s="721"/>
      <c r="F1470" s="721"/>
      <c r="G1470" s="721"/>
      <c r="H1470" s="721"/>
      <c r="I1470" s="722"/>
    </row>
    <row r="1471" spans="1:9" s="184" customFormat="1" ht="41.25" thickBot="1">
      <c r="A1471" s="67" t="s">
        <v>370</v>
      </c>
      <c r="B1471" s="67" t="s">
        <v>78</v>
      </c>
      <c r="C1471" s="595" t="s">
        <v>371</v>
      </c>
      <c r="D1471" s="67" t="s">
        <v>4</v>
      </c>
      <c r="E1471" s="596" t="s">
        <v>79</v>
      </c>
      <c r="F1471" s="67" t="s">
        <v>882</v>
      </c>
      <c r="G1471" s="67" t="s">
        <v>881</v>
      </c>
      <c r="H1471" s="67" t="s">
        <v>884</v>
      </c>
      <c r="I1471" s="67" t="s">
        <v>983</v>
      </c>
    </row>
    <row r="1472" spans="1:9" s="69" customFormat="1" ht="20.25">
      <c r="A1472" s="70">
        <v>20000000</v>
      </c>
      <c r="B1472" s="232"/>
      <c r="C1472" s="233"/>
      <c r="D1472" s="232"/>
      <c r="E1472" s="72" t="s">
        <v>43</v>
      </c>
      <c r="F1472" s="234"/>
      <c r="G1472" s="234"/>
      <c r="H1472" s="234"/>
      <c r="I1472" s="235"/>
    </row>
    <row r="1473" spans="1:9" s="69" customFormat="1" ht="20.25">
      <c r="A1473" s="76">
        <v>21000000</v>
      </c>
      <c r="B1473" s="197"/>
      <c r="C1473" s="198"/>
      <c r="D1473" s="197"/>
      <c r="E1473" s="78" t="s">
        <v>46</v>
      </c>
      <c r="F1473" s="186"/>
      <c r="G1473" s="186"/>
      <c r="H1473" s="186"/>
      <c r="I1473" s="199"/>
    </row>
    <row r="1474" spans="1:9" s="69" customFormat="1" ht="20.25">
      <c r="A1474" s="76">
        <v>21010000</v>
      </c>
      <c r="B1474" s="197"/>
      <c r="C1474" s="198"/>
      <c r="D1474" s="197"/>
      <c r="E1474" s="78" t="s">
        <v>392</v>
      </c>
      <c r="F1474" s="186"/>
      <c r="G1474" s="186"/>
      <c r="H1474" s="186"/>
      <c r="I1474" s="199"/>
    </row>
    <row r="1475" spans="1:9" s="69" customFormat="1" ht="20.25">
      <c r="A1475" s="58">
        <v>21010103</v>
      </c>
      <c r="B1475" s="201" t="s">
        <v>19</v>
      </c>
      <c r="C1475" s="202"/>
      <c r="D1475" s="82" t="s">
        <v>9</v>
      </c>
      <c r="E1475" s="83" t="s">
        <v>431</v>
      </c>
      <c r="F1475" s="203">
        <f t="shared" ref="F1475:F1477" si="126">G1475-(G1475*10%)</f>
        <v>1394565.2854560001</v>
      </c>
      <c r="G1475" s="326">
        <v>1549516.9838400001</v>
      </c>
      <c r="H1475" s="203">
        <f t="shared" ref="H1475:H1477" si="127">G1475/12*9</f>
        <v>1162137.7378800001</v>
      </c>
      <c r="I1475" s="148">
        <v>3142129.08</v>
      </c>
    </row>
    <row r="1476" spans="1:9" s="69" customFormat="1" ht="20.25">
      <c r="A1476" s="58">
        <v>21010104</v>
      </c>
      <c r="B1476" s="201" t="s">
        <v>19</v>
      </c>
      <c r="C1476" s="202"/>
      <c r="D1476" s="82" t="s">
        <v>9</v>
      </c>
      <c r="E1476" s="83" t="s">
        <v>432</v>
      </c>
      <c r="F1476" s="203">
        <f t="shared" si="126"/>
        <v>2849457.1591583998</v>
      </c>
      <c r="G1476" s="203">
        <v>3166063.5101759997</v>
      </c>
      <c r="H1476" s="203">
        <f t="shared" si="127"/>
        <v>2374547.6326319999</v>
      </c>
      <c r="I1476" s="187">
        <v>977740.27</v>
      </c>
    </row>
    <row r="1477" spans="1:9" s="69" customFormat="1" ht="20.25">
      <c r="A1477" s="58">
        <v>21010105</v>
      </c>
      <c r="B1477" s="201" t="s">
        <v>19</v>
      </c>
      <c r="C1477" s="202"/>
      <c r="D1477" s="82" t="s">
        <v>9</v>
      </c>
      <c r="E1477" s="83" t="s">
        <v>433</v>
      </c>
      <c r="F1477" s="203">
        <f t="shared" si="126"/>
        <v>279456.19977239997</v>
      </c>
      <c r="G1477" s="203">
        <v>310506.88863599999</v>
      </c>
      <c r="H1477" s="203">
        <f t="shared" si="127"/>
        <v>232880.16647699999</v>
      </c>
      <c r="I1477" s="187">
        <v>114829.44</v>
      </c>
    </row>
    <row r="1478" spans="1:9" s="69" customFormat="1" ht="20.25">
      <c r="A1478" s="200">
        <v>21010106</v>
      </c>
      <c r="B1478" s="201" t="s">
        <v>19</v>
      </c>
      <c r="C1478" s="202"/>
      <c r="D1478" s="82" t="s">
        <v>9</v>
      </c>
      <c r="E1478" s="83" t="s">
        <v>449</v>
      </c>
      <c r="F1478" s="203"/>
      <c r="G1478" s="203"/>
      <c r="H1478" s="203"/>
      <c r="I1478" s="187"/>
    </row>
    <row r="1479" spans="1:9" s="69" customFormat="1" ht="20.25">
      <c r="A1479" s="236"/>
      <c r="B1479" s="201" t="s">
        <v>19</v>
      </c>
      <c r="C1479" s="202"/>
      <c r="D1479" s="82" t="s">
        <v>9</v>
      </c>
      <c r="E1479" s="109" t="s">
        <v>940</v>
      </c>
      <c r="F1479" s="203">
        <f>G1479-(G1479*10%)</f>
        <v>1512000</v>
      </c>
      <c r="G1479" s="203">
        <v>1680000</v>
      </c>
      <c r="H1479" s="203"/>
      <c r="I1479" s="187">
        <v>4320000</v>
      </c>
    </row>
    <row r="1480" spans="1:9" s="69" customFormat="1" ht="39">
      <c r="A1480" s="76">
        <v>21020300</v>
      </c>
      <c r="B1480" s="197"/>
      <c r="C1480" s="198"/>
      <c r="D1480" s="197"/>
      <c r="E1480" s="78" t="s">
        <v>435</v>
      </c>
      <c r="F1480" s="203"/>
      <c r="G1480" s="203"/>
      <c r="H1480" s="203"/>
      <c r="I1480" s="187"/>
    </row>
    <row r="1481" spans="1:9" s="69" customFormat="1" ht="20.25">
      <c r="A1481" s="58">
        <v>21020301</v>
      </c>
      <c r="B1481" s="201" t="s">
        <v>19</v>
      </c>
      <c r="C1481" s="202"/>
      <c r="D1481" s="82" t="s">
        <v>9</v>
      </c>
      <c r="E1481" s="109" t="s">
        <v>436</v>
      </c>
      <c r="F1481" s="203">
        <f t="shared" ref="F1481:F1484" si="128">G1481-(G1481*10%)</f>
        <v>488097.84990960005</v>
      </c>
      <c r="G1481" s="203">
        <v>542330.94434400008</v>
      </c>
      <c r="H1481" s="203">
        <f t="shared" ref="H1481:H1486" si="129">G1481/12*9</f>
        <v>406748.20825800009</v>
      </c>
      <c r="I1481" s="187">
        <v>1350548.28</v>
      </c>
    </row>
    <row r="1482" spans="1:9" s="69" customFormat="1" ht="20.25">
      <c r="A1482" s="58">
        <v>21020302</v>
      </c>
      <c r="B1482" s="201" t="s">
        <v>19</v>
      </c>
      <c r="C1482" s="202"/>
      <c r="D1482" s="82" t="s">
        <v>9</v>
      </c>
      <c r="E1482" s="109" t="s">
        <v>437</v>
      </c>
      <c r="F1482" s="203">
        <f t="shared" si="128"/>
        <v>278913.05709119997</v>
      </c>
      <c r="G1482" s="203">
        <v>309903.39676799998</v>
      </c>
      <c r="H1482" s="203">
        <f t="shared" si="129"/>
        <v>232427.54757599998</v>
      </c>
      <c r="I1482" s="187">
        <v>774142.08</v>
      </c>
    </row>
    <row r="1483" spans="1:9" s="69" customFormat="1" ht="20.25">
      <c r="A1483" s="58">
        <v>21020303</v>
      </c>
      <c r="B1483" s="201" t="s">
        <v>19</v>
      </c>
      <c r="C1483" s="202"/>
      <c r="D1483" s="82" t="s">
        <v>9</v>
      </c>
      <c r="E1483" s="109" t="s">
        <v>438</v>
      </c>
      <c r="F1483" s="203">
        <f t="shared" si="128"/>
        <v>22142.937600000001</v>
      </c>
      <c r="G1483" s="203">
        <v>24603.264000000003</v>
      </c>
      <c r="H1483" s="203">
        <f t="shared" si="129"/>
        <v>18452.448000000004</v>
      </c>
      <c r="I1483" s="187">
        <v>44280</v>
      </c>
    </row>
    <row r="1484" spans="1:9" s="69" customFormat="1" ht="20.25">
      <c r="A1484" s="58">
        <v>21020304</v>
      </c>
      <c r="B1484" s="201" t="s">
        <v>19</v>
      </c>
      <c r="C1484" s="202"/>
      <c r="D1484" s="82" t="s">
        <v>9</v>
      </c>
      <c r="E1484" s="109" t="s">
        <v>398</v>
      </c>
      <c r="F1484" s="203">
        <f t="shared" si="128"/>
        <v>69728.264272799992</v>
      </c>
      <c r="G1484" s="203">
        <v>77475.849191999994</v>
      </c>
      <c r="H1484" s="203">
        <f t="shared" si="129"/>
        <v>58106.886893999996</v>
      </c>
      <c r="I1484" s="187">
        <v>19235.54</v>
      </c>
    </row>
    <row r="1485" spans="1:9" s="69" customFormat="1" ht="20.25">
      <c r="A1485" s="58">
        <v>21020312</v>
      </c>
      <c r="B1485" s="201" t="s">
        <v>19</v>
      </c>
      <c r="C1485" s="202"/>
      <c r="D1485" s="82" t="s">
        <v>9</v>
      </c>
      <c r="E1485" s="109" t="s">
        <v>439</v>
      </c>
      <c r="F1485" s="203"/>
      <c r="G1485" s="203"/>
      <c r="H1485" s="203">
        <f t="shared" si="129"/>
        <v>0</v>
      </c>
      <c r="I1485" s="187"/>
    </row>
    <row r="1486" spans="1:9" s="69" customFormat="1" ht="20.25">
      <c r="A1486" s="58">
        <v>21020315</v>
      </c>
      <c r="B1486" s="201" t="s">
        <v>19</v>
      </c>
      <c r="C1486" s="202"/>
      <c r="D1486" s="82" t="s">
        <v>9</v>
      </c>
      <c r="E1486" s="109" t="s">
        <v>440</v>
      </c>
      <c r="F1486" s="203">
        <f>G1486-(G1486*10%)</f>
        <v>131236.42427279998</v>
      </c>
      <c r="G1486" s="203">
        <v>145818.24919199999</v>
      </c>
      <c r="H1486" s="203">
        <f t="shared" si="129"/>
        <v>109363.686894</v>
      </c>
      <c r="I1486" s="187">
        <v>312935.53999999998</v>
      </c>
    </row>
    <row r="1487" spans="1:9" s="69" customFormat="1" ht="20.25">
      <c r="A1487" s="58" t="s">
        <v>644</v>
      </c>
      <c r="B1487" s="201" t="s">
        <v>19</v>
      </c>
      <c r="C1487" s="202"/>
      <c r="D1487" s="82" t="s">
        <v>9</v>
      </c>
      <c r="E1487" s="109" t="s">
        <v>516</v>
      </c>
      <c r="F1487" s="203"/>
      <c r="G1487" s="203"/>
      <c r="H1487" s="203"/>
      <c r="I1487" s="187">
        <v>275258.15999999997</v>
      </c>
    </row>
    <row r="1488" spans="1:9" s="69" customFormat="1" ht="20.25">
      <c r="A1488" s="58" t="s">
        <v>645</v>
      </c>
      <c r="B1488" s="201" t="s">
        <v>19</v>
      </c>
      <c r="C1488" s="202"/>
      <c r="D1488" s="82" t="s">
        <v>9</v>
      </c>
      <c r="E1488" s="109" t="s">
        <v>517</v>
      </c>
      <c r="F1488" s="203"/>
      <c r="G1488" s="203"/>
      <c r="H1488" s="203"/>
      <c r="I1488" s="187">
        <v>475271.04</v>
      </c>
    </row>
    <row r="1489" spans="1:9" s="69" customFormat="1" ht="20.25">
      <c r="A1489" s="58" t="s">
        <v>646</v>
      </c>
      <c r="B1489" s="201" t="s">
        <v>19</v>
      </c>
      <c r="C1489" s="202"/>
      <c r="D1489" s="82" t="s">
        <v>9</v>
      </c>
      <c r="E1489" s="109" t="s">
        <v>518</v>
      </c>
      <c r="F1489" s="203"/>
      <c r="G1489" s="203"/>
      <c r="H1489" s="203"/>
      <c r="I1489" s="187">
        <v>9960</v>
      </c>
    </row>
    <row r="1490" spans="1:9" s="69" customFormat="1" ht="20.25">
      <c r="A1490" s="76">
        <v>21020400</v>
      </c>
      <c r="B1490" s="197"/>
      <c r="C1490" s="198"/>
      <c r="D1490" s="197"/>
      <c r="E1490" s="78" t="s">
        <v>450</v>
      </c>
      <c r="F1490" s="203"/>
      <c r="G1490" s="203"/>
      <c r="H1490" s="203"/>
      <c r="I1490" s="187"/>
    </row>
    <row r="1491" spans="1:9" s="69" customFormat="1" ht="20.25">
      <c r="A1491" s="58">
        <v>21020401</v>
      </c>
      <c r="B1491" s="201" t="s">
        <v>19</v>
      </c>
      <c r="C1491" s="202"/>
      <c r="D1491" s="82" t="s">
        <v>9</v>
      </c>
      <c r="E1491" s="109" t="s">
        <v>436</v>
      </c>
      <c r="F1491" s="203">
        <f t="shared" ref="F1491:F1494" si="130">G1491-(G1491*10%)</f>
        <v>997310.00314260018</v>
      </c>
      <c r="G1491" s="203">
        <v>1108122.2257140002</v>
      </c>
      <c r="H1491" s="203">
        <f t="shared" ref="H1491:H1496" si="131">G1491/12*9</f>
        <v>831091.66928550019</v>
      </c>
      <c r="I1491" s="187">
        <v>342210.98</v>
      </c>
    </row>
    <row r="1492" spans="1:9" s="69" customFormat="1" ht="20.25">
      <c r="A1492" s="58">
        <v>21020402</v>
      </c>
      <c r="B1492" s="201" t="s">
        <v>19</v>
      </c>
      <c r="C1492" s="202"/>
      <c r="D1492" s="82" t="s">
        <v>9</v>
      </c>
      <c r="E1492" s="109" t="s">
        <v>437</v>
      </c>
      <c r="F1492" s="203">
        <f t="shared" si="130"/>
        <v>569891.426706</v>
      </c>
      <c r="G1492" s="203">
        <v>633212.69634000002</v>
      </c>
      <c r="H1492" s="203">
        <f t="shared" si="131"/>
        <v>474909.52225500002</v>
      </c>
      <c r="I1492" s="187">
        <v>195548.28</v>
      </c>
    </row>
    <row r="1493" spans="1:9" s="69" customFormat="1" ht="20.25">
      <c r="A1493" s="58">
        <v>21020403</v>
      </c>
      <c r="B1493" s="201" t="s">
        <v>19</v>
      </c>
      <c r="C1493" s="202"/>
      <c r="D1493" s="82" t="s">
        <v>9</v>
      </c>
      <c r="E1493" s="109" t="s">
        <v>438</v>
      </c>
      <c r="F1493" s="203">
        <f t="shared" si="130"/>
        <v>53973.410400000001</v>
      </c>
      <c r="G1493" s="203">
        <v>59970.455999999998</v>
      </c>
      <c r="H1493" s="203">
        <f t="shared" si="131"/>
        <v>44977.841999999997</v>
      </c>
      <c r="I1493" s="187">
        <v>22680</v>
      </c>
    </row>
    <row r="1494" spans="1:9" s="69" customFormat="1" ht="20.25">
      <c r="A1494" s="58">
        <v>21020404</v>
      </c>
      <c r="B1494" s="201" t="s">
        <v>19</v>
      </c>
      <c r="C1494" s="202"/>
      <c r="D1494" s="82" t="s">
        <v>9</v>
      </c>
      <c r="E1494" s="109" t="s">
        <v>398</v>
      </c>
      <c r="F1494" s="203">
        <f t="shared" si="130"/>
        <v>142472.86308360001</v>
      </c>
      <c r="G1494" s="203">
        <v>158303.18120400002</v>
      </c>
      <c r="H1494" s="203">
        <f t="shared" si="131"/>
        <v>118727.38590300002</v>
      </c>
      <c r="I1494" s="187">
        <v>48887.040000000001</v>
      </c>
    </row>
    <row r="1495" spans="1:9" s="69" customFormat="1" ht="20.25">
      <c r="A1495" s="58">
        <v>21020412</v>
      </c>
      <c r="B1495" s="201" t="s">
        <v>19</v>
      </c>
      <c r="C1495" s="202"/>
      <c r="D1495" s="82" t="s">
        <v>9</v>
      </c>
      <c r="E1495" s="109" t="s">
        <v>439</v>
      </c>
      <c r="F1495" s="203"/>
      <c r="G1495" s="203"/>
      <c r="H1495" s="203">
        <f t="shared" si="131"/>
        <v>0</v>
      </c>
      <c r="I1495" s="187"/>
    </row>
    <row r="1496" spans="1:9" s="69" customFormat="1" ht="20.25">
      <c r="A1496" s="58">
        <v>21020415</v>
      </c>
      <c r="B1496" s="201" t="s">
        <v>19</v>
      </c>
      <c r="C1496" s="202"/>
      <c r="D1496" s="82" t="s">
        <v>9</v>
      </c>
      <c r="E1496" s="109" t="s">
        <v>440</v>
      </c>
      <c r="F1496" s="203">
        <f>G1496-(G1496*10%)</f>
        <v>265489.51625280001</v>
      </c>
      <c r="G1496" s="203">
        <v>294988.35139200004</v>
      </c>
      <c r="H1496" s="203">
        <f t="shared" si="131"/>
        <v>221241.26354400002</v>
      </c>
      <c r="I1496" s="187">
        <v>120887.03999999999</v>
      </c>
    </row>
    <row r="1497" spans="1:9" s="69" customFormat="1" ht="20.25">
      <c r="A1497" s="76">
        <v>21020500</v>
      </c>
      <c r="B1497" s="197"/>
      <c r="C1497" s="198"/>
      <c r="D1497" s="197"/>
      <c r="E1497" s="78" t="s">
        <v>451</v>
      </c>
      <c r="F1497" s="203"/>
      <c r="G1497" s="203"/>
      <c r="H1497" s="203"/>
      <c r="I1497" s="187"/>
    </row>
    <row r="1498" spans="1:9" s="69" customFormat="1" ht="20.25">
      <c r="A1498" s="58">
        <v>21020501</v>
      </c>
      <c r="B1498" s="201" t="s">
        <v>19</v>
      </c>
      <c r="C1498" s="202"/>
      <c r="D1498" s="82" t="s">
        <v>9</v>
      </c>
      <c r="E1498" s="109" t="s">
        <v>436</v>
      </c>
      <c r="F1498" s="203">
        <f t="shared" ref="F1498:F1501" si="132">G1498-(G1498*10%)</f>
        <v>97809.673764600011</v>
      </c>
      <c r="G1498" s="203">
        <v>108677.41529400001</v>
      </c>
      <c r="H1498" s="203">
        <f t="shared" ref="H1498:H1503" si="133">G1498/12*9</f>
        <v>81508.061470500004</v>
      </c>
      <c r="I1498" s="187">
        <v>40190.28</v>
      </c>
    </row>
    <row r="1499" spans="1:9" s="69" customFormat="1" ht="20.25">
      <c r="A1499" s="339">
        <v>21020502</v>
      </c>
      <c r="B1499" s="201" t="s">
        <v>19</v>
      </c>
      <c r="C1499" s="209"/>
      <c r="D1499" s="82" t="s">
        <v>9</v>
      </c>
      <c r="E1499" s="109" t="s">
        <v>437</v>
      </c>
      <c r="F1499" s="203">
        <f t="shared" si="132"/>
        <v>55891.234828799999</v>
      </c>
      <c r="G1499" s="203">
        <v>62101.372031999999</v>
      </c>
      <c r="H1499" s="203">
        <f t="shared" si="133"/>
        <v>46576.029023999996</v>
      </c>
      <c r="I1499" s="187">
        <v>22292.240000000002</v>
      </c>
    </row>
    <row r="1500" spans="1:9" s="69" customFormat="1" ht="20.25">
      <c r="A1500" s="339">
        <v>21020503</v>
      </c>
      <c r="B1500" s="201" t="s">
        <v>19</v>
      </c>
      <c r="C1500" s="209"/>
      <c r="D1500" s="82" t="s">
        <v>9</v>
      </c>
      <c r="E1500" s="109" t="s">
        <v>438</v>
      </c>
      <c r="F1500" s="203">
        <f t="shared" si="132"/>
        <v>13839.336000000001</v>
      </c>
      <c r="G1500" s="203">
        <v>15377.04</v>
      </c>
      <c r="H1500" s="203">
        <f t="shared" si="133"/>
        <v>11532.78</v>
      </c>
      <c r="I1500" s="187">
        <v>5400</v>
      </c>
    </row>
    <row r="1501" spans="1:9" s="69" customFormat="1" ht="20.25">
      <c r="A1501" s="339">
        <v>21020504</v>
      </c>
      <c r="B1501" s="201" t="s">
        <v>19</v>
      </c>
      <c r="C1501" s="209"/>
      <c r="D1501" s="82" t="s">
        <v>9</v>
      </c>
      <c r="E1501" s="109" t="s">
        <v>398</v>
      </c>
      <c r="F1501" s="203">
        <f t="shared" si="132"/>
        <v>13972.8087072</v>
      </c>
      <c r="G1501" s="203">
        <v>15525.343008</v>
      </c>
      <c r="H1501" s="203">
        <f t="shared" si="133"/>
        <v>11644.007255999999</v>
      </c>
      <c r="I1501" s="187">
        <v>5741.52</v>
      </c>
    </row>
    <row r="1502" spans="1:9" s="69" customFormat="1" ht="20.25">
      <c r="A1502" s="339">
        <v>21020512</v>
      </c>
      <c r="B1502" s="201" t="s">
        <v>19</v>
      </c>
      <c r="C1502" s="209"/>
      <c r="D1502" s="82" t="s">
        <v>9</v>
      </c>
      <c r="E1502" s="109" t="s">
        <v>439</v>
      </c>
      <c r="F1502" s="203"/>
      <c r="G1502" s="203"/>
      <c r="H1502" s="203">
        <f t="shared" si="133"/>
        <v>0</v>
      </c>
      <c r="I1502" s="187"/>
    </row>
    <row r="1503" spans="1:9" s="69" customFormat="1" ht="20.25">
      <c r="A1503" s="339">
        <v>21020515</v>
      </c>
      <c r="B1503" s="201" t="s">
        <v>19</v>
      </c>
      <c r="C1503" s="209"/>
      <c r="D1503" s="82" t="s">
        <v>9</v>
      </c>
      <c r="E1503" s="109" t="s">
        <v>440</v>
      </c>
      <c r="F1503" s="203">
        <f>G1503-(G1503*10%)</f>
        <v>180341.3100384</v>
      </c>
      <c r="G1503" s="203">
        <v>200379.23337600002</v>
      </c>
      <c r="H1503" s="203">
        <f t="shared" si="133"/>
        <v>150284.42503200003</v>
      </c>
      <c r="I1503" s="187">
        <v>70657.2</v>
      </c>
    </row>
    <row r="1504" spans="1:9" s="69" customFormat="1" ht="20.25">
      <c r="A1504" s="206">
        <v>21020600</v>
      </c>
      <c r="B1504" s="207"/>
      <c r="C1504" s="208"/>
      <c r="D1504" s="207"/>
      <c r="E1504" s="78" t="s">
        <v>408</v>
      </c>
      <c r="F1504" s="203"/>
      <c r="G1504" s="203"/>
      <c r="H1504" s="203"/>
      <c r="I1504" s="187"/>
    </row>
    <row r="1505" spans="1:9" s="69" customFormat="1" ht="20.25">
      <c r="A1505" s="296">
        <v>21020605</v>
      </c>
      <c r="B1505" s="201" t="s">
        <v>19</v>
      </c>
      <c r="C1505" s="209"/>
      <c r="D1505" s="82" t="s">
        <v>9</v>
      </c>
      <c r="E1505" s="83" t="s">
        <v>497</v>
      </c>
      <c r="F1505" s="203"/>
      <c r="G1505" s="203"/>
      <c r="H1505" s="203"/>
      <c r="I1505" s="187"/>
    </row>
    <row r="1506" spans="1:9" s="69" customFormat="1" ht="20.25">
      <c r="A1506" s="139">
        <v>22020000</v>
      </c>
      <c r="B1506" s="212"/>
      <c r="C1506" s="213"/>
      <c r="D1506" s="212"/>
      <c r="E1506" s="141" t="s">
        <v>410</v>
      </c>
      <c r="F1506" s="203"/>
      <c r="G1506" s="203"/>
      <c r="H1506" s="203"/>
      <c r="I1506" s="187"/>
    </row>
    <row r="1507" spans="1:9" s="69" customFormat="1" ht="20.25">
      <c r="A1507" s="139">
        <v>22020100</v>
      </c>
      <c r="B1507" s="212"/>
      <c r="C1507" s="213"/>
      <c r="D1507" s="212"/>
      <c r="E1507" s="141" t="s">
        <v>465</v>
      </c>
      <c r="F1507" s="203"/>
      <c r="G1507" s="203"/>
      <c r="H1507" s="203"/>
      <c r="I1507" s="187"/>
    </row>
    <row r="1508" spans="1:9" s="69" customFormat="1" ht="20.25">
      <c r="A1508" s="535">
        <v>22020101</v>
      </c>
      <c r="B1508" s="201" t="s">
        <v>19</v>
      </c>
      <c r="C1508" s="332"/>
      <c r="D1508" s="82" t="s">
        <v>9</v>
      </c>
      <c r="E1508" s="324" t="s">
        <v>466</v>
      </c>
      <c r="F1508" s="203"/>
      <c r="G1508" s="203"/>
      <c r="H1508" s="203"/>
      <c r="I1508" s="187"/>
    </row>
    <row r="1509" spans="1:9" s="69" customFormat="1" ht="20.25">
      <c r="A1509" s="535">
        <v>22020102</v>
      </c>
      <c r="B1509" s="201" t="s">
        <v>19</v>
      </c>
      <c r="C1509" s="332"/>
      <c r="D1509" s="82" t="s">
        <v>9</v>
      </c>
      <c r="E1509" s="324" t="s">
        <v>412</v>
      </c>
      <c r="F1509" s="203"/>
      <c r="G1509" s="203">
        <v>200000</v>
      </c>
      <c r="H1509" s="203"/>
      <c r="I1509" s="187">
        <v>200000</v>
      </c>
    </row>
    <row r="1510" spans="1:9" s="69" customFormat="1" ht="20.25">
      <c r="A1510" s="535">
        <v>22020103</v>
      </c>
      <c r="B1510" s="201" t="s">
        <v>19</v>
      </c>
      <c r="C1510" s="332"/>
      <c r="D1510" s="82" t="s">
        <v>9</v>
      </c>
      <c r="E1510" s="324" t="s">
        <v>467</v>
      </c>
      <c r="F1510" s="203"/>
      <c r="G1510" s="203"/>
      <c r="H1510" s="203"/>
      <c r="I1510" s="187"/>
    </row>
    <row r="1511" spans="1:9" s="69" customFormat="1" ht="20.25">
      <c r="A1511" s="535">
        <v>22020104</v>
      </c>
      <c r="B1511" s="201" t="s">
        <v>19</v>
      </c>
      <c r="C1511" s="332"/>
      <c r="D1511" s="82" t="s">
        <v>9</v>
      </c>
      <c r="E1511" s="324" t="s">
        <v>413</v>
      </c>
      <c r="F1511" s="203"/>
      <c r="G1511" s="203"/>
      <c r="H1511" s="203"/>
      <c r="I1511" s="187"/>
    </row>
    <row r="1512" spans="1:9" s="69" customFormat="1" ht="20.25">
      <c r="A1512" s="139">
        <v>22020200</v>
      </c>
      <c r="B1512" s="212"/>
      <c r="C1512" s="213"/>
      <c r="D1512" s="212"/>
      <c r="E1512" s="141" t="s">
        <v>657</v>
      </c>
      <c r="F1512" s="203"/>
      <c r="G1512" s="203"/>
      <c r="H1512" s="203"/>
      <c r="I1512" s="187"/>
    </row>
    <row r="1513" spans="1:9" s="69" customFormat="1" ht="20.25">
      <c r="A1513" s="142">
        <v>22020201</v>
      </c>
      <c r="B1513" s="201" t="s">
        <v>19</v>
      </c>
      <c r="C1513" s="164"/>
      <c r="D1513" s="82" t="s">
        <v>9</v>
      </c>
      <c r="E1513" s="210" t="s">
        <v>658</v>
      </c>
      <c r="F1513" s="203">
        <v>1678000</v>
      </c>
      <c r="G1513" s="203">
        <v>15000000</v>
      </c>
      <c r="H1513" s="203">
        <v>200000</v>
      </c>
      <c r="I1513" s="187">
        <v>20000000</v>
      </c>
    </row>
    <row r="1514" spans="1:9" s="69" customFormat="1" ht="20.25">
      <c r="A1514" s="139">
        <v>22020300</v>
      </c>
      <c r="B1514" s="212"/>
      <c r="C1514" s="213"/>
      <c r="D1514" s="212"/>
      <c r="E1514" s="141" t="s">
        <v>454</v>
      </c>
      <c r="F1514" s="203"/>
      <c r="G1514" s="203"/>
      <c r="H1514" s="203"/>
      <c r="I1514" s="187"/>
    </row>
    <row r="1515" spans="1:9" s="69" customFormat="1" ht="20.25">
      <c r="A1515" s="142">
        <v>22020313</v>
      </c>
      <c r="B1515" s="82" t="s">
        <v>19</v>
      </c>
      <c r="C1515" s="164"/>
      <c r="D1515" s="82" t="s">
        <v>9</v>
      </c>
      <c r="E1515" s="210" t="s">
        <v>445</v>
      </c>
      <c r="F1515" s="203"/>
      <c r="G1515" s="203">
        <v>10000000</v>
      </c>
      <c r="H1515" s="203"/>
      <c r="I1515" s="187">
        <v>10000000</v>
      </c>
    </row>
    <row r="1516" spans="1:9" s="69" customFormat="1" ht="18.75" customHeight="1">
      <c r="A1516" s="139">
        <v>22020400</v>
      </c>
      <c r="B1516" s="212"/>
      <c r="C1516" s="213"/>
      <c r="D1516" s="212"/>
      <c r="E1516" s="141" t="s">
        <v>522</v>
      </c>
      <c r="F1516" s="203"/>
      <c r="G1516" s="203"/>
      <c r="H1516" s="203"/>
      <c r="I1516" s="187"/>
    </row>
    <row r="1517" spans="1:9" s="69" customFormat="1" ht="20.25">
      <c r="A1517" s="142">
        <v>22020406</v>
      </c>
      <c r="B1517" s="201" t="s">
        <v>19</v>
      </c>
      <c r="C1517" s="164"/>
      <c r="D1517" s="82" t="s">
        <v>9</v>
      </c>
      <c r="E1517" s="210" t="s">
        <v>524</v>
      </c>
      <c r="F1517" s="203"/>
      <c r="G1517" s="203">
        <v>2000000</v>
      </c>
      <c r="H1517" s="203"/>
      <c r="I1517" s="187">
        <v>3000000</v>
      </c>
    </row>
    <row r="1518" spans="1:9" s="69" customFormat="1" ht="21" thickBot="1">
      <c r="A1518" s="143">
        <v>22020410</v>
      </c>
      <c r="B1518" s="601" t="s">
        <v>19</v>
      </c>
      <c r="C1518" s="602"/>
      <c r="D1518" s="94" t="s">
        <v>9</v>
      </c>
      <c r="E1518" s="618" t="s">
        <v>659</v>
      </c>
      <c r="F1518" s="490"/>
      <c r="G1518" s="490">
        <v>1500000</v>
      </c>
      <c r="H1518" s="490"/>
      <c r="I1518" s="491">
        <v>2000000</v>
      </c>
    </row>
    <row r="1519" spans="1:9" s="69" customFormat="1" ht="21" thickBot="1">
      <c r="A1519" s="361"/>
      <c r="B1519" s="361"/>
      <c r="C1519" s="412"/>
      <c r="D1519" s="361"/>
      <c r="E1519" s="413" t="s">
        <v>447</v>
      </c>
      <c r="F1519" s="598">
        <f>SUM(F1475:F1505)</f>
        <v>9416588.7604571972</v>
      </c>
      <c r="G1519" s="598">
        <f>SUM(G1475:G1505)</f>
        <v>10462876.400508003</v>
      </c>
      <c r="H1519" s="598">
        <f>SUM(H1475:H1505)</f>
        <v>6587157.3003810002</v>
      </c>
      <c r="I1519" s="598">
        <f>SUM(I1475:I1505)</f>
        <v>12690824.009999992</v>
      </c>
    </row>
    <row r="1520" spans="1:9" s="69" customFormat="1" ht="21" thickBot="1">
      <c r="A1520" s="222"/>
      <c r="B1520" s="222"/>
      <c r="C1520" s="223"/>
      <c r="D1520" s="222"/>
      <c r="E1520" s="239" t="s">
        <v>410</v>
      </c>
      <c r="F1520" s="225">
        <f>SUM(F1508:F1518)</f>
        <v>1678000</v>
      </c>
      <c r="G1520" s="225">
        <f>SUM(G1508:G1518)</f>
        <v>28700000</v>
      </c>
      <c r="H1520" s="225">
        <f>SUM(H1508:H1518)</f>
        <v>200000</v>
      </c>
      <c r="I1520" s="225">
        <f>SUM(I1508:I1518)</f>
        <v>35200000</v>
      </c>
    </row>
    <row r="1521" spans="1:9" s="69" customFormat="1" ht="21" thickBot="1">
      <c r="A1521" s="222"/>
      <c r="B1521" s="222"/>
      <c r="C1521" s="223"/>
      <c r="D1521" s="222"/>
      <c r="E1521" s="239" t="s">
        <v>51</v>
      </c>
      <c r="F1521" s="225">
        <f>F1519+F1520</f>
        <v>11094588.760457197</v>
      </c>
      <c r="G1521" s="225">
        <f>G1519+G1520</f>
        <v>39162876.400508001</v>
      </c>
      <c r="H1521" s="225">
        <f>H1519+H1520</f>
        <v>6787157.3003810002</v>
      </c>
      <c r="I1521" s="225">
        <f>I1519+I1520</f>
        <v>47890824.00999999</v>
      </c>
    </row>
    <row r="1522" spans="1:9" ht="34.5">
      <c r="A1522" s="710" t="s">
        <v>0</v>
      </c>
      <c r="B1522" s="711"/>
      <c r="C1522" s="711"/>
      <c r="D1522" s="711"/>
      <c r="E1522" s="711"/>
      <c r="F1522" s="711"/>
      <c r="G1522" s="711"/>
      <c r="H1522" s="711"/>
      <c r="I1522" s="712"/>
    </row>
    <row r="1523" spans="1:9" ht="22.5">
      <c r="A1523" s="713" t="s">
        <v>1</v>
      </c>
      <c r="B1523" s="714"/>
      <c r="C1523" s="714"/>
      <c r="D1523" s="714"/>
      <c r="E1523" s="714"/>
      <c r="F1523" s="714"/>
      <c r="G1523" s="714"/>
      <c r="H1523" s="714"/>
      <c r="I1523" s="715"/>
    </row>
    <row r="1524" spans="1:9" ht="22.5">
      <c r="A1524" s="713" t="s">
        <v>984</v>
      </c>
      <c r="B1524" s="714"/>
      <c r="C1524" s="714"/>
      <c r="D1524" s="714"/>
      <c r="E1524" s="714"/>
      <c r="F1524" s="714"/>
      <c r="G1524" s="714"/>
      <c r="H1524" s="714"/>
      <c r="I1524" s="715"/>
    </row>
    <row r="1525" spans="1:9" ht="18.75" customHeight="1" thickBot="1">
      <c r="A1525" s="716" t="s">
        <v>368</v>
      </c>
      <c r="B1525" s="716"/>
      <c r="C1525" s="716"/>
      <c r="D1525" s="716"/>
      <c r="E1525" s="716"/>
      <c r="F1525" s="716"/>
      <c r="G1525" s="716"/>
      <c r="H1525" s="716"/>
      <c r="I1525" s="716"/>
    </row>
    <row r="1526" spans="1:9" s="69" customFormat="1" ht="20.25" thickBot="1">
      <c r="A1526" s="720" t="s">
        <v>660</v>
      </c>
      <c r="B1526" s="721"/>
      <c r="C1526" s="721"/>
      <c r="D1526" s="721"/>
      <c r="E1526" s="721"/>
      <c r="F1526" s="721"/>
      <c r="G1526" s="721"/>
      <c r="H1526" s="721"/>
      <c r="I1526" s="722"/>
    </row>
    <row r="1527" spans="1:9" s="184" customFormat="1" ht="41.25" thickBot="1">
      <c r="A1527" s="67" t="s">
        <v>370</v>
      </c>
      <c r="B1527" s="67" t="s">
        <v>78</v>
      </c>
      <c r="C1527" s="595" t="s">
        <v>371</v>
      </c>
      <c r="D1527" s="67" t="s">
        <v>4</v>
      </c>
      <c r="E1527" s="596" t="s">
        <v>79</v>
      </c>
      <c r="F1527" s="67" t="s">
        <v>882</v>
      </c>
      <c r="G1527" s="67" t="s">
        <v>881</v>
      </c>
      <c r="H1527" s="67" t="s">
        <v>884</v>
      </c>
      <c r="I1527" s="67" t="s">
        <v>983</v>
      </c>
    </row>
    <row r="1528" spans="1:9" s="69" customFormat="1" ht="20.25">
      <c r="A1528" s="70">
        <v>20000000</v>
      </c>
      <c r="B1528" s="232"/>
      <c r="C1528" s="233"/>
      <c r="D1528" s="232"/>
      <c r="E1528" s="72" t="s">
        <v>43</v>
      </c>
      <c r="F1528" s="234"/>
      <c r="G1528" s="234"/>
      <c r="H1528" s="234"/>
      <c r="I1528" s="235"/>
    </row>
    <row r="1529" spans="1:9" s="69" customFormat="1" ht="20.25">
      <c r="A1529" s="76">
        <v>21000000</v>
      </c>
      <c r="B1529" s="197"/>
      <c r="C1529" s="198"/>
      <c r="D1529" s="197"/>
      <c r="E1529" s="78" t="s">
        <v>46</v>
      </c>
      <c r="F1529" s="186"/>
      <c r="G1529" s="186"/>
      <c r="H1529" s="186"/>
      <c r="I1529" s="199"/>
    </row>
    <row r="1530" spans="1:9" s="69" customFormat="1" ht="20.25">
      <c r="A1530" s="76">
        <v>21010000</v>
      </c>
      <c r="B1530" s="197"/>
      <c r="C1530" s="198"/>
      <c r="D1530" s="197"/>
      <c r="E1530" s="78" t="s">
        <v>392</v>
      </c>
      <c r="F1530" s="186"/>
      <c r="G1530" s="186"/>
      <c r="H1530" s="186"/>
      <c r="I1530" s="199"/>
    </row>
    <row r="1531" spans="1:9" s="69" customFormat="1" ht="20.25">
      <c r="A1531" s="58">
        <v>21010103</v>
      </c>
      <c r="B1531" s="201" t="s">
        <v>19</v>
      </c>
      <c r="C1531" s="202"/>
      <c r="D1531" s="82" t="s">
        <v>9</v>
      </c>
      <c r="E1531" s="83" t="s">
        <v>431</v>
      </c>
      <c r="F1531" s="203">
        <f t="shared" ref="F1531:F1532" si="134">G1531-(G1531*10%)</f>
        <v>4152076.4109887998</v>
      </c>
      <c r="G1531" s="203">
        <v>4613418.2344319997</v>
      </c>
      <c r="H1531" s="203">
        <f t="shared" ref="H1531:H1532" si="135">G1531/12*9</f>
        <v>3460063.6758239996</v>
      </c>
      <c r="I1531" s="187">
        <v>2812571.68</v>
      </c>
    </row>
    <row r="1532" spans="1:9" s="69" customFormat="1" ht="20.25">
      <c r="A1532" s="58" t="s">
        <v>661</v>
      </c>
      <c r="B1532" s="201" t="s">
        <v>19</v>
      </c>
      <c r="C1532" s="202"/>
      <c r="D1532" s="82" t="s">
        <v>9</v>
      </c>
      <c r="E1532" s="83" t="s">
        <v>432</v>
      </c>
      <c r="F1532" s="203">
        <f t="shared" si="134"/>
        <v>4009242.0203136001</v>
      </c>
      <c r="G1532" s="203">
        <v>4454713.3559039999</v>
      </c>
      <c r="H1532" s="203">
        <f t="shared" si="135"/>
        <v>3341035.0169279999</v>
      </c>
      <c r="I1532" s="187">
        <v>861145.24</v>
      </c>
    </row>
    <row r="1533" spans="1:9" s="69" customFormat="1" ht="20.25">
      <c r="A1533" s="58" t="s">
        <v>643</v>
      </c>
      <c r="B1533" s="201" t="s">
        <v>19</v>
      </c>
      <c r="C1533" s="202"/>
      <c r="D1533" s="82" t="s">
        <v>9</v>
      </c>
      <c r="E1533" s="83" t="s">
        <v>662</v>
      </c>
      <c r="F1533" s="203"/>
      <c r="G1533" s="203"/>
      <c r="H1533" s="203"/>
      <c r="I1533" s="187"/>
    </row>
    <row r="1534" spans="1:9" s="69" customFormat="1" ht="20.25">
      <c r="A1534" s="200">
        <v>21010106</v>
      </c>
      <c r="B1534" s="201" t="s">
        <v>19</v>
      </c>
      <c r="C1534" s="202"/>
      <c r="D1534" s="82" t="s">
        <v>9</v>
      </c>
      <c r="E1534" s="83" t="s">
        <v>449</v>
      </c>
      <c r="F1534" s="203"/>
      <c r="G1534" s="203"/>
      <c r="H1534" s="203"/>
      <c r="I1534" s="187"/>
    </row>
    <row r="1535" spans="1:9" s="69" customFormat="1" ht="20.25">
      <c r="A1535" s="236"/>
      <c r="B1535" s="201" t="s">
        <v>19</v>
      </c>
      <c r="C1535" s="202"/>
      <c r="D1535" s="82" t="s">
        <v>9</v>
      </c>
      <c r="E1535" s="109" t="s">
        <v>940</v>
      </c>
      <c r="F1535" s="203"/>
      <c r="G1535" s="203">
        <v>1680000</v>
      </c>
      <c r="H1535" s="203"/>
      <c r="I1535" s="187">
        <v>3360000</v>
      </c>
    </row>
    <row r="1536" spans="1:9" s="69" customFormat="1" ht="39">
      <c r="A1536" s="76">
        <v>21020300</v>
      </c>
      <c r="B1536" s="197"/>
      <c r="C1536" s="198"/>
      <c r="D1536" s="197"/>
      <c r="E1536" s="78" t="s">
        <v>435</v>
      </c>
      <c r="F1536" s="203"/>
      <c r="G1536" s="203"/>
      <c r="H1536" s="203"/>
      <c r="I1536" s="187"/>
    </row>
    <row r="1537" spans="1:9" s="69" customFormat="1" ht="20.25">
      <c r="A1537" s="58">
        <v>21020301</v>
      </c>
      <c r="B1537" s="201" t="s">
        <v>19</v>
      </c>
      <c r="C1537" s="202"/>
      <c r="D1537" s="82" t="s">
        <v>9</v>
      </c>
      <c r="E1537" s="109" t="s">
        <v>436</v>
      </c>
      <c r="F1537" s="203">
        <f t="shared" ref="F1537:F1540" si="136">G1537-(G1537*10%)</f>
        <v>1453226.7389472001</v>
      </c>
      <c r="G1537" s="203">
        <v>1614696.3766080001</v>
      </c>
      <c r="H1537" s="203">
        <f t="shared" ref="H1537:H1545" si="137">G1537/12*9</f>
        <v>1211022.2824560001</v>
      </c>
      <c r="I1537" s="187">
        <v>980900.04</v>
      </c>
    </row>
    <row r="1538" spans="1:9" s="69" customFormat="1" ht="20.25">
      <c r="A1538" s="58">
        <v>21020302</v>
      </c>
      <c r="B1538" s="201" t="s">
        <v>19</v>
      </c>
      <c r="C1538" s="202"/>
      <c r="D1538" s="82" t="s">
        <v>9</v>
      </c>
      <c r="E1538" s="109" t="s">
        <v>437</v>
      </c>
      <c r="F1538" s="203">
        <f t="shared" si="136"/>
        <v>830415.28464719991</v>
      </c>
      <c r="G1538" s="203">
        <v>922683.64960799995</v>
      </c>
      <c r="H1538" s="203">
        <f t="shared" si="137"/>
        <v>692012.7372059999</v>
      </c>
      <c r="I1538" s="187">
        <v>560514.48</v>
      </c>
    </row>
    <row r="1539" spans="1:9" s="69" customFormat="1" ht="20.25">
      <c r="A1539" s="58">
        <v>21020303</v>
      </c>
      <c r="B1539" s="201" t="s">
        <v>19</v>
      </c>
      <c r="C1539" s="202"/>
      <c r="D1539" s="82" t="s">
        <v>9</v>
      </c>
      <c r="E1539" s="109" t="s">
        <v>438</v>
      </c>
      <c r="F1539" s="203">
        <f t="shared" si="136"/>
        <v>55553.299200000001</v>
      </c>
      <c r="G1539" s="203">
        <v>61725.887999999999</v>
      </c>
      <c r="H1539" s="203">
        <f t="shared" si="137"/>
        <v>46294.415999999997</v>
      </c>
      <c r="I1539" s="187">
        <v>34560</v>
      </c>
    </row>
    <row r="1540" spans="1:9" s="69" customFormat="1" ht="20.25">
      <c r="A1540" s="58">
        <v>21020304</v>
      </c>
      <c r="B1540" s="201" t="s">
        <v>19</v>
      </c>
      <c r="C1540" s="202"/>
      <c r="D1540" s="82" t="s">
        <v>9</v>
      </c>
      <c r="E1540" s="109" t="s">
        <v>398</v>
      </c>
      <c r="F1540" s="203">
        <f t="shared" si="136"/>
        <v>207603.8181</v>
      </c>
      <c r="G1540" s="203">
        <v>230670.90900000001</v>
      </c>
      <c r="H1540" s="203">
        <f t="shared" si="137"/>
        <v>173003.18174999999</v>
      </c>
      <c r="I1540" s="187">
        <v>140128.56</v>
      </c>
    </row>
    <row r="1541" spans="1:9" s="69" customFormat="1" ht="20.25">
      <c r="A1541" s="58">
        <v>21020312</v>
      </c>
      <c r="B1541" s="201" t="s">
        <v>19</v>
      </c>
      <c r="C1541" s="202"/>
      <c r="D1541" s="82" t="s">
        <v>9</v>
      </c>
      <c r="E1541" s="109" t="s">
        <v>439</v>
      </c>
      <c r="F1541" s="203"/>
      <c r="G1541" s="203"/>
      <c r="H1541" s="203">
        <f t="shared" si="137"/>
        <v>0</v>
      </c>
      <c r="I1541" s="187"/>
    </row>
    <row r="1542" spans="1:9" s="69" customFormat="1" ht="20.25">
      <c r="A1542" s="58">
        <v>21020315</v>
      </c>
      <c r="B1542" s="201" t="s">
        <v>19</v>
      </c>
      <c r="C1542" s="202"/>
      <c r="D1542" s="82" t="s">
        <v>9</v>
      </c>
      <c r="E1542" s="109" t="s">
        <v>440</v>
      </c>
      <c r="F1542" s="203">
        <f t="shared" ref="F1542:F1545" si="138">G1542-(G1542*10%)</f>
        <v>381514.04585279996</v>
      </c>
      <c r="G1542" s="203">
        <v>423904.49539199995</v>
      </c>
      <c r="H1542" s="203">
        <f t="shared" si="137"/>
        <v>317928.37154399994</v>
      </c>
      <c r="I1542" s="187">
        <v>236128.56</v>
      </c>
    </row>
    <row r="1543" spans="1:9" s="69" customFormat="1" ht="20.25">
      <c r="A1543" s="58" t="s">
        <v>644</v>
      </c>
      <c r="B1543" s="201" t="s">
        <v>19</v>
      </c>
      <c r="C1543" s="202"/>
      <c r="D1543" s="82" t="s">
        <v>9</v>
      </c>
      <c r="E1543" s="109" t="s">
        <v>516</v>
      </c>
      <c r="F1543" s="203">
        <f t="shared" si="138"/>
        <v>674228.34743039985</v>
      </c>
      <c r="G1543" s="203">
        <v>749142.60825599986</v>
      </c>
      <c r="H1543" s="203">
        <f t="shared" si="137"/>
        <v>561856.95619199984</v>
      </c>
      <c r="I1543" s="187"/>
    </row>
    <row r="1544" spans="1:9" s="69" customFormat="1" ht="20.25">
      <c r="A1544" s="58" t="s">
        <v>645</v>
      </c>
      <c r="B1544" s="201" t="s">
        <v>19</v>
      </c>
      <c r="C1544" s="202"/>
      <c r="D1544" s="82" t="s">
        <v>9</v>
      </c>
      <c r="E1544" s="109" t="s">
        <v>517</v>
      </c>
      <c r="F1544" s="203">
        <f t="shared" si="138"/>
        <v>830648.21414399985</v>
      </c>
      <c r="G1544" s="203">
        <v>922942.4601599999</v>
      </c>
      <c r="H1544" s="203">
        <f t="shared" si="137"/>
        <v>692206.84511999995</v>
      </c>
      <c r="I1544" s="187"/>
    </row>
    <row r="1545" spans="1:9" s="69" customFormat="1" ht="20.25">
      <c r="A1545" s="58" t="s">
        <v>646</v>
      </c>
      <c r="B1545" s="201" t="s">
        <v>19</v>
      </c>
      <c r="C1545" s="202"/>
      <c r="D1545" s="82" t="s">
        <v>9</v>
      </c>
      <c r="E1545" s="109" t="s">
        <v>518</v>
      </c>
      <c r="F1545" s="203">
        <f t="shared" si="138"/>
        <v>18517.7664</v>
      </c>
      <c r="G1545" s="203">
        <v>20575.296000000002</v>
      </c>
      <c r="H1545" s="203">
        <f t="shared" si="137"/>
        <v>15431.472000000002</v>
      </c>
      <c r="I1545" s="187"/>
    </row>
    <row r="1546" spans="1:9" s="69" customFormat="1" ht="20.25">
      <c r="A1546" s="76">
        <v>21020400</v>
      </c>
      <c r="B1546" s="197"/>
      <c r="C1546" s="198"/>
      <c r="D1546" s="197"/>
      <c r="E1546" s="78" t="s">
        <v>450</v>
      </c>
      <c r="F1546" s="203"/>
      <c r="G1546" s="203"/>
      <c r="H1546" s="203"/>
      <c r="I1546" s="187"/>
    </row>
    <row r="1547" spans="1:9" s="69" customFormat="1" ht="20.25">
      <c r="A1547" s="58">
        <v>21020401</v>
      </c>
      <c r="B1547" s="201" t="s">
        <v>19</v>
      </c>
      <c r="C1547" s="202"/>
      <c r="D1547" s="82" t="s">
        <v>9</v>
      </c>
      <c r="E1547" s="109" t="s">
        <v>436</v>
      </c>
      <c r="F1547" s="203">
        <f t="shared" ref="F1547:F1550" si="139">G1547-(G1547*10%)</f>
        <v>1403234.7095592003</v>
      </c>
      <c r="G1547" s="203">
        <v>1559149.6772880002</v>
      </c>
      <c r="H1547" s="203">
        <f t="shared" ref="H1547:H1552" si="140">G1547/12*9</f>
        <v>1169362.2579660001</v>
      </c>
      <c r="I1547" s="187">
        <v>301426.88</v>
      </c>
    </row>
    <row r="1548" spans="1:9" s="69" customFormat="1" ht="20.25">
      <c r="A1548" s="58">
        <v>21020402</v>
      </c>
      <c r="B1548" s="201" t="s">
        <v>19</v>
      </c>
      <c r="C1548" s="202"/>
      <c r="D1548" s="82" t="s">
        <v>9</v>
      </c>
      <c r="E1548" s="109" t="s">
        <v>437</v>
      </c>
      <c r="F1548" s="203">
        <f t="shared" si="139"/>
        <v>801848.40896160004</v>
      </c>
      <c r="G1548" s="203">
        <v>890942.67662400007</v>
      </c>
      <c r="H1548" s="203">
        <f t="shared" si="140"/>
        <v>668207.00746800005</v>
      </c>
      <c r="I1548" s="187">
        <v>172229.04</v>
      </c>
    </row>
    <row r="1549" spans="1:9" s="69" customFormat="1" ht="20.25">
      <c r="A1549" s="58">
        <v>21020403</v>
      </c>
      <c r="B1549" s="201" t="s">
        <v>19</v>
      </c>
      <c r="C1549" s="202"/>
      <c r="D1549" s="82" t="s">
        <v>9</v>
      </c>
      <c r="E1549" s="109" t="s">
        <v>438</v>
      </c>
      <c r="F1549" s="203">
        <f t="shared" si="139"/>
        <v>70102.972800000003</v>
      </c>
      <c r="G1549" s="203">
        <v>77892.19200000001</v>
      </c>
      <c r="H1549" s="203">
        <f t="shared" si="140"/>
        <v>58419.144000000008</v>
      </c>
      <c r="I1549" s="187">
        <v>22680</v>
      </c>
    </row>
    <row r="1550" spans="1:9" s="69" customFormat="1" ht="20.25">
      <c r="A1550" s="58">
        <v>21020404</v>
      </c>
      <c r="B1550" s="201" t="s">
        <v>19</v>
      </c>
      <c r="C1550" s="202"/>
      <c r="D1550" s="82" t="s">
        <v>9</v>
      </c>
      <c r="E1550" s="109" t="s">
        <v>398</v>
      </c>
      <c r="F1550" s="203">
        <f t="shared" si="139"/>
        <v>200462.09611680001</v>
      </c>
      <c r="G1550" s="203">
        <v>222735.66235200001</v>
      </c>
      <c r="H1550" s="203">
        <f t="shared" si="140"/>
        <v>167051.74676400001</v>
      </c>
      <c r="I1550" s="187">
        <v>43057.32</v>
      </c>
    </row>
    <row r="1551" spans="1:9" s="69" customFormat="1" ht="20.25">
      <c r="A1551" s="58">
        <v>21020412</v>
      </c>
      <c r="B1551" s="201" t="s">
        <v>19</v>
      </c>
      <c r="C1551" s="202"/>
      <c r="D1551" s="82" t="s">
        <v>9</v>
      </c>
      <c r="E1551" s="109" t="s">
        <v>439</v>
      </c>
      <c r="F1551" s="203"/>
      <c r="G1551" s="203"/>
      <c r="H1551" s="203">
        <f t="shared" si="140"/>
        <v>0</v>
      </c>
      <c r="I1551" s="187"/>
    </row>
    <row r="1552" spans="1:9" s="69" customFormat="1" ht="20.25">
      <c r="A1552" s="58">
        <v>21020415</v>
      </c>
      <c r="B1552" s="201" t="s">
        <v>19</v>
      </c>
      <c r="C1552" s="202"/>
      <c r="D1552" s="82" t="s">
        <v>9</v>
      </c>
      <c r="E1552" s="109" t="s">
        <v>440</v>
      </c>
      <c r="F1552" s="203">
        <f>G1552-(G1552*10%)</f>
        <v>418461.98667839996</v>
      </c>
      <c r="G1552" s="203">
        <v>464957.76297599997</v>
      </c>
      <c r="H1552" s="203">
        <f t="shared" si="140"/>
        <v>348718.32223200001</v>
      </c>
      <c r="I1552" s="187">
        <v>115057.32</v>
      </c>
    </row>
    <row r="1553" spans="1:9" s="69" customFormat="1" ht="20.25">
      <c r="A1553" s="76">
        <v>21020500</v>
      </c>
      <c r="B1553" s="197"/>
      <c r="C1553" s="198"/>
      <c r="D1553" s="197"/>
      <c r="E1553" s="78" t="s">
        <v>451</v>
      </c>
      <c r="F1553" s="203"/>
      <c r="G1553" s="203"/>
      <c r="H1553" s="203"/>
      <c r="I1553" s="187"/>
    </row>
    <row r="1554" spans="1:9" s="69" customFormat="1" ht="20.25">
      <c r="A1554" s="58">
        <v>21020501</v>
      </c>
      <c r="B1554" s="201" t="s">
        <v>19</v>
      </c>
      <c r="C1554" s="202"/>
      <c r="D1554" s="82" t="s">
        <v>9</v>
      </c>
      <c r="E1554" s="109" t="s">
        <v>436</v>
      </c>
      <c r="F1554" s="203"/>
      <c r="G1554" s="203"/>
      <c r="H1554" s="203"/>
      <c r="I1554" s="187"/>
    </row>
    <row r="1555" spans="1:9" s="69" customFormat="1" ht="20.25">
      <c r="A1555" s="339">
        <v>21020502</v>
      </c>
      <c r="B1555" s="201" t="s">
        <v>19</v>
      </c>
      <c r="C1555" s="209"/>
      <c r="D1555" s="82" t="s">
        <v>9</v>
      </c>
      <c r="E1555" s="109" t="s">
        <v>437</v>
      </c>
      <c r="F1555" s="203"/>
      <c r="G1555" s="203"/>
      <c r="H1555" s="203"/>
      <c r="I1555" s="187"/>
    </row>
    <row r="1556" spans="1:9" s="69" customFormat="1" ht="20.25">
      <c r="A1556" s="339">
        <v>21020503</v>
      </c>
      <c r="B1556" s="201" t="s">
        <v>19</v>
      </c>
      <c r="C1556" s="209"/>
      <c r="D1556" s="82" t="s">
        <v>9</v>
      </c>
      <c r="E1556" s="109" t="s">
        <v>438</v>
      </c>
      <c r="F1556" s="203"/>
      <c r="G1556" s="203"/>
      <c r="H1556" s="203"/>
      <c r="I1556" s="187"/>
    </row>
    <row r="1557" spans="1:9" s="69" customFormat="1" ht="20.25">
      <c r="A1557" s="339">
        <v>21020504</v>
      </c>
      <c r="B1557" s="201" t="s">
        <v>19</v>
      </c>
      <c r="C1557" s="209"/>
      <c r="D1557" s="82" t="s">
        <v>9</v>
      </c>
      <c r="E1557" s="109" t="s">
        <v>398</v>
      </c>
      <c r="F1557" s="203"/>
      <c r="G1557" s="203"/>
      <c r="H1557" s="203"/>
      <c r="I1557" s="187"/>
    </row>
    <row r="1558" spans="1:9" s="69" customFormat="1" ht="20.25">
      <c r="A1558" s="339">
        <v>21020512</v>
      </c>
      <c r="B1558" s="201" t="s">
        <v>19</v>
      </c>
      <c r="C1558" s="209"/>
      <c r="D1558" s="82" t="s">
        <v>9</v>
      </c>
      <c r="E1558" s="109" t="s">
        <v>439</v>
      </c>
      <c r="F1558" s="203"/>
      <c r="G1558" s="203"/>
      <c r="H1558" s="203"/>
      <c r="I1558" s="187"/>
    </row>
    <row r="1559" spans="1:9" s="69" customFormat="1" ht="20.25">
      <c r="A1559" s="339">
        <v>21020515</v>
      </c>
      <c r="B1559" s="201" t="s">
        <v>19</v>
      </c>
      <c r="C1559" s="209"/>
      <c r="D1559" s="82" t="s">
        <v>9</v>
      </c>
      <c r="E1559" s="109" t="s">
        <v>440</v>
      </c>
      <c r="F1559" s="203"/>
      <c r="G1559" s="203"/>
      <c r="H1559" s="203"/>
      <c r="I1559" s="187"/>
    </row>
    <row r="1560" spans="1:9" s="69" customFormat="1" ht="20.25">
      <c r="A1560" s="206">
        <v>21020600</v>
      </c>
      <c r="B1560" s="207"/>
      <c r="C1560" s="208"/>
      <c r="D1560" s="207"/>
      <c r="E1560" s="78" t="s">
        <v>408</v>
      </c>
      <c r="F1560" s="203"/>
      <c r="G1560" s="203"/>
      <c r="H1560" s="203"/>
      <c r="I1560" s="187"/>
    </row>
    <row r="1561" spans="1:9" s="69" customFormat="1" ht="20.25">
      <c r="A1561" s="296">
        <v>21020605</v>
      </c>
      <c r="B1561" s="201" t="s">
        <v>19</v>
      </c>
      <c r="C1561" s="209"/>
      <c r="D1561" s="82" t="s">
        <v>9</v>
      </c>
      <c r="E1561" s="83" t="s">
        <v>497</v>
      </c>
      <c r="F1561" s="203"/>
      <c r="G1561" s="203"/>
      <c r="H1561" s="203"/>
      <c r="I1561" s="187"/>
    </row>
    <row r="1562" spans="1:9" s="69" customFormat="1" ht="20.25">
      <c r="A1562" s="139">
        <v>22020000</v>
      </c>
      <c r="B1562" s="212"/>
      <c r="C1562" s="213"/>
      <c r="D1562" s="212"/>
      <c r="E1562" s="141" t="s">
        <v>410</v>
      </c>
      <c r="F1562" s="203"/>
      <c r="G1562" s="203"/>
      <c r="H1562" s="203"/>
      <c r="I1562" s="187"/>
    </row>
    <row r="1563" spans="1:9" s="69" customFormat="1" ht="20.25">
      <c r="A1563" s="139">
        <v>22020100</v>
      </c>
      <c r="B1563" s="212"/>
      <c r="C1563" s="213"/>
      <c r="D1563" s="212"/>
      <c r="E1563" s="141" t="s">
        <v>465</v>
      </c>
      <c r="F1563" s="203"/>
      <c r="G1563" s="203"/>
      <c r="H1563" s="203"/>
      <c r="I1563" s="187"/>
    </row>
    <row r="1564" spans="1:9" s="69" customFormat="1" ht="20.25">
      <c r="A1564" s="535">
        <v>22020101</v>
      </c>
      <c r="B1564" s="201" t="s">
        <v>19</v>
      </c>
      <c r="C1564" s="332"/>
      <c r="D1564" s="82" t="s">
        <v>9</v>
      </c>
      <c r="E1564" s="324" t="s">
        <v>466</v>
      </c>
      <c r="F1564" s="203"/>
      <c r="G1564" s="203"/>
      <c r="H1564" s="203"/>
      <c r="I1564" s="187"/>
    </row>
    <row r="1565" spans="1:9" s="69" customFormat="1" ht="20.25">
      <c r="A1565" s="535">
        <v>22020102</v>
      </c>
      <c r="B1565" s="201" t="s">
        <v>19</v>
      </c>
      <c r="C1565" s="332"/>
      <c r="D1565" s="82" t="s">
        <v>9</v>
      </c>
      <c r="E1565" s="324" t="s">
        <v>412</v>
      </c>
      <c r="F1565" s="203"/>
      <c r="G1565" s="203"/>
      <c r="H1565" s="203"/>
      <c r="I1565" s="187"/>
    </row>
    <row r="1566" spans="1:9" s="69" customFormat="1" ht="20.25">
      <c r="A1566" s="535">
        <v>22020103</v>
      </c>
      <c r="B1566" s="201" t="s">
        <v>19</v>
      </c>
      <c r="C1566" s="332"/>
      <c r="D1566" s="82" t="s">
        <v>9</v>
      </c>
      <c r="E1566" s="324" t="s">
        <v>467</v>
      </c>
      <c r="F1566" s="203"/>
      <c r="G1566" s="203"/>
      <c r="H1566" s="203"/>
      <c r="I1566" s="187"/>
    </row>
    <row r="1567" spans="1:9" s="69" customFormat="1" ht="20.25">
      <c r="A1567" s="535">
        <v>22020104</v>
      </c>
      <c r="B1567" s="201" t="s">
        <v>19</v>
      </c>
      <c r="C1567" s="332"/>
      <c r="D1567" s="82" t="s">
        <v>9</v>
      </c>
      <c r="E1567" s="324" t="s">
        <v>413</v>
      </c>
      <c r="F1567" s="203"/>
      <c r="G1567" s="203"/>
      <c r="H1567" s="203"/>
      <c r="I1567" s="187"/>
    </row>
    <row r="1568" spans="1:9" s="69" customFormat="1" ht="20.25">
      <c r="A1568" s="139">
        <v>22020000</v>
      </c>
      <c r="B1568" s="212"/>
      <c r="C1568" s="213"/>
      <c r="D1568" s="212"/>
      <c r="E1568" s="141" t="s">
        <v>410</v>
      </c>
      <c r="F1568" s="203"/>
      <c r="G1568" s="203"/>
      <c r="H1568" s="203"/>
      <c r="I1568" s="187"/>
    </row>
    <row r="1569" spans="1:9" s="69" customFormat="1" ht="20.25">
      <c r="A1569" s="139">
        <v>22020100</v>
      </c>
      <c r="B1569" s="212"/>
      <c r="C1569" s="213"/>
      <c r="D1569" s="212"/>
      <c r="E1569" s="141" t="s">
        <v>465</v>
      </c>
      <c r="F1569" s="203"/>
      <c r="G1569" s="203"/>
      <c r="H1569" s="203"/>
      <c r="I1569" s="187"/>
    </row>
    <row r="1570" spans="1:9" s="69" customFormat="1" ht="20.25">
      <c r="A1570" s="142">
        <v>22020102</v>
      </c>
      <c r="B1570" s="201" t="s">
        <v>19</v>
      </c>
      <c r="C1570" s="164"/>
      <c r="D1570" s="82" t="s">
        <v>9</v>
      </c>
      <c r="E1570" s="210" t="s">
        <v>412</v>
      </c>
      <c r="F1570" s="203"/>
      <c r="G1570" s="203">
        <v>100000</v>
      </c>
      <c r="H1570" s="203"/>
      <c r="I1570" s="187">
        <v>100000</v>
      </c>
    </row>
    <row r="1571" spans="1:9" s="69" customFormat="1" ht="20.25">
      <c r="A1571" s="139">
        <v>22020200</v>
      </c>
      <c r="B1571" s="212"/>
      <c r="C1571" s="213"/>
      <c r="D1571" s="212"/>
      <c r="E1571" s="141" t="s">
        <v>657</v>
      </c>
      <c r="F1571" s="203"/>
      <c r="G1571" s="203"/>
      <c r="H1571" s="203"/>
      <c r="I1571" s="187"/>
    </row>
    <row r="1572" spans="1:9" s="69" customFormat="1" ht="20.25">
      <c r="A1572" s="142">
        <v>22020206</v>
      </c>
      <c r="B1572" s="201" t="s">
        <v>19</v>
      </c>
      <c r="C1572" s="164"/>
      <c r="D1572" s="82" t="s">
        <v>9</v>
      </c>
      <c r="E1572" s="210" t="s">
        <v>663</v>
      </c>
      <c r="F1572" s="203"/>
      <c r="G1572" s="203"/>
      <c r="H1572" s="203"/>
      <c r="I1572" s="187"/>
    </row>
    <row r="1573" spans="1:9" s="69" customFormat="1" ht="39">
      <c r="A1573" s="139">
        <v>22020400</v>
      </c>
      <c r="B1573" s="212"/>
      <c r="C1573" s="213"/>
      <c r="D1573" s="212"/>
      <c r="E1573" s="141" t="s">
        <v>522</v>
      </c>
      <c r="F1573" s="203"/>
      <c r="G1573" s="203"/>
      <c r="H1573" s="203"/>
      <c r="I1573" s="187"/>
    </row>
    <row r="1574" spans="1:9" s="69" customFormat="1" ht="20.25">
      <c r="A1574" s="142">
        <v>22020402</v>
      </c>
      <c r="B1574" s="201" t="s">
        <v>19</v>
      </c>
      <c r="C1574" s="164"/>
      <c r="D1574" s="82" t="s">
        <v>9</v>
      </c>
      <c r="E1574" s="210" t="s">
        <v>664</v>
      </c>
      <c r="F1574" s="203"/>
      <c r="G1574" s="203">
        <v>6000000</v>
      </c>
      <c r="H1574" s="203">
        <v>4086649</v>
      </c>
      <c r="I1574" s="187">
        <v>7000000</v>
      </c>
    </row>
    <row r="1575" spans="1:9" s="69" customFormat="1" ht="39">
      <c r="A1575" s="142">
        <v>22020403</v>
      </c>
      <c r="B1575" s="201" t="s">
        <v>19</v>
      </c>
      <c r="C1575" s="164"/>
      <c r="D1575" s="82" t="s">
        <v>9</v>
      </c>
      <c r="E1575" s="210" t="s">
        <v>665</v>
      </c>
      <c r="F1575" s="203">
        <v>4567223</v>
      </c>
      <c r="G1575" s="203">
        <v>20000000</v>
      </c>
      <c r="H1575" s="203">
        <v>21159000</v>
      </c>
      <c r="I1575" s="187">
        <v>20000000</v>
      </c>
    </row>
    <row r="1576" spans="1:9" s="69" customFormat="1" ht="20.25">
      <c r="A1576" s="142">
        <v>22020406</v>
      </c>
      <c r="B1576" s="201" t="s">
        <v>19</v>
      </c>
      <c r="C1576" s="164"/>
      <c r="D1576" s="82" t="s">
        <v>9</v>
      </c>
      <c r="E1576" s="210" t="s">
        <v>524</v>
      </c>
      <c r="F1576" s="203">
        <v>1220786</v>
      </c>
      <c r="G1576" s="203">
        <v>2000000</v>
      </c>
      <c r="H1576" s="203">
        <v>314941</v>
      </c>
      <c r="I1576" s="187">
        <v>5000000</v>
      </c>
    </row>
    <row r="1577" spans="1:9" s="69" customFormat="1" ht="20.25">
      <c r="A1577" s="142">
        <v>22020412</v>
      </c>
      <c r="B1577" s="201" t="s">
        <v>19</v>
      </c>
      <c r="C1577" s="164"/>
      <c r="D1577" s="82" t="s">
        <v>9</v>
      </c>
      <c r="E1577" s="210" t="s">
        <v>666</v>
      </c>
      <c r="F1577" s="203"/>
      <c r="G1577" s="203">
        <v>6000000</v>
      </c>
      <c r="H1577" s="203"/>
      <c r="I1577" s="187">
        <v>6000000</v>
      </c>
    </row>
    <row r="1578" spans="1:9" s="69" customFormat="1" ht="20.25">
      <c r="A1578" s="139">
        <v>22020600</v>
      </c>
      <c r="B1578" s="212"/>
      <c r="C1578" s="213"/>
      <c r="D1578" s="212"/>
      <c r="E1578" s="141" t="s">
        <v>419</v>
      </c>
      <c r="F1578" s="203"/>
      <c r="G1578" s="203"/>
      <c r="H1578" s="203"/>
      <c r="I1578" s="187"/>
    </row>
    <row r="1579" spans="1:9" s="69" customFormat="1" ht="20.25">
      <c r="A1579" s="142">
        <v>22020602</v>
      </c>
      <c r="B1579" s="201" t="s">
        <v>19</v>
      </c>
      <c r="C1579" s="164"/>
      <c r="D1579" s="82" t="s">
        <v>9</v>
      </c>
      <c r="E1579" s="210" t="s">
        <v>667</v>
      </c>
      <c r="F1579" s="203"/>
      <c r="G1579" s="203"/>
      <c r="H1579" s="203"/>
      <c r="I1579" s="187"/>
    </row>
    <row r="1580" spans="1:9" s="69" customFormat="1" ht="21" thickBot="1">
      <c r="A1580" s="143">
        <v>22020603</v>
      </c>
      <c r="B1580" s="601" t="s">
        <v>19</v>
      </c>
      <c r="C1580" s="602"/>
      <c r="D1580" s="94" t="s">
        <v>9</v>
      </c>
      <c r="E1580" s="618" t="s">
        <v>668</v>
      </c>
      <c r="F1580" s="490"/>
      <c r="G1580" s="490"/>
      <c r="H1580" s="490"/>
      <c r="I1580" s="491"/>
    </row>
    <row r="1581" spans="1:9" s="69" customFormat="1" ht="21" thickBot="1">
      <c r="A1581" s="361"/>
      <c r="B1581" s="361"/>
      <c r="C1581" s="412"/>
      <c r="D1581" s="361"/>
      <c r="E1581" s="413" t="s">
        <v>447</v>
      </c>
      <c r="F1581" s="598">
        <f>SUM(F1531:F1561)</f>
        <v>15507136.120140001</v>
      </c>
      <c r="G1581" s="598">
        <f>SUM(G1531:G1561)</f>
        <v>18910151.244599998</v>
      </c>
      <c r="H1581" s="598">
        <f>SUM(H1531:H1561)</f>
        <v>12922613.433449998</v>
      </c>
      <c r="I1581" s="598">
        <f>SUM(I1531:I1561)</f>
        <v>9640399.120000001</v>
      </c>
    </row>
    <row r="1582" spans="1:9" s="69" customFormat="1" ht="21" thickBot="1">
      <c r="A1582" s="222"/>
      <c r="B1582" s="222"/>
      <c r="C1582" s="223"/>
      <c r="D1582" s="222"/>
      <c r="E1582" s="239" t="s">
        <v>410</v>
      </c>
      <c r="F1582" s="225">
        <f>SUM(F1570:F1580)</f>
        <v>5788009</v>
      </c>
      <c r="G1582" s="225">
        <f>SUM(G1570:G1580)</f>
        <v>34100000</v>
      </c>
      <c r="H1582" s="225">
        <f>SUM(H1570:H1580)</f>
        <v>25560590</v>
      </c>
      <c r="I1582" s="225">
        <f>SUM(I1570:I1580)</f>
        <v>38100000</v>
      </c>
    </row>
    <row r="1583" spans="1:9" s="69" customFormat="1" ht="21" thickBot="1">
      <c r="A1583" s="24"/>
      <c r="B1583" s="227"/>
      <c r="C1583" s="228"/>
      <c r="D1583" s="24"/>
      <c r="E1583" s="239" t="s">
        <v>51</v>
      </c>
      <c r="F1583" s="230">
        <f>F1581+F1582</f>
        <v>21295145.120140001</v>
      </c>
      <c r="G1583" s="230">
        <f>G1581+G1582</f>
        <v>53010151.244599998</v>
      </c>
      <c r="H1583" s="230">
        <f>H1581+H1582</f>
        <v>38483203.433449998</v>
      </c>
      <c r="I1583" s="230">
        <f>I1581+I1582</f>
        <v>47740399.120000005</v>
      </c>
    </row>
    <row r="1584" spans="1:9" ht="34.5">
      <c r="A1584" s="710" t="s">
        <v>0</v>
      </c>
      <c r="B1584" s="711"/>
      <c r="C1584" s="711"/>
      <c r="D1584" s="711"/>
      <c r="E1584" s="711"/>
      <c r="F1584" s="711"/>
      <c r="G1584" s="711"/>
      <c r="H1584" s="711"/>
      <c r="I1584" s="712"/>
    </row>
    <row r="1585" spans="1:9" ht="22.5">
      <c r="A1585" s="713" t="s">
        <v>1</v>
      </c>
      <c r="B1585" s="714"/>
      <c r="C1585" s="714"/>
      <c r="D1585" s="714"/>
      <c r="E1585" s="714"/>
      <c r="F1585" s="714"/>
      <c r="G1585" s="714"/>
      <c r="H1585" s="714"/>
      <c r="I1585" s="715"/>
    </row>
    <row r="1586" spans="1:9" ht="22.5">
      <c r="A1586" s="713" t="s">
        <v>984</v>
      </c>
      <c r="B1586" s="714"/>
      <c r="C1586" s="714"/>
      <c r="D1586" s="714"/>
      <c r="E1586" s="714"/>
      <c r="F1586" s="714"/>
      <c r="G1586" s="714"/>
      <c r="H1586" s="714"/>
      <c r="I1586" s="715"/>
    </row>
    <row r="1587" spans="1:9" ht="18.75" customHeight="1" thickBot="1">
      <c r="A1587" s="716" t="s">
        <v>368</v>
      </c>
      <c r="B1587" s="716"/>
      <c r="C1587" s="716"/>
      <c r="D1587" s="716"/>
      <c r="E1587" s="716"/>
      <c r="F1587" s="716"/>
      <c r="G1587" s="716"/>
      <c r="H1587" s="716"/>
      <c r="I1587" s="716"/>
    </row>
    <row r="1588" spans="1:9" s="69" customFormat="1" ht="20.25" thickBot="1">
      <c r="A1588" s="717" t="s">
        <v>669</v>
      </c>
      <c r="B1588" s="718"/>
      <c r="C1588" s="718"/>
      <c r="D1588" s="718"/>
      <c r="E1588" s="718"/>
      <c r="F1588" s="718"/>
      <c r="G1588" s="718"/>
      <c r="H1588" s="718"/>
      <c r="I1588" s="719"/>
    </row>
    <row r="1589" spans="1:9" s="184" customFormat="1" ht="41.25" thickBot="1">
      <c r="A1589" s="67" t="s">
        <v>370</v>
      </c>
      <c r="B1589" s="67" t="s">
        <v>78</v>
      </c>
      <c r="C1589" s="595" t="s">
        <v>371</v>
      </c>
      <c r="D1589" s="67" t="s">
        <v>4</v>
      </c>
      <c r="E1589" s="596" t="s">
        <v>79</v>
      </c>
      <c r="F1589" s="67" t="s">
        <v>882</v>
      </c>
      <c r="G1589" s="67" t="s">
        <v>881</v>
      </c>
      <c r="H1589" s="67" t="s">
        <v>884</v>
      </c>
      <c r="I1589" s="67" t="s">
        <v>983</v>
      </c>
    </row>
    <row r="1590" spans="1:9" s="69" customFormat="1" ht="20.25">
      <c r="A1590" s="70">
        <v>20000000</v>
      </c>
      <c r="B1590" s="232"/>
      <c r="C1590" s="233"/>
      <c r="D1590" s="232"/>
      <c r="E1590" s="72" t="s">
        <v>43</v>
      </c>
      <c r="F1590" s="234"/>
      <c r="G1590" s="234"/>
      <c r="H1590" s="234"/>
      <c r="I1590" s="235"/>
    </row>
    <row r="1591" spans="1:9" s="69" customFormat="1" ht="20.25">
      <c r="A1591" s="76">
        <v>21000000</v>
      </c>
      <c r="B1591" s="197"/>
      <c r="C1591" s="198"/>
      <c r="D1591" s="197"/>
      <c r="E1591" s="78" t="s">
        <v>46</v>
      </c>
      <c r="F1591" s="186"/>
      <c r="G1591" s="186"/>
      <c r="H1591" s="186"/>
      <c r="I1591" s="199"/>
    </row>
    <row r="1592" spans="1:9" s="69" customFormat="1" ht="20.25">
      <c r="A1592" s="76">
        <v>21010000</v>
      </c>
      <c r="B1592" s="197"/>
      <c r="C1592" s="198"/>
      <c r="D1592" s="197"/>
      <c r="E1592" s="78" t="s">
        <v>392</v>
      </c>
      <c r="F1592" s="186"/>
      <c r="G1592" s="186"/>
      <c r="H1592" s="186"/>
      <c r="I1592" s="199"/>
    </row>
    <row r="1593" spans="1:9" s="69" customFormat="1" ht="20.25">
      <c r="A1593" s="58">
        <v>21010103</v>
      </c>
      <c r="B1593" s="201" t="s">
        <v>19</v>
      </c>
      <c r="C1593" s="202"/>
      <c r="D1593" s="82" t="s">
        <v>9</v>
      </c>
      <c r="E1593" s="83" t="s">
        <v>431</v>
      </c>
      <c r="F1593" s="203">
        <f t="shared" ref="F1593:F1594" si="141">G1593-(G1593*10%)</f>
        <v>1618307.2457999999</v>
      </c>
      <c r="G1593" s="203">
        <v>1798119.162</v>
      </c>
      <c r="H1593" s="203">
        <f t="shared" ref="H1593:H1594" si="142">G1593/12*9</f>
        <v>1348589.3714999999</v>
      </c>
      <c r="I1593" s="187">
        <v>1056137.76</v>
      </c>
    </row>
    <row r="1594" spans="1:9" s="69" customFormat="1" ht="20.25">
      <c r="A1594" s="58" t="s">
        <v>661</v>
      </c>
      <c r="B1594" s="201" t="s">
        <v>19</v>
      </c>
      <c r="C1594" s="202"/>
      <c r="D1594" s="82" t="s">
        <v>9</v>
      </c>
      <c r="E1594" s="83" t="s">
        <v>432</v>
      </c>
      <c r="F1594" s="203">
        <f t="shared" si="141"/>
        <v>1232105.4017999999</v>
      </c>
      <c r="G1594" s="203">
        <v>1369006.0019999999</v>
      </c>
      <c r="H1594" s="203">
        <f t="shared" si="142"/>
        <v>1026754.5014999999</v>
      </c>
      <c r="I1594" s="187">
        <v>324249.96000000002</v>
      </c>
    </row>
    <row r="1595" spans="1:9" s="69" customFormat="1" ht="20.25">
      <c r="A1595" s="58" t="s">
        <v>643</v>
      </c>
      <c r="B1595" s="201" t="s">
        <v>19</v>
      </c>
      <c r="C1595" s="202"/>
      <c r="D1595" s="82" t="s">
        <v>9</v>
      </c>
      <c r="E1595" s="83" t="s">
        <v>662</v>
      </c>
      <c r="F1595" s="203"/>
      <c r="G1595" s="203"/>
      <c r="H1595" s="203"/>
      <c r="I1595" s="187">
        <v>108696.12</v>
      </c>
    </row>
    <row r="1596" spans="1:9" s="69" customFormat="1" ht="20.25">
      <c r="A1596" s="200">
        <v>21010106</v>
      </c>
      <c r="B1596" s="201" t="s">
        <v>19</v>
      </c>
      <c r="C1596" s="202"/>
      <c r="D1596" s="82" t="s">
        <v>9</v>
      </c>
      <c r="E1596" s="83" t="s">
        <v>449</v>
      </c>
      <c r="F1596" s="203"/>
      <c r="G1596" s="203"/>
      <c r="H1596" s="203"/>
      <c r="I1596" s="187"/>
    </row>
    <row r="1597" spans="1:9" s="69" customFormat="1" ht="20.25">
      <c r="A1597" s="236"/>
      <c r="B1597" s="201" t="s">
        <v>19</v>
      </c>
      <c r="C1597" s="202"/>
      <c r="D1597" s="82" t="s">
        <v>9</v>
      </c>
      <c r="E1597" s="109" t="s">
        <v>940</v>
      </c>
      <c r="F1597" s="203"/>
      <c r="G1597" s="203">
        <v>420000</v>
      </c>
      <c r="H1597" s="203"/>
      <c r="I1597" s="187">
        <v>1920000</v>
      </c>
    </row>
    <row r="1598" spans="1:9" s="69" customFormat="1" ht="39">
      <c r="A1598" s="76">
        <v>21020300</v>
      </c>
      <c r="B1598" s="197"/>
      <c r="C1598" s="198"/>
      <c r="D1598" s="197"/>
      <c r="E1598" s="78" t="s">
        <v>435</v>
      </c>
      <c r="F1598" s="203"/>
      <c r="G1598" s="203"/>
      <c r="H1598" s="203"/>
      <c r="I1598" s="187"/>
    </row>
    <row r="1599" spans="1:9" s="69" customFormat="1" ht="20.25">
      <c r="A1599" s="58">
        <v>21020301</v>
      </c>
      <c r="B1599" s="201" t="s">
        <v>19</v>
      </c>
      <c r="C1599" s="202"/>
      <c r="D1599" s="82" t="s">
        <v>9</v>
      </c>
      <c r="E1599" s="109" t="s">
        <v>436</v>
      </c>
      <c r="F1599" s="203">
        <f t="shared" ref="F1599:F1602" si="143">G1599-(G1599*10%)</f>
        <v>566407.54169999994</v>
      </c>
      <c r="G1599" s="203">
        <v>629341.71299999999</v>
      </c>
      <c r="H1599" s="203">
        <f t="shared" ref="H1599:H1604" si="144">G1599/12*9</f>
        <v>472006.28474999999</v>
      </c>
      <c r="I1599" s="187">
        <v>598138.92000000004</v>
      </c>
    </row>
    <row r="1600" spans="1:9" s="69" customFormat="1" ht="20.25">
      <c r="A1600" s="58">
        <v>21020302</v>
      </c>
      <c r="B1600" s="201" t="s">
        <v>19</v>
      </c>
      <c r="C1600" s="202"/>
      <c r="D1600" s="82" t="s">
        <v>9</v>
      </c>
      <c r="E1600" s="109" t="s">
        <v>437</v>
      </c>
      <c r="F1600" s="203">
        <f t="shared" si="143"/>
        <v>323661.44632500008</v>
      </c>
      <c r="G1600" s="203">
        <v>359623.82925000007</v>
      </c>
      <c r="H1600" s="203">
        <f t="shared" si="144"/>
        <v>269717.87193750002</v>
      </c>
      <c r="I1600" s="187">
        <v>341793.72</v>
      </c>
    </row>
    <row r="1601" spans="1:9" s="69" customFormat="1" ht="20.25">
      <c r="A1601" s="58">
        <v>21020303</v>
      </c>
      <c r="B1601" s="201" t="s">
        <v>19</v>
      </c>
      <c r="C1601" s="202"/>
      <c r="D1601" s="82" t="s">
        <v>9</v>
      </c>
      <c r="E1601" s="109" t="s">
        <v>438</v>
      </c>
      <c r="F1601" s="203">
        <f t="shared" si="143"/>
        <v>24494.400000000001</v>
      </c>
      <c r="G1601" s="203">
        <v>27216</v>
      </c>
      <c r="H1601" s="203">
        <f t="shared" si="144"/>
        <v>20412</v>
      </c>
      <c r="I1601" s="187">
        <v>18360</v>
      </c>
    </row>
    <row r="1602" spans="1:9" s="69" customFormat="1" ht="20.25">
      <c r="A1602" s="58">
        <v>21020304</v>
      </c>
      <c r="B1602" s="201" t="s">
        <v>19</v>
      </c>
      <c r="C1602" s="202"/>
      <c r="D1602" s="82" t="s">
        <v>9</v>
      </c>
      <c r="E1602" s="109" t="s">
        <v>398</v>
      </c>
      <c r="F1602" s="203">
        <f t="shared" si="143"/>
        <v>80915.365125000011</v>
      </c>
      <c r="G1602" s="203">
        <v>89905.961250000008</v>
      </c>
      <c r="H1602" s="203">
        <f t="shared" si="144"/>
        <v>67429.470937500009</v>
      </c>
      <c r="I1602" s="187">
        <v>85448.4</v>
      </c>
    </row>
    <row r="1603" spans="1:9" s="69" customFormat="1" ht="20.25">
      <c r="A1603" s="58">
        <v>21020312</v>
      </c>
      <c r="B1603" s="201" t="s">
        <v>19</v>
      </c>
      <c r="C1603" s="202"/>
      <c r="D1603" s="82" t="s">
        <v>9</v>
      </c>
      <c r="E1603" s="109" t="s">
        <v>439</v>
      </c>
      <c r="F1603" s="326"/>
      <c r="G1603" s="203"/>
      <c r="H1603" s="203">
        <f t="shared" si="144"/>
        <v>0</v>
      </c>
      <c r="I1603" s="187"/>
    </row>
    <row r="1604" spans="1:9" s="69" customFormat="1" ht="20.25">
      <c r="A1604" s="58">
        <v>21020315</v>
      </c>
      <c r="B1604" s="201" t="s">
        <v>19</v>
      </c>
      <c r="C1604" s="202"/>
      <c r="D1604" s="82" t="s">
        <v>9</v>
      </c>
      <c r="E1604" s="109" t="s">
        <v>440</v>
      </c>
      <c r="F1604" s="203">
        <f>G1604-(G1604*10%)</f>
        <v>148955.37929999997</v>
      </c>
      <c r="G1604" s="203">
        <v>165505.97699999998</v>
      </c>
      <c r="H1604" s="203">
        <f t="shared" si="144"/>
        <v>124129.48274999998</v>
      </c>
      <c r="I1604" s="187">
        <v>133448.4</v>
      </c>
    </row>
    <row r="1605" spans="1:9" s="69" customFormat="1" ht="20.25">
      <c r="A1605" s="58" t="s">
        <v>644</v>
      </c>
      <c r="B1605" s="201" t="s">
        <v>19</v>
      </c>
      <c r="C1605" s="202"/>
      <c r="D1605" s="82" t="s">
        <v>9</v>
      </c>
      <c r="E1605" s="109" t="s">
        <v>516</v>
      </c>
      <c r="F1605" s="203"/>
      <c r="G1605" s="203">
        <v>0</v>
      </c>
      <c r="H1605" s="203"/>
      <c r="I1605" s="187">
        <v>137629.07999999999</v>
      </c>
    </row>
    <row r="1606" spans="1:9" s="69" customFormat="1" ht="20.25">
      <c r="A1606" s="58" t="s">
        <v>645</v>
      </c>
      <c r="B1606" s="201" t="s">
        <v>19</v>
      </c>
      <c r="C1606" s="202"/>
      <c r="D1606" s="82" t="s">
        <v>9</v>
      </c>
      <c r="E1606" s="109" t="s">
        <v>517</v>
      </c>
      <c r="F1606" s="203"/>
      <c r="G1606" s="203">
        <v>0</v>
      </c>
      <c r="H1606" s="203"/>
      <c r="I1606" s="187">
        <v>137629.07999999999</v>
      </c>
    </row>
    <row r="1607" spans="1:9" s="69" customFormat="1" ht="20.25">
      <c r="A1607" s="58" t="s">
        <v>646</v>
      </c>
      <c r="B1607" s="201" t="s">
        <v>19</v>
      </c>
      <c r="C1607" s="202"/>
      <c r="D1607" s="82" t="s">
        <v>9</v>
      </c>
      <c r="E1607" s="109" t="s">
        <v>518</v>
      </c>
      <c r="F1607" s="203"/>
      <c r="G1607" s="203">
        <v>0</v>
      </c>
      <c r="H1607" s="203"/>
      <c r="I1607" s="187">
        <v>7560</v>
      </c>
    </row>
    <row r="1608" spans="1:9" s="69" customFormat="1" ht="20.25">
      <c r="A1608" s="76">
        <v>21020400</v>
      </c>
      <c r="B1608" s="197"/>
      <c r="C1608" s="198"/>
      <c r="D1608" s="197"/>
      <c r="E1608" s="78" t="s">
        <v>450</v>
      </c>
      <c r="F1608" s="203"/>
      <c r="G1608" s="203">
        <v>0</v>
      </c>
      <c r="H1608" s="203"/>
      <c r="I1608" s="187"/>
    </row>
    <row r="1609" spans="1:9" s="69" customFormat="1" ht="20.25">
      <c r="A1609" s="58">
        <v>21020401</v>
      </c>
      <c r="B1609" s="201" t="s">
        <v>19</v>
      </c>
      <c r="C1609" s="202"/>
      <c r="D1609" s="82" t="s">
        <v>9</v>
      </c>
      <c r="E1609" s="109" t="s">
        <v>436</v>
      </c>
      <c r="F1609" s="203">
        <f t="shared" ref="F1609:F1612" si="145">G1609-(G1609*10%)</f>
        <v>431236.89629999996</v>
      </c>
      <c r="G1609" s="203">
        <v>479152.10699999996</v>
      </c>
      <c r="H1609" s="203">
        <f t="shared" ref="H1609:H1614" si="146">G1609/12*9</f>
        <v>359364.08024999994</v>
      </c>
      <c r="I1609" s="187">
        <v>113487.48</v>
      </c>
    </row>
    <row r="1610" spans="1:9" s="69" customFormat="1" ht="20.25">
      <c r="A1610" s="58">
        <v>21020402</v>
      </c>
      <c r="B1610" s="201" t="s">
        <v>19</v>
      </c>
      <c r="C1610" s="202"/>
      <c r="D1610" s="82" t="s">
        <v>9</v>
      </c>
      <c r="E1610" s="109" t="s">
        <v>437</v>
      </c>
      <c r="F1610" s="203">
        <f t="shared" si="145"/>
        <v>246421.07752499997</v>
      </c>
      <c r="G1610" s="203">
        <v>273801.19724999997</v>
      </c>
      <c r="H1610" s="203">
        <f t="shared" si="146"/>
        <v>205350.89793749998</v>
      </c>
      <c r="I1610" s="187">
        <v>64850.04</v>
      </c>
    </row>
    <row r="1611" spans="1:9" s="69" customFormat="1" ht="20.25">
      <c r="A1611" s="58">
        <v>21020403</v>
      </c>
      <c r="B1611" s="201" t="s">
        <v>19</v>
      </c>
      <c r="C1611" s="202"/>
      <c r="D1611" s="82" t="s">
        <v>9</v>
      </c>
      <c r="E1611" s="109" t="s">
        <v>438</v>
      </c>
      <c r="F1611" s="203">
        <f t="shared" si="145"/>
        <v>22963.5</v>
      </c>
      <c r="G1611" s="203">
        <v>25515</v>
      </c>
      <c r="H1611" s="203">
        <f t="shared" si="146"/>
        <v>19136.25</v>
      </c>
      <c r="I1611" s="187">
        <v>7560</v>
      </c>
    </row>
    <row r="1612" spans="1:9" s="69" customFormat="1" ht="20.25">
      <c r="A1612" s="58">
        <v>21020404</v>
      </c>
      <c r="B1612" s="201" t="s">
        <v>19</v>
      </c>
      <c r="C1612" s="202"/>
      <c r="D1612" s="82" t="s">
        <v>9</v>
      </c>
      <c r="E1612" s="109" t="s">
        <v>398</v>
      </c>
      <c r="F1612" s="203">
        <f t="shared" si="145"/>
        <v>61605.272924999997</v>
      </c>
      <c r="G1612" s="203">
        <v>68450.303249999997</v>
      </c>
      <c r="H1612" s="203">
        <f t="shared" si="146"/>
        <v>51337.727437499998</v>
      </c>
      <c r="I1612" s="187">
        <v>16212.48</v>
      </c>
    </row>
    <row r="1613" spans="1:9" s="69" customFormat="1" ht="20.25">
      <c r="A1613" s="58">
        <v>21020412</v>
      </c>
      <c r="B1613" s="201" t="s">
        <v>19</v>
      </c>
      <c r="C1613" s="202"/>
      <c r="D1613" s="82" t="s">
        <v>9</v>
      </c>
      <c r="E1613" s="109" t="s">
        <v>439</v>
      </c>
      <c r="F1613" s="203"/>
      <c r="G1613" s="203">
        <v>0</v>
      </c>
      <c r="H1613" s="203">
        <f t="shared" si="146"/>
        <v>0</v>
      </c>
      <c r="I1613" s="187"/>
    </row>
    <row r="1614" spans="1:9" s="69" customFormat="1" ht="20.25">
      <c r="A1614" s="58">
        <v>21020415</v>
      </c>
      <c r="B1614" s="201" t="s">
        <v>19</v>
      </c>
      <c r="C1614" s="202"/>
      <c r="D1614" s="82" t="s">
        <v>9</v>
      </c>
      <c r="E1614" s="109" t="s">
        <v>440</v>
      </c>
      <c r="F1614" s="203">
        <f>G1614-(G1614*10%)</f>
        <v>129645.117</v>
      </c>
      <c r="G1614" s="203">
        <v>144050.13</v>
      </c>
      <c r="H1614" s="203">
        <f t="shared" si="146"/>
        <v>108037.5975</v>
      </c>
      <c r="I1614" s="187">
        <v>40212.480000000003</v>
      </c>
    </row>
    <row r="1615" spans="1:9" s="69" customFormat="1" ht="20.25">
      <c r="A1615" s="76">
        <v>21020500</v>
      </c>
      <c r="B1615" s="197"/>
      <c r="C1615" s="198"/>
      <c r="D1615" s="197"/>
      <c r="E1615" s="78" t="s">
        <v>451</v>
      </c>
      <c r="F1615" s="203"/>
      <c r="G1615" s="203"/>
      <c r="H1615" s="203"/>
      <c r="I1615" s="187"/>
    </row>
    <row r="1616" spans="1:9" s="69" customFormat="1" ht="20.25">
      <c r="A1616" s="58">
        <v>21020501</v>
      </c>
      <c r="B1616" s="201" t="s">
        <v>19</v>
      </c>
      <c r="C1616" s="202"/>
      <c r="D1616" s="82" t="s">
        <v>9</v>
      </c>
      <c r="E1616" s="109" t="s">
        <v>436</v>
      </c>
      <c r="F1616" s="203"/>
      <c r="G1616" s="203"/>
      <c r="H1616" s="203"/>
      <c r="I1616" s="187">
        <v>38043.599999999999</v>
      </c>
    </row>
    <row r="1617" spans="1:9" s="69" customFormat="1" ht="20.25">
      <c r="A1617" s="339">
        <v>21020502</v>
      </c>
      <c r="B1617" s="201" t="s">
        <v>19</v>
      </c>
      <c r="C1617" s="209"/>
      <c r="D1617" s="82" t="s">
        <v>9</v>
      </c>
      <c r="E1617" s="109" t="s">
        <v>437</v>
      </c>
      <c r="F1617" s="203"/>
      <c r="G1617" s="203"/>
      <c r="H1617" s="203"/>
      <c r="I1617" s="187">
        <v>21739.200000000001</v>
      </c>
    </row>
    <row r="1618" spans="1:9" s="69" customFormat="1" ht="20.25">
      <c r="A1618" s="339">
        <v>21020503</v>
      </c>
      <c r="B1618" s="201" t="s">
        <v>19</v>
      </c>
      <c r="C1618" s="209"/>
      <c r="D1618" s="82" t="s">
        <v>9</v>
      </c>
      <c r="E1618" s="109" t="s">
        <v>438</v>
      </c>
      <c r="F1618" s="203"/>
      <c r="G1618" s="203"/>
      <c r="H1618" s="203"/>
      <c r="I1618" s="187">
        <v>5400</v>
      </c>
    </row>
    <row r="1619" spans="1:9" s="69" customFormat="1" ht="20.25">
      <c r="A1619" s="339">
        <v>21020504</v>
      </c>
      <c r="B1619" s="201" t="s">
        <v>19</v>
      </c>
      <c r="C1619" s="209"/>
      <c r="D1619" s="82" t="s">
        <v>9</v>
      </c>
      <c r="E1619" s="109" t="s">
        <v>398</v>
      </c>
      <c r="F1619" s="203"/>
      <c r="G1619" s="203"/>
      <c r="H1619" s="203"/>
      <c r="I1619" s="187">
        <v>5434.8</v>
      </c>
    </row>
    <row r="1620" spans="1:9" s="69" customFormat="1" ht="20.25">
      <c r="A1620" s="339">
        <v>21020512</v>
      </c>
      <c r="B1620" s="201" t="s">
        <v>19</v>
      </c>
      <c r="C1620" s="209"/>
      <c r="D1620" s="82" t="s">
        <v>9</v>
      </c>
      <c r="E1620" s="109" t="s">
        <v>439</v>
      </c>
      <c r="F1620" s="203"/>
      <c r="G1620" s="203"/>
      <c r="H1620" s="203"/>
      <c r="I1620" s="187"/>
    </row>
    <row r="1621" spans="1:9" s="69" customFormat="1" ht="20.25">
      <c r="A1621" s="339">
        <v>21020515</v>
      </c>
      <c r="B1621" s="201" t="s">
        <v>19</v>
      </c>
      <c r="C1621" s="209"/>
      <c r="D1621" s="82" t="s">
        <v>9</v>
      </c>
      <c r="E1621" s="109" t="s">
        <v>440</v>
      </c>
      <c r="F1621" s="203"/>
      <c r="G1621" s="203"/>
      <c r="H1621" s="203"/>
      <c r="I1621" s="187">
        <v>70350.48</v>
      </c>
    </row>
    <row r="1622" spans="1:9" s="69" customFormat="1" ht="20.25">
      <c r="A1622" s="206">
        <v>21020600</v>
      </c>
      <c r="B1622" s="207"/>
      <c r="C1622" s="208"/>
      <c r="D1622" s="207"/>
      <c r="E1622" s="78" t="s">
        <v>408</v>
      </c>
      <c r="F1622" s="203"/>
      <c r="G1622" s="203"/>
      <c r="H1622" s="203"/>
      <c r="I1622" s="187"/>
    </row>
    <row r="1623" spans="1:9" s="69" customFormat="1" ht="20.25">
      <c r="A1623" s="296">
        <v>21020605</v>
      </c>
      <c r="B1623" s="201" t="s">
        <v>19</v>
      </c>
      <c r="C1623" s="209"/>
      <c r="D1623" s="82" t="s">
        <v>9</v>
      </c>
      <c r="E1623" s="83" t="s">
        <v>497</v>
      </c>
      <c r="F1623" s="203"/>
      <c r="G1623" s="203"/>
      <c r="H1623" s="203"/>
      <c r="I1623" s="187"/>
    </row>
    <row r="1624" spans="1:9" s="69" customFormat="1" ht="20.25">
      <c r="A1624" s="139">
        <v>22020000</v>
      </c>
      <c r="B1624" s="212"/>
      <c r="C1624" s="213"/>
      <c r="D1624" s="212"/>
      <c r="E1624" s="141" t="s">
        <v>410</v>
      </c>
      <c r="F1624" s="203"/>
      <c r="G1624" s="203"/>
      <c r="H1624" s="203"/>
      <c r="I1624" s="187"/>
    </row>
    <row r="1625" spans="1:9" s="69" customFormat="1" ht="20.25">
      <c r="A1625" s="139">
        <v>22020100</v>
      </c>
      <c r="B1625" s="212"/>
      <c r="C1625" s="213"/>
      <c r="D1625" s="212"/>
      <c r="E1625" s="141" t="s">
        <v>465</v>
      </c>
      <c r="F1625" s="203"/>
      <c r="G1625" s="203"/>
      <c r="H1625" s="203"/>
      <c r="I1625" s="187"/>
    </row>
    <row r="1626" spans="1:9" s="69" customFormat="1" ht="20.25">
      <c r="A1626" s="535">
        <v>22020101</v>
      </c>
      <c r="B1626" s="201" t="s">
        <v>19</v>
      </c>
      <c r="C1626" s="332"/>
      <c r="D1626" s="82" t="s">
        <v>9</v>
      </c>
      <c r="E1626" s="324" t="s">
        <v>466</v>
      </c>
      <c r="F1626" s="203"/>
      <c r="G1626" s="203"/>
      <c r="H1626" s="203"/>
      <c r="I1626" s="187"/>
    </row>
    <row r="1627" spans="1:9" s="69" customFormat="1" ht="20.25">
      <c r="A1627" s="535">
        <v>22020102</v>
      </c>
      <c r="B1627" s="201" t="s">
        <v>19</v>
      </c>
      <c r="C1627" s="332"/>
      <c r="D1627" s="82" t="s">
        <v>9</v>
      </c>
      <c r="E1627" s="324" t="s">
        <v>412</v>
      </c>
      <c r="F1627" s="16"/>
      <c r="G1627" s="203">
        <v>50000</v>
      </c>
      <c r="H1627" s="16"/>
      <c r="I1627" s="187">
        <v>50000</v>
      </c>
    </row>
    <row r="1628" spans="1:9" s="69" customFormat="1" ht="20.25">
      <c r="A1628" s="535">
        <v>22020103</v>
      </c>
      <c r="B1628" s="201" t="s">
        <v>19</v>
      </c>
      <c r="C1628" s="332"/>
      <c r="D1628" s="82" t="s">
        <v>9</v>
      </c>
      <c r="E1628" s="324" t="s">
        <v>467</v>
      </c>
      <c r="F1628" s="203"/>
      <c r="G1628" s="203"/>
      <c r="H1628" s="203"/>
      <c r="I1628" s="187"/>
    </row>
    <row r="1629" spans="1:9" s="69" customFormat="1" ht="20.25">
      <c r="A1629" s="535">
        <v>22020104</v>
      </c>
      <c r="B1629" s="201" t="s">
        <v>19</v>
      </c>
      <c r="C1629" s="332"/>
      <c r="D1629" s="82" t="s">
        <v>9</v>
      </c>
      <c r="E1629" s="324" t="s">
        <v>413</v>
      </c>
      <c r="F1629" s="203"/>
      <c r="G1629" s="203"/>
      <c r="H1629" s="203"/>
      <c r="I1629" s="187"/>
    </row>
    <row r="1630" spans="1:9" s="69" customFormat="1" ht="20.25">
      <c r="A1630" s="139">
        <v>22020300</v>
      </c>
      <c r="B1630" s="212"/>
      <c r="C1630" s="213"/>
      <c r="D1630" s="212"/>
      <c r="E1630" s="141" t="s">
        <v>454</v>
      </c>
      <c r="F1630" s="203"/>
      <c r="G1630" s="203"/>
      <c r="H1630" s="203"/>
      <c r="I1630" s="187"/>
    </row>
    <row r="1631" spans="1:9" s="69" customFormat="1" ht="20.25">
      <c r="A1631" s="142">
        <v>22020313</v>
      </c>
      <c r="B1631" s="201" t="s">
        <v>19</v>
      </c>
      <c r="C1631" s="164"/>
      <c r="D1631" s="82" t="s">
        <v>9</v>
      </c>
      <c r="E1631" s="210" t="s">
        <v>445</v>
      </c>
      <c r="F1631" s="203"/>
      <c r="G1631" s="203">
        <v>100000</v>
      </c>
      <c r="H1631" s="203"/>
      <c r="I1631" s="187">
        <v>100000</v>
      </c>
    </row>
    <row r="1632" spans="1:9" s="69" customFormat="1" ht="39">
      <c r="A1632" s="139">
        <v>22020700</v>
      </c>
      <c r="B1632" s="212"/>
      <c r="C1632" s="213"/>
      <c r="D1632" s="212"/>
      <c r="E1632" s="141" t="s">
        <v>670</v>
      </c>
      <c r="F1632" s="203"/>
      <c r="G1632" s="203"/>
      <c r="H1632" s="203"/>
      <c r="I1632" s="187"/>
    </row>
    <row r="1633" spans="1:9" s="69" customFormat="1" ht="21" thickBot="1">
      <c r="A1633" s="143">
        <v>22020706</v>
      </c>
      <c r="B1633" s="601" t="s">
        <v>19</v>
      </c>
      <c r="C1633" s="602"/>
      <c r="D1633" s="94" t="s">
        <v>9</v>
      </c>
      <c r="E1633" s="117" t="s">
        <v>671</v>
      </c>
      <c r="F1633" s="490"/>
      <c r="G1633" s="490">
        <v>500000</v>
      </c>
      <c r="H1633" s="490"/>
      <c r="I1633" s="491">
        <v>1000000</v>
      </c>
    </row>
    <row r="1634" spans="1:9" s="69" customFormat="1" ht="21" thickBot="1">
      <c r="A1634" s="361"/>
      <c r="B1634" s="361"/>
      <c r="C1634" s="412"/>
      <c r="D1634" s="361"/>
      <c r="E1634" s="413" t="s">
        <v>447</v>
      </c>
      <c r="F1634" s="598">
        <f>SUM(F1593:F1623)</f>
        <v>4886718.6437999988</v>
      </c>
      <c r="G1634" s="598">
        <f>SUM(G1593:G1623)</f>
        <v>5849687.3820000002</v>
      </c>
      <c r="H1634" s="598">
        <f>SUM(H1593:H1623)</f>
        <v>4072265.5364999995</v>
      </c>
      <c r="I1634" s="598">
        <f>SUM(I1593:I1623)</f>
        <v>5252382.0000000019</v>
      </c>
    </row>
    <row r="1635" spans="1:9" s="69" customFormat="1" ht="21" thickBot="1">
      <c r="A1635" s="222"/>
      <c r="B1635" s="222"/>
      <c r="C1635" s="223"/>
      <c r="D1635" s="222"/>
      <c r="E1635" s="239" t="s">
        <v>410</v>
      </c>
      <c r="F1635" s="225">
        <f>SUM(F1626:F1633)</f>
        <v>0</v>
      </c>
      <c r="G1635" s="225">
        <f>SUM(G1626:G1633)</f>
        <v>650000</v>
      </c>
      <c r="H1635" s="225">
        <f>SUM(H1626:H1633)</f>
        <v>0</v>
      </c>
      <c r="I1635" s="225">
        <f>SUM(I1626:I1633)</f>
        <v>1150000</v>
      </c>
    </row>
    <row r="1636" spans="1:9" s="69" customFormat="1" ht="21" thickBot="1">
      <c r="A1636" s="24"/>
      <c r="B1636" s="385"/>
      <c r="C1636" s="386"/>
      <c r="D1636" s="24"/>
      <c r="E1636" s="229" t="s">
        <v>51</v>
      </c>
      <c r="F1636" s="230">
        <f>F1634+F1635</f>
        <v>4886718.6437999988</v>
      </c>
      <c r="G1636" s="230">
        <f>G1634+G1635</f>
        <v>6499687.3820000002</v>
      </c>
      <c r="H1636" s="230">
        <f>H1634+H1635</f>
        <v>4072265.5364999995</v>
      </c>
      <c r="I1636" s="230">
        <f>I1634+I1635</f>
        <v>6402382.0000000019</v>
      </c>
    </row>
    <row r="1637" spans="1:9" ht="34.5">
      <c r="A1637" s="710" t="s">
        <v>0</v>
      </c>
      <c r="B1637" s="711"/>
      <c r="C1637" s="711"/>
      <c r="D1637" s="711"/>
      <c r="E1637" s="711"/>
      <c r="F1637" s="711"/>
      <c r="G1637" s="711"/>
      <c r="H1637" s="711"/>
      <c r="I1637" s="712"/>
    </row>
    <row r="1638" spans="1:9" ht="22.5">
      <c r="A1638" s="713" t="s">
        <v>1</v>
      </c>
      <c r="B1638" s="714"/>
      <c r="C1638" s="714"/>
      <c r="D1638" s="714"/>
      <c r="E1638" s="714"/>
      <c r="F1638" s="714"/>
      <c r="G1638" s="714"/>
      <c r="H1638" s="714"/>
      <c r="I1638" s="715"/>
    </row>
    <row r="1639" spans="1:9" ht="22.5">
      <c r="A1639" s="713" t="s">
        <v>984</v>
      </c>
      <c r="B1639" s="714"/>
      <c r="C1639" s="714"/>
      <c r="D1639" s="714"/>
      <c r="E1639" s="714"/>
      <c r="F1639" s="714"/>
      <c r="G1639" s="714"/>
      <c r="H1639" s="714"/>
      <c r="I1639" s="715"/>
    </row>
    <row r="1640" spans="1:9" ht="18.75" customHeight="1" thickBot="1">
      <c r="A1640" s="716" t="s">
        <v>368</v>
      </c>
      <c r="B1640" s="716"/>
      <c r="C1640" s="716"/>
      <c r="D1640" s="716"/>
      <c r="E1640" s="716"/>
      <c r="F1640" s="716"/>
      <c r="G1640" s="716"/>
      <c r="H1640" s="716"/>
      <c r="I1640" s="716"/>
    </row>
    <row r="1641" spans="1:9" s="69" customFormat="1" ht="20.25" thickBot="1">
      <c r="A1641" s="730" t="s">
        <v>672</v>
      </c>
      <c r="B1641" s="731"/>
      <c r="C1641" s="731"/>
      <c r="D1641" s="731"/>
      <c r="E1641" s="731"/>
      <c r="F1641" s="731"/>
      <c r="G1641" s="731"/>
      <c r="H1641" s="731"/>
      <c r="I1641" s="732"/>
    </row>
    <row r="1642" spans="1:9" s="184" customFormat="1" ht="41.25" thickBot="1">
      <c r="A1642" s="3" t="s">
        <v>370</v>
      </c>
      <c r="B1642" s="3" t="s">
        <v>78</v>
      </c>
      <c r="C1642" s="157" t="s">
        <v>371</v>
      </c>
      <c r="D1642" s="3" t="s">
        <v>4</v>
      </c>
      <c r="E1642" s="158" t="s">
        <v>79</v>
      </c>
      <c r="F1642" s="3" t="s">
        <v>882</v>
      </c>
      <c r="G1642" s="3" t="s">
        <v>881</v>
      </c>
      <c r="H1642" s="3" t="s">
        <v>884</v>
      </c>
      <c r="I1642" s="3" t="s">
        <v>983</v>
      </c>
    </row>
    <row r="1643" spans="1:9" s="69" customFormat="1" ht="20.25">
      <c r="A1643" s="384">
        <v>20000000</v>
      </c>
      <c r="B1643" s="191"/>
      <c r="C1643" s="192"/>
      <c r="D1643" s="191"/>
      <c r="E1643" s="193" t="s">
        <v>43</v>
      </c>
      <c r="F1643" s="194"/>
      <c r="G1643" s="194"/>
      <c r="H1643" s="194"/>
      <c r="I1643" s="195"/>
    </row>
    <row r="1644" spans="1:9" s="69" customFormat="1" ht="20.25">
      <c r="A1644" s="76">
        <v>21000000</v>
      </c>
      <c r="B1644" s="197"/>
      <c r="C1644" s="198"/>
      <c r="D1644" s="197"/>
      <c r="E1644" s="78" t="s">
        <v>46</v>
      </c>
      <c r="F1644" s="186"/>
      <c r="G1644" s="186"/>
      <c r="H1644" s="186"/>
      <c r="I1644" s="199"/>
    </row>
    <row r="1645" spans="1:9" s="69" customFormat="1" ht="21" thickBot="1">
      <c r="A1645" s="76">
        <v>21010000</v>
      </c>
      <c r="B1645" s="197"/>
      <c r="C1645" s="198"/>
      <c r="D1645" s="197"/>
      <c r="E1645" s="387" t="s">
        <v>392</v>
      </c>
      <c r="F1645" s="186"/>
      <c r="G1645" s="186"/>
      <c r="H1645" s="186"/>
      <c r="I1645" s="199"/>
    </row>
    <row r="1646" spans="1:9" s="69" customFormat="1" ht="21" thickBot="1">
      <c r="A1646" s="58">
        <v>21010103</v>
      </c>
      <c r="B1646" s="281" t="s">
        <v>19</v>
      </c>
      <c r="C1646" s="202"/>
      <c r="D1646" s="102" t="s">
        <v>9</v>
      </c>
      <c r="E1646" s="323" t="s">
        <v>431</v>
      </c>
      <c r="F1646" s="203">
        <f t="shared" ref="F1646:F1648" si="147">G1646-(G1646*10%)</f>
        <v>1945278.5107392003</v>
      </c>
      <c r="G1646" s="187">
        <v>2161420.5674880003</v>
      </c>
      <c r="H1646" s="203">
        <f t="shared" ref="H1646:H1648" si="148">G1646/12*9</f>
        <v>1621065.4256160001</v>
      </c>
      <c r="I1646" s="187">
        <v>4369410.96</v>
      </c>
    </row>
    <row r="1647" spans="1:9" s="69" customFormat="1" ht="21" thickBot="1">
      <c r="A1647" s="58" t="s">
        <v>661</v>
      </c>
      <c r="B1647" s="281" t="s">
        <v>19</v>
      </c>
      <c r="C1647" s="202"/>
      <c r="D1647" s="102" t="s">
        <v>9</v>
      </c>
      <c r="E1647" s="323" t="s">
        <v>432</v>
      </c>
      <c r="F1647" s="203">
        <f t="shared" si="147"/>
        <v>736651.7488512001</v>
      </c>
      <c r="G1647" s="187">
        <v>818501.94316800009</v>
      </c>
      <c r="H1647" s="203">
        <f t="shared" si="148"/>
        <v>613876.45737600012</v>
      </c>
      <c r="I1647" s="187">
        <v>593291.07999999996</v>
      </c>
    </row>
    <row r="1648" spans="1:9" s="69" customFormat="1" ht="21" thickBot="1">
      <c r="A1648" s="58" t="s">
        <v>643</v>
      </c>
      <c r="B1648" s="281" t="s">
        <v>19</v>
      </c>
      <c r="C1648" s="202"/>
      <c r="D1648" s="102" t="s">
        <v>9</v>
      </c>
      <c r="E1648" s="323" t="s">
        <v>662</v>
      </c>
      <c r="F1648" s="203">
        <f t="shared" si="147"/>
        <v>342199.84256640007</v>
      </c>
      <c r="G1648" s="187">
        <v>380222.04729600006</v>
      </c>
      <c r="H1648" s="203">
        <f t="shared" si="148"/>
        <v>285166.53547200002</v>
      </c>
      <c r="I1648" s="187"/>
    </row>
    <row r="1649" spans="1:9" s="69" customFormat="1" ht="21" thickBot="1">
      <c r="A1649" s="200">
        <v>21010106</v>
      </c>
      <c r="B1649" s="281" t="s">
        <v>19</v>
      </c>
      <c r="C1649" s="202"/>
      <c r="D1649" s="102" t="s">
        <v>9</v>
      </c>
      <c r="E1649" s="323" t="s">
        <v>449</v>
      </c>
      <c r="F1649" s="203"/>
      <c r="G1649" s="187"/>
      <c r="H1649" s="203"/>
      <c r="I1649" s="187"/>
    </row>
    <row r="1650" spans="1:9" s="69" customFormat="1" ht="20.25">
      <c r="A1650" s="236"/>
      <c r="B1650" s="281" t="s">
        <v>19</v>
      </c>
      <c r="C1650" s="202"/>
      <c r="D1650" s="102" t="s">
        <v>9</v>
      </c>
      <c r="E1650" s="109" t="s">
        <v>940</v>
      </c>
      <c r="F1650" s="203"/>
      <c r="G1650" s="187">
        <v>840000</v>
      </c>
      <c r="H1650" s="203"/>
      <c r="I1650" s="187"/>
    </row>
    <row r="1651" spans="1:9" s="69" customFormat="1" ht="39.75" thickBot="1">
      <c r="A1651" s="76">
        <v>21020300</v>
      </c>
      <c r="B1651" s="197"/>
      <c r="C1651" s="198"/>
      <c r="D1651" s="197"/>
      <c r="E1651" s="387" t="s">
        <v>435</v>
      </c>
      <c r="F1651" s="203"/>
      <c r="G1651" s="187"/>
      <c r="H1651" s="203"/>
      <c r="I1651" s="187"/>
    </row>
    <row r="1652" spans="1:9" s="69" customFormat="1" ht="21" thickBot="1">
      <c r="A1652" s="58">
        <v>21020301</v>
      </c>
      <c r="B1652" s="281" t="s">
        <v>19</v>
      </c>
      <c r="C1652" s="202"/>
      <c r="D1652" s="102" t="s">
        <v>9</v>
      </c>
      <c r="E1652" s="388" t="s">
        <v>436</v>
      </c>
      <c r="F1652" s="203">
        <f t="shared" ref="F1652:F1655" si="149">G1652-(G1652*10%)</f>
        <v>680847.47640000004</v>
      </c>
      <c r="G1652" s="187">
        <v>756497.196</v>
      </c>
      <c r="H1652" s="203">
        <f t="shared" ref="H1652:H1667" si="150">G1652/12*9</f>
        <v>567372.897</v>
      </c>
      <c r="I1652" s="187">
        <v>479293.8</v>
      </c>
    </row>
    <row r="1653" spans="1:9" s="69" customFormat="1" ht="21" thickBot="1">
      <c r="A1653" s="58">
        <v>21020302</v>
      </c>
      <c r="B1653" s="281" t="s">
        <v>19</v>
      </c>
      <c r="C1653" s="202"/>
      <c r="D1653" s="102" t="s">
        <v>9</v>
      </c>
      <c r="E1653" s="388" t="s">
        <v>437</v>
      </c>
      <c r="F1653" s="203">
        <f t="shared" si="149"/>
        <v>389055.69743040006</v>
      </c>
      <c r="G1653" s="187">
        <v>432284.10825600009</v>
      </c>
      <c r="H1653" s="203">
        <f t="shared" si="150"/>
        <v>324213.08119200007</v>
      </c>
      <c r="I1653" s="187">
        <v>273882.23999999999</v>
      </c>
    </row>
    <row r="1654" spans="1:9" s="69" customFormat="1" ht="21" thickBot="1">
      <c r="A1654" s="58">
        <v>21020303</v>
      </c>
      <c r="B1654" s="281" t="s">
        <v>19</v>
      </c>
      <c r="C1654" s="202"/>
      <c r="D1654" s="102" t="s">
        <v>9</v>
      </c>
      <c r="E1654" s="388" t="s">
        <v>438</v>
      </c>
      <c r="F1654" s="203">
        <f t="shared" si="149"/>
        <v>30569.011200000001</v>
      </c>
      <c r="G1654" s="187">
        <v>33965.567999999999</v>
      </c>
      <c r="H1654" s="203">
        <f t="shared" si="150"/>
        <v>25474.175999999999</v>
      </c>
      <c r="I1654" s="187">
        <v>17280</v>
      </c>
    </row>
    <row r="1655" spans="1:9" s="69" customFormat="1" ht="21" thickBot="1">
      <c r="A1655" s="58">
        <v>21020304</v>
      </c>
      <c r="B1655" s="281" t="s">
        <v>19</v>
      </c>
      <c r="C1655" s="202"/>
      <c r="D1655" s="102" t="s">
        <v>9</v>
      </c>
      <c r="E1655" s="388" t="s">
        <v>398</v>
      </c>
      <c r="F1655" s="203">
        <f t="shared" si="149"/>
        <v>97263.930254399995</v>
      </c>
      <c r="G1655" s="187">
        <v>108071.033616</v>
      </c>
      <c r="H1655" s="203">
        <f t="shared" si="150"/>
        <v>81053.275212000008</v>
      </c>
      <c r="I1655" s="187">
        <v>68470.559999999998</v>
      </c>
    </row>
    <row r="1656" spans="1:9" s="69" customFormat="1" ht="21" thickBot="1">
      <c r="A1656" s="58">
        <v>21020312</v>
      </c>
      <c r="B1656" s="281" t="s">
        <v>19</v>
      </c>
      <c r="C1656" s="202"/>
      <c r="D1656" s="102" t="s">
        <v>9</v>
      </c>
      <c r="E1656" s="388" t="s">
        <v>439</v>
      </c>
      <c r="F1656" s="203"/>
      <c r="G1656" s="187"/>
      <c r="H1656" s="203">
        <f t="shared" si="150"/>
        <v>0</v>
      </c>
      <c r="I1656" s="187"/>
    </row>
    <row r="1657" spans="1:9" s="69" customFormat="1" ht="21" thickBot="1">
      <c r="A1657" s="58">
        <v>21020315</v>
      </c>
      <c r="B1657" s="281" t="s">
        <v>19</v>
      </c>
      <c r="C1657" s="202"/>
      <c r="D1657" s="102" t="s">
        <v>9</v>
      </c>
      <c r="E1657" s="388" t="s">
        <v>440</v>
      </c>
      <c r="F1657" s="203">
        <f>G1657-(G1657*10%)</f>
        <v>188074.56769920001</v>
      </c>
      <c r="G1657" s="187">
        <v>208971.74188800002</v>
      </c>
      <c r="H1657" s="203">
        <f t="shared" si="150"/>
        <v>156728.80641600001</v>
      </c>
      <c r="I1657" s="187">
        <v>116470.56</v>
      </c>
    </row>
    <row r="1658" spans="1:9" s="69" customFormat="1" ht="21" thickBot="1">
      <c r="A1658" s="58" t="s">
        <v>644</v>
      </c>
      <c r="B1658" s="281" t="s">
        <v>19</v>
      </c>
      <c r="C1658" s="202"/>
      <c r="D1658" s="102" t="s">
        <v>9</v>
      </c>
      <c r="E1658" s="388" t="s">
        <v>516</v>
      </c>
      <c r="F1658" s="203"/>
      <c r="G1658" s="203"/>
      <c r="H1658" s="203">
        <f t="shared" si="150"/>
        <v>0</v>
      </c>
      <c r="I1658" s="203"/>
    </row>
    <row r="1659" spans="1:9" s="69" customFormat="1" ht="21" thickBot="1">
      <c r="A1659" s="58" t="s">
        <v>645</v>
      </c>
      <c r="B1659" s="281" t="s">
        <v>19</v>
      </c>
      <c r="C1659" s="202"/>
      <c r="D1659" s="102" t="s">
        <v>9</v>
      </c>
      <c r="E1659" s="388" t="s">
        <v>517</v>
      </c>
      <c r="F1659" s="203"/>
      <c r="G1659" s="203"/>
      <c r="H1659" s="203">
        <f t="shared" si="150"/>
        <v>0</v>
      </c>
      <c r="I1659" s="203"/>
    </row>
    <row r="1660" spans="1:9" s="69" customFormat="1" ht="20.25">
      <c r="A1660" s="58" t="s">
        <v>646</v>
      </c>
      <c r="B1660" s="281" t="s">
        <v>19</v>
      </c>
      <c r="C1660" s="202"/>
      <c r="D1660" s="102" t="s">
        <v>9</v>
      </c>
      <c r="E1660" s="388" t="s">
        <v>518</v>
      </c>
      <c r="F1660" s="203"/>
      <c r="G1660" s="203"/>
      <c r="H1660" s="203">
        <f t="shared" si="150"/>
        <v>0</v>
      </c>
      <c r="I1660" s="203"/>
    </row>
    <row r="1661" spans="1:9" s="69" customFormat="1" ht="21" thickBot="1">
      <c r="A1661" s="76">
        <v>21020400</v>
      </c>
      <c r="B1661" s="197"/>
      <c r="C1661" s="198"/>
      <c r="D1661" s="197"/>
      <c r="E1661" s="387" t="s">
        <v>450</v>
      </c>
      <c r="F1661" s="203"/>
      <c r="G1661" s="203"/>
      <c r="H1661" s="203">
        <f t="shared" si="150"/>
        <v>0</v>
      </c>
      <c r="I1661" s="203"/>
    </row>
    <row r="1662" spans="1:9" s="69" customFormat="1" ht="21" thickBot="1">
      <c r="A1662" s="58">
        <v>21020401</v>
      </c>
      <c r="B1662" s="281" t="s">
        <v>19</v>
      </c>
      <c r="C1662" s="202"/>
      <c r="D1662" s="102" t="s">
        <v>9</v>
      </c>
      <c r="E1662" s="388" t="s">
        <v>436</v>
      </c>
      <c r="F1662" s="203">
        <f t="shared" ref="F1662:F1665" si="151">G1662-(G1662*10%)</f>
        <v>257828.10973920001</v>
      </c>
      <c r="G1662" s="187">
        <v>286475.67748800002</v>
      </c>
      <c r="H1662" s="203">
        <f t="shared" si="150"/>
        <v>214856.75811600001</v>
      </c>
      <c r="I1662" s="187">
        <v>201112.92</v>
      </c>
    </row>
    <row r="1663" spans="1:9" s="69" customFormat="1" ht="21" thickBot="1">
      <c r="A1663" s="58">
        <v>21020402</v>
      </c>
      <c r="B1663" s="281" t="s">
        <v>19</v>
      </c>
      <c r="C1663" s="202"/>
      <c r="D1663" s="102" t="s">
        <v>9</v>
      </c>
      <c r="E1663" s="388" t="s">
        <v>437</v>
      </c>
      <c r="F1663" s="203">
        <f t="shared" si="151"/>
        <v>147330.3450528</v>
      </c>
      <c r="G1663" s="187">
        <v>163700.38339199999</v>
      </c>
      <c r="H1663" s="203">
        <f t="shared" si="150"/>
        <v>122775.28754399999</v>
      </c>
      <c r="I1663" s="187">
        <v>114921.72</v>
      </c>
    </row>
    <row r="1664" spans="1:9" s="69" customFormat="1" ht="21" thickBot="1">
      <c r="A1664" s="58">
        <v>21020403</v>
      </c>
      <c r="B1664" s="281" t="s">
        <v>19</v>
      </c>
      <c r="C1664" s="202"/>
      <c r="D1664" s="102" t="s">
        <v>9</v>
      </c>
      <c r="E1664" s="388" t="s">
        <v>438</v>
      </c>
      <c r="F1664" s="203">
        <f t="shared" si="151"/>
        <v>17831.923200000001</v>
      </c>
      <c r="G1664" s="187">
        <v>19813.248</v>
      </c>
      <c r="H1664" s="203">
        <f t="shared" si="150"/>
        <v>14859.936</v>
      </c>
      <c r="I1664" s="187">
        <v>8640</v>
      </c>
    </row>
    <row r="1665" spans="1:9" s="69" customFormat="1" ht="21" thickBot="1">
      <c r="A1665" s="58">
        <v>21020404</v>
      </c>
      <c r="B1665" s="281" t="s">
        <v>19</v>
      </c>
      <c r="C1665" s="202"/>
      <c r="D1665" s="102" t="s">
        <v>9</v>
      </c>
      <c r="E1665" s="388" t="s">
        <v>398</v>
      </c>
      <c r="F1665" s="203">
        <f t="shared" si="151"/>
        <v>36832.59216</v>
      </c>
      <c r="G1665" s="187">
        <v>40925.102400000003</v>
      </c>
      <c r="H1665" s="203">
        <f t="shared" si="150"/>
        <v>30693.826800000003</v>
      </c>
      <c r="I1665" s="187">
        <v>28730.400000000001</v>
      </c>
    </row>
    <row r="1666" spans="1:9" s="69" customFormat="1" ht="21" thickBot="1">
      <c r="A1666" s="58">
        <v>21020412</v>
      </c>
      <c r="B1666" s="281" t="s">
        <v>19</v>
      </c>
      <c r="C1666" s="202"/>
      <c r="D1666" s="102" t="s">
        <v>9</v>
      </c>
      <c r="E1666" s="388" t="s">
        <v>439</v>
      </c>
      <c r="F1666" s="203"/>
      <c r="G1666" s="187"/>
      <c r="H1666" s="203">
        <f t="shared" si="150"/>
        <v>0</v>
      </c>
      <c r="I1666" s="187"/>
    </row>
    <row r="1667" spans="1:9" s="69" customFormat="1" ht="20.25">
      <c r="A1667" s="58">
        <v>21020415</v>
      </c>
      <c r="B1667" s="281" t="s">
        <v>19</v>
      </c>
      <c r="C1667" s="202"/>
      <c r="D1667" s="102" t="s">
        <v>9</v>
      </c>
      <c r="E1667" s="388" t="s">
        <v>440</v>
      </c>
      <c r="F1667" s="203">
        <f>G1667-(G1667*10%)</f>
        <v>93441.824985600004</v>
      </c>
      <c r="G1667" s="187">
        <v>103824.24998400001</v>
      </c>
      <c r="H1667" s="203">
        <f t="shared" si="150"/>
        <v>77868.187487999996</v>
      </c>
      <c r="I1667" s="187">
        <v>52730.400000000001</v>
      </c>
    </row>
    <row r="1668" spans="1:9" s="69" customFormat="1" ht="21" thickBot="1">
      <c r="A1668" s="76">
        <v>21020500</v>
      </c>
      <c r="B1668" s="197"/>
      <c r="C1668" s="198"/>
      <c r="D1668" s="197"/>
      <c r="E1668" s="387" t="s">
        <v>451</v>
      </c>
      <c r="F1668" s="203"/>
      <c r="G1668" s="187"/>
      <c r="H1668" s="203"/>
      <c r="I1668" s="187"/>
    </row>
    <row r="1669" spans="1:9" s="69" customFormat="1" ht="21" thickBot="1">
      <c r="A1669" s="58">
        <v>21020501</v>
      </c>
      <c r="B1669" s="281" t="s">
        <v>19</v>
      </c>
      <c r="C1669" s="202"/>
      <c r="D1669" s="102" t="s">
        <v>9</v>
      </c>
      <c r="E1669" s="388" t="s">
        <v>436</v>
      </c>
      <c r="F1669" s="203">
        <f t="shared" ref="F1669:F1672" si="152">G1669-(G1669*10%)</f>
        <v>119769.9401808</v>
      </c>
      <c r="G1669" s="187">
        <v>133077.711312</v>
      </c>
      <c r="H1669" s="203">
        <f t="shared" ref="H1669:H1674" si="153">G1669/12*9</f>
        <v>99808.283484</v>
      </c>
      <c r="I1669" s="187"/>
    </row>
    <row r="1670" spans="1:9" s="69" customFormat="1" ht="21" thickBot="1">
      <c r="A1670" s="339">
        <v>21020502</v>
      </c>
      <c r="B1670" s="281" t="s">
        <v>19</v>
      </c>
      <c r="C1670" s="209"/>
      <c r="D1670" s="102" t="s">
        <v>9</v>
      </c>
      <c r="E1670" s="388" t="s">
        <v>437</v>
      </c>
      <c r="F1670" s="203">
        <f t="shared" si="152"/>
        <v>68439.970871999991</v>
      </c>
      <c r="G1670" s="187">
        <v>76044.412079999995</v>
      </c>
      <c r="H1670" s="203">
        <f t="shared" si="153"/>
        <v>57033.309059999992</v>
      </c>
      <c r="I1670" s="187"/>
    </row>
    <row r="1671" spans="1:9" s="69" customFormat="1" ht="21" thickBot="1">
      <c r="A1671" s="339">
        <v>21020503</v>
      </c>
      <c r="B1671" s="281" t="s">
        <v>19</v>
      </c>
      <c r="C1671" s="209"/>
      <c r="D1671" s="102" t="s">
        <v>9</v>
      </c>
      <c r="E1671" s="388" t="s">
        <v>438</v>
      </c>
      <c r="F1671" s="203">
        <f t="shared" si="152"/>
        <v>12737.088</v>
      </c>
      <c r="G1671" s="187">
        <v>14152.32</v>
      </c>
      <c r="H1671" s="203">
        <f t="shared" si="153"/>
        <v>10614.24</v>
      </c>
      <c r="I1671" s="187"/>
    </row>
    <row r="1672" spans="1:9" s="69" customFormat="1" ht="21" thickBot="1">
      <c r="A1672" s="339">
        <v>21020504</v>
      </c>
      <c r="B1672" s="281" t="s">
        <v>19</v>
      </c>
      <c r="C1672" s="209"/>
      <c r="D1672" s="102" t="s">
        <v>9</v>
      </c>
      <c r="E1672" s="388" t="s">
        <v>398</v>
      </c>
      <c r="F1672" s="203">
        <f t="shared" si="152"/>
        <v>17109.989769600004</v>
      </c>
      <c r="G1672" s="187">
        <v>19011.099744000003</v>
      </c>
      <c r="H1672" s="203">
        <f t="shared" si="153"/>
        <v>14258.324808000001</v>
      </c>
      <c r="I1672" s="187"/>
    </row>
    <row r="1673" spans="1:9" s="69" customFormat="1" ht="21" thickBot="1">
      <c r="A1673" s="339">
        <v>21020512</v>
      </c>
      <c r="B1673" s="281" t="s">
        <v>19</v>
      </c>
      <c r="C1673" s="209"/>
      <c r="D1673" s="102" t="s">
        <v>9</v>
      </c>
      <c r="E1673" s="388" t="s">
        <v>439</v>
      </c>
      <c r="F1673" s="203"/>
      <c r="G1673" s="187"/>
      <c r="H1673" s="203">
        <f t="shared" si="153"/>
        <v>0</v>
      </c>
      <c r="I1673" s="187"/>
    </row>
    <row r="1674" spans="1:9" s="69" customFormat="1" ht="20.25">
      <c r="A1674" s="339">
        <v>21020515</v>
      </c>
      <c r="B1674" s="281" t="s">
        <v>19</v>
      </c>
      <c r="C1674" s="209"/>
      <c r="D1674" s="102" t="s">
        <v>9</v>
      </c>
      <c r="E1674" s="388" t="s">
        <v>440</v>
      </c>
      <c r="F1674" s="203">
        <f>G1674-(G1674*10%)</f>
        <v>167397.46208639999</v>
      </c>
      <c r="G1674" s="187">
        <v>185997.180096</v>
      </c>
      <c r="H1674" s="203">
        <f t="shared" si="153"/>
        <v>139497.885072</v>
      </c>
      <c r="I1674" s="187"/>
    </row>
    <row r="1675" spans="1:9" s="69" customFormat="1" ht="21" thickBot="1">
      <c r="A1675" s="206">
        <v>21020600</v>
      </c>
      <c r="B1675" s="207"/>
      <c r="C1675" s="208"/>
      <c r="D1675" s="207"/>
      <c r="E1675" s="78" t="s">
        <v>408</v>
      </c>
      <c r="F1675" s="203"/>
      <c r="G1675" s="203"/>
      <c r="H1675" s="203"/>
      <c r="I1675" s="203"/>
    </row>
    <row r="1676" spans="1:9" s="69" customFormat="1" ht="20.25">
      <c r="A1676" s="296">
        <v>21020605</v>
      </c>
      <c r="B1676" s="281" t="s">
        <v>19</v>
      </c>
      <c r="C1676" s="209"/>
      <c r="D1676" s="102" t="s">
        <v>9</v>
      </c>
      <c r="E1676" s="83" t="s">
        <v>497</v>
      </c>
      <c r="F1676" s="203"/>
      <c r="G1676" s="203"/>
      <c r="H1676" s="203"/>
      <c r="I1676" s="203"/>
    </row>
    <row r="1677" spans="1:9" s="69" customFormat="1" ht="20.25">
      <c r="A1677" s="139">
        <v>22020000</v>
      </c>
      <c r="B1677" s="212"/>
      <c r="C1677" s="213"/>
      <c r="D1677" s="212"/>
      <c r="E1677" s="389" t="s">
        <v>410</v>
      </c>
      <c r="F1677" s="203"/>
      <c r="G1677" s="203"/>
      <c r="H1677" s="203"/>
      <c r="I1677" s="203"/>
    </row>
    <row r="1678" spans="1:9" s="69" customFormat="1" ht="21" thickBot="1">
      <c r="A1678" s="139">
        <v>22020100</v>
      </c>
      <c r="B1678" s="212"/>
      <c r="C1678" s="213"/>
      <c r="D1678" s="212"/>
      <c r="E1678" s="389" t="s">
        <v>465</v>
      </c>
      <c r="G1678" s="203"/>
      <c r="H1678" s="203"/>
      <c r="I1678" s="203"/>
    </row>
    <row r="1679" spans="1:9" s="69" customFormat="1" ht="21" thickBot="1">
      <c r="A1679" s="267">
        <v>22020101</v>
      </c>
      <c r="B1679" s="281" t="s">
        <v>19</v>
      </c>
      <c r="C1679" s="332"/>
      <c r="D1679" s="102" t="s">
        <v>9</v>
      </c>
      <c r="E1679" s="390" t="s">
        <v>466</v>
      </c>
      <c r="F1679" s="203"/>
      <c r="G1679" s="203"/>
      <c r="H1679" s="203"/>
      <c r="I1679" s="203"/>
    </row>
    <row r="1680" spans="1:9" s="69" customFormat="1" ht="21" thickBot="1">
      <c r="A1680" s="267">
        <v>22020102</v>
      </c>
      <c r="B1680" s="281" t="s">
        <v>19</v>
      </c>
      <c r="C1680" s="332"/>
      <c r="D1680" s="102" t="s">
        <v>9</v>
      </c>
      <c r="E1680" s="390" t="s">
        <v>412</v>
      </c>
      <c r="F1680" s="203"/>
      <c r="G1680" s="203">
        <v>300000</v>
      </c>
      <c r="H1680" s="203"/>
      <c r="I1680" s="203">
        <v>300000</v>
      </c>
    </row>
    <row r="1681" spans="1:9" s="69" customFormat="1" ht="21" thickBot="1">
      <c r="A1681" s="267">
        <v>22020103</v>
      </c>
      <c r="B1681" s="281" t="s">
        <v>19</v>
      </c>
      <c r="C1681" s="332"/>
      <c r="D1681" s="102" t="s">
        <v>9</v>
      </c>
      <c r="E1681" s="390" t="s">
        <v>467</v>
      </c>
      <c r="F1681" s="203"/>
      <c r="G1681" s="203"/>
      <c r="H1681" s="203"/>
      <c r="I1681" s="203"/>
    </row>
    <row r="1682" spans="1:9" s="69" customFormat="1" ht="20.25">
      <c r="A1682" s="267">
        <v>22020104</v>
      </c>
      <c r="B1682" s="281" t="s">
        <v>19</v>
      </c>
      <c r="C1682" s="332"/>
      <c r="D1682" s="102" t="s">
        <v>9</v>
      </c>
      <c r="E1682" s="390" t="s">
        <v>413</v>
      </c>
      <c r="F1682" s="203"/>
      <c r="G1682" s="203"/>
      <c r="H1682" s="203"/>
      <c r="I1682" s="203"/>
    </row>
    <row r="1683" spans="1:9" s="69" customFormat="1" ht="21" thickBot="1">
      <c r="A1683" s="139">
        <v>22020300</v>
      </c>
      <c r="B1683" s="212"/>
      <c r="C1683" s="213"/>
      <c r="D1683" s="212"/>
      <c r="E1683" s="389" t="s">
        <v>454</v>
      </c>
      <c r="F1683" s="203"/>
      <c r="G1683" s="203"/>
      <c r="H1683" s="203"/>
      <c r="I1683" s="203"/>
    </row>
    <row r="1684" spans="1:9" s="69" customFormat="1" ht="20.25">
      <c r="A1684" s="142">
        <v>22020313</v>
      </c>
      <c r="B1684" s="281" t="s">
        <v>19</v>
      </c>
      <c r="C1684" s="164"/>
      <c r="D1684" s="102" t="s">
        <v>9</v>
      </c>
      <c r="E1684" s="391" t="s">
        <v>445</v>
      </c>
      <c r="F1684" s="203"/>
      <c r="G1684" s="203"/>
      <c r="H1684" s="203"/>
      <c r="I1684" s="203"/>
    </row>
    <row r="1685" spans="1:9" s="69" customFormat="1" ht="20.25">
      <c r="A1685" s="139">
        <v>22020000</v>
      </c>
      <c r="B1685" s="212"/>
      <c r="C1685" s="213"/>
      <c r="D1685" s="212"/>
      <c r="E1685" s="389" t="s">
        <v>410</v>
      </c>
      <c r="F1685" s="203"/>
      <c r="G1685" s="203"/>
      <c r="H1685" s="203"/>
      <c r="I1685" s="203"/>
    </row>
    <row r="1686" spans="1:9" s="69" customFormat="1" ht="21" thickBot="1">
      <c r="A1686" s="139" t="s">
        <v>673</v>
      </c>
      <c r="B1686" s="281"/>
      <c r="C1686" s="164"/>
      <c r="D1686" s="82"/>
      <c r="E1686" s="392" t="s">
        <v>674</v>
      </c>
      <c r="F1686" s="203"/>
      <c r="G1686" s="203"/>
      <c r="H1686" s="203"/>
      <c r="I1686" s="203"/>
    </row>
    <row r="1687" spans="1:9" s="69" customFormat="1" ht="21" thickBot="1">
      <c r="A1687" s="142" t="s">
        <v>675</v>
      </c>
      <c r="B1687" s="281" t="s">
        <v>19</v>
      </c>
      <c r="C1687" s="213"/>
      <c r="D1687" s="102" t="s">
        <v>9</v>
      </c>
      <c r="E1687" s="393" t="s">
        <v>664</v>
      </c>
      <c r="F1687" s="203"/>
      <c r="G1687" s="203"/>
      <c r="H1687" s="203"/>
      <c r="I1687" s="203"/>
    </row>
    <row r="1688" spans="1:9" s="69" customFormat="1" ht="39">
      <c r="A1688" s="142" t="s">
        <v>676</v>
      </c>
      <c r="B1688" s="281" t="s">
        <v>19</v>
      </c>
      <c r="C1688" s="213"/>
      <c r="D1688" s="102" t="s">
        <v>9</v>
      </c>
      <c r="E1688" s="393" t="s">
        <v>677</v>
      </c>
      <c r="F1688" s="203"/>
      <c r="G1688" s="203"/>
      <c r="H1688" s="203"/>
      <c r="I1688" s="203"/>
    </row>
    <row r="1689" spans="1:9" s="69" customFormat="1" ht="21" thickBot="1">
      <c r="A1689" s="139">
        <v>22020600</v>
      </c>
      <c r="B1689" s="281"/>
      <c r="C1689" s="213"/>
      <c r="D1689" s="212"/>
      <c r="E1689" s="389" t="s">
        <v>419</v>
      </c>
      <c r="F1689" s="203"/>
      <c r="G1689" s="203"/>
      <c r="H1689" s="203"/>
      <c r="I1689" s="203"/>
    </row>
    <row r="1690" spans="1:9" s="69" customFormat="1" ht="21" thickBot="1">
      <c r="A1690" s="142">
        <v>22020602</v>
      </c>
      <c r="B1690" s="281" t="s">
        <v>19</v>
      </c>
      <c r="C1690" s="164"/>
      <c r="D1690" s="102" t="s">
        <v>9</v>
      </c>
      <c r="E1690" s="391" t="s">
        <v>667</v>
      </c>
      <c r="F1690" s="203"/>
      <c r="G1690" s="203">
        <v>5000000</v>
      </c>
      <c r="H1690" s="203"/>
      <c r="I1690" s="203">
        <v>5000000</v>
      </c>
    </row>
    <row r="1691" spans="1:9" s="69" customFormat="1" ht="21" thickBot="1">
      <c r="A1691" s="341">
        <v>22020603</v>
      </c>
      <c r="B1691" s="290" t="s">
        <v>19</v>
      </c>
      <c r="C1691" s="218"/>
      <c r="D1691" s="219" t="s">
        <v>9</v>
      </c>
      <c r="E1691" s="394" t="s">
        <v>668</v>
      </c>
      <c r="F1691" s="220"/>
      <c r="G1691" s="238">
        <v>10000000</v>
      </c>
      <c r="H1691" s="220"/>
      <c r="I1691" s="238">
        <v>10000000</v>
      </c>
    </row>
    <row r="1692" spans="1:9" s="69" customFormat="1" ht="21" thickBot="1">
      <c r="A1692" s="222"/>
      <c r="B1692" s="222"/>
      <c r="C1692" s="223"/>
      <c r="D1692" s="222"/>
      <c r="E1692" s="239" t="s">
        <v>447</v>
      </c>
      <c r="F1692" s="225">
        <f>SUM(F1646:F1676)</f>
        <v>5348660.0311872019</v>
      </c>
      <c r="G1692" s="225">
        <f>SUM(G1646:G1676)</f>
        <v>6782955.5902079996</v>
      </c>
      <c r="H1692" s="225">
        <f>SUM(H1646:H1676)</f>
        <v>4457216.6926560001</v>
      </c>
      <c r="I1692" s="225">
        <f>SUM(I1646:I1676)</f>
        <v>6324234.6399999997</v>
      </c>
    </row>
    <row r="1693" spans="1:9" s="69" customFormat="1" ht="21" thickBot="1">
      <c r="A1693" s="222"/>
      <c r="B1693" s="222"/>
      <c r="C1693" s="223"/>
      <c r="D1693" s="222"/>
      <c r="E1693" s="239" t="s">
        <v>410</v>
      </c>
      <c r="F1693" s="225">
        <f>SUM(F1679:F1691)</f>
        <v>0</v>
      </c>
      <c r="G1693" s="225">
        <f>SUM(G1679:G1691)</f>
        <v>15300000</v>
      </c>
      <c r="H1693" s="225">
        <f>SUM(H1679:H1691)</f>
        <v>0</v>
      </c>
      <c r="I1693" s="225">
        <f>SUM(I1679:I1691)</f>
        <v>15300000</v>
      </c>
    </row>
    <row r="1694" spans="1:9" s="69" customFormat="1" ht="21" thickBot="1">
      <c r="A1694" s="24"/>
      <c r="B1694" s="227"/>
      <c r="C1694" s="228"/>
      <c r="D1694" s="24"/>
      <c r="E1694" s="239" t="s">
        <v>51</v>
      </c>
      <c r="F1694" s="272">
        <f>F1692+F1693</f>
        <v>5348660.0311872019</v>
      </c>
      <c r="G1694" s="272">
        <f>G1692+G1693</f>
        <v>22082955.590208001</v>
      </c>
      <c r="H1694" s="272">
        <f>H1692+H1693</f>
        <v>4457216.6926560001</v>
      </c>
      <c r="I1694" s="272">
        <f>I1692+I1693</f>
        <v>21624234.640000001</v>
      </c>
    </row>
    <row r="1695" spans="1:9" ht="34.5">
      <c r="A1695" s="710" t="s">
        <v>0</v>
      </c>
      <c r="B1695" s="711"/>
      <c r="C1695" s="711"/>
      <c r="D1695" s="711"/>
      <c r="E1695" s="711"/>
      <c r="F1695" s="711"/>
      <c r="G1695" s="711"/>
      <c r="H1695" s="711"/>
      <c r="I1695" s="712"/>
    </row>
    <row r="1696" spans="1:9" ht="22.5">
      <c r="A1696" s="713" t="s">
        <v>1</v>
      </c>
      <c r="B1696" s="714"/>
      <c r="C1696" s="714"/>
      <c r="D1696" s="714"/>
      <c r="E1696" s="714"/>
      <c r="F1696" s="714"/>
      <c r="G1696" s="714"/>
      <c r="H1696" s="714"/>
      <c r="I1696" s="715"/>
    </row>
    <row r="1697" spans="1:9" ht="22.5">
      <c r="A1697" s="713" t="s">
        <v>984</v>
      </c>
      <c r="B1697" s="714"/>
      <c r="C1697" s="714"/>
      <c r="D1697" s="714"/>
      <c r="E1697" s="714"/>
      <c r="F1697" s="714"/>
      <c r="G1697" s="714"/>
      <c r="H1697" s="714"/>
      <c r="I1697" s="715"/>
    </row>
    <row r="1698" spans="1:9" ht="18.75" customHeight="1" thickBot="1">
      <c r="A1698" s="716" t="s">
        <v>477</v>
      </c>
      <c r="B1698" s="716"/>
      <c r="C1698" s="716"/>
      <c r="D1698" s="716"/>
      <c r="E1698" s="716"/>
      <c r="F1698" s="716"/>
      <c r="G1698" s="716"/>
      <c r="H1698" s="716"/>
      <c r="I1698" s="716"/>
    </row>
    <row r="1699" spans="1:9" s="69" customFormat="1" ht="20.25" thickBot="1">
      <c r="A1699" s="723" t="s">
        <v>678</v>
      </c>
      <c r="B1699" s="724"/>
      <c r="C1699" s="724"/>
      <c r="D1699" s="724"/>
      <c r="E1699" s="724"/>
      <c r="F1699" s="724"/>
      <c r="G1699" s="724"/>
      <c r="H1699" s="724"/>
      <c r="I1699" s="725"/>
    </row>
    <row r="1700" spans="1:9" s="184" customFormat="1" ht="41.25" thickBot="1">
      <c r="A1700" s="3" t="s">
        <v>612</v>
      </c>
      <c r="B1700" s="3" t="s">
        <v>78</v>
      </c>
      <c r="C1700" s="157" t="s">
        <v>371</v>
      </c>
      <c r="D1700" s="3" t="s">
        <v>4</v>
      </c>
      <c r="E1700" s="158" t="s">
        <v>79</v>
      </c>
      <c r="F1700" s="3" t="s">
        <v>885</v>
      </c>
      <c r="G1700" s="3" t="s">
        <v>883</v>
      </c>
      <c r="H1700" s="3" t="s">
        <v>679</v>
      </c>
      <c r="I1700" s="3" t="s">
        <v>983</v>
      </c>
    </row>
    <row r="1701" spans="1:9" s="69" customFormat="1" ht="20.25">
      <c r="A1701" s="395">
        <v>55100200100</v>
      </c>
      <c r="B1701" s="281" t="s">
        <v>19</v>
      </c>
      <c r="C1701" s="176"/>
      <c r="D1701" s="102" t="s">
        <v>9</v>
      </c>
      <c r="E1701" s="254" t="s">
        <v>680</v>
      </c>
      <c r="F1701" s="255">
        <f>F1761</f>
        <v>115245762.17999999</v>
      </c>
      <c r="G1701" s="255">
        <f>G1761</f>
        <v>257848710.19999999</v>
      </c>
      <c r="H1701" s="255">
        <f>H1761</f>
        <v>95864032.649999991</v>
      </c>
      <c r="I1701" s="255">
        <f>I1761</f>
        <v>265022850.97</v>
      </c>
    </row>
    <row r="1702" spans="1:9" s="69" customFormat="1" ht="21" thickBot="1">
      <c r="A1702" s="139"/>
      <c r="B1702" s="212"/>
      <c r="C1702" s="213"/>
      <c r="D1702" s="212"/>
      <c r="E1702" s="256"/>
      <c r="F1702" s="165"/>
      <c r="G1702" s="186"/>
      <c r="H1702" s="186"/>
      <c r="I1702" s="187"/>
    </row>
    <row r="1703" spans="1:9" s="69" customFormat="1" ht="21" thickBot="1">
      <c r="A1703" s="152"/>
      <c r="B1703" s="222"/>
      <c r="C1703" s="257"/>
      <c r="D1703" s="222"/>
      <c r="E1703" s="258" t="s">
        <v>51</v>
      </c>
      <c r="F1703" s="173">
        <f>F1701</f>
        <v>115245762.17999999</v>
      </c>
      <c r="G1703" s="173">
        <f>G1701</f>
        <v>257848710.19999999</v>
      </c>
      <c r="H1703" s="173">
        <f>H1701</f>
        <v>95864032.649999991</v>
      </c>
      <c r="I1703" s="173">
        <f>I1701</f>
        <v>265022850.97</v>
      </c>
    </row>
    <row r="1704" spans="1:9" s="69" customFormat="1" ht="20.25" thickBot="1">
      <c r="A1704" s="733" t="s">
        <v>385</v>
      </c>
      <c r="B1704" s="734"/>
      <c r="C1704" s="734"/>
      <c r="D1704" s="734"/>
      <c r="E1704" s="734"/>
      <c r="F1704" s="734"/>
      <c r="G1704" s="734"/>
      <c r="H1704" s="734"/>
      <c r="I1704" s="735"/>
    </row>
    <row r="1705" spans="1:9" s="69" customFormat="1" ht="20.25">
      <c r="A1705" s="395"/>
      <c r="B1705" s="175"/>
      <c r="C1705" s="176"/>
      <c r="D1705" s="175"/>
      <c r="E1705" s="259" t="s">
        <v>46</v>
      </c>
      <c r="F1705" s="178">
        <f t="shared" ref="F1705:I1706" si="154">F1759</f>
        <v>71648873.179999992</v>
      </c>
      <c r="G1705" s="178">
        <f t="shared" si="154"/>
        <v>105348710.19999999</v>
      </c>
      <c r="H1705" s="178">
        <f t="shared" si="154"/>
        <v>58364032.649999991</v>
      </c>
      <c r="I1705" s="178">
        <f t="shared" si="154"/>
        <v>102522850.97</v>
      </c>
    </row>
    <row r="1706" spans="1:9" s="69" customFormat="1" ht="21" thickBot="1">
      <c r="A1706" s="338"/>
      <c r="B1706" s="396"/>
      <c r="C1706" s="181"/>
      <c r="D1706" s="180"/>
      <c r="E1706" s="260" t="s">
        <v>410</v>
      </c>
      <c r="F1706" s="183">
        <f t="shared" si="154"/>
        <v>43596889</v>
      </c>
      <c r="G1706" s="183">
        <f t="shared" si="154"/>
        <v>152500000</v>
      </c>
      <c r="H1706" s="183">
        <f t="shared" si="154"/>
        <v>37500000</v>
      </c>
      <c r="I1706" s="183">
        <f t="shared" si="154"/>
        <v>162500000</v>
      </c>
    </row>
    <row r="1707" spans="1:9" s="69" customFormat="1" ht="21" thickBot="1">
      <c r="A1707" s="152"/>
      <c r="B1707" s="222"/>
      <c r="C1707" s="257"/>
      <c r="D1707" s="222"/>
      <c r="E1707" s="258" t="s">
        <v>51</v>
      </c>
      <c r="F1707" s="173">
        <f>F1705+F1706</f>
        <v>115245762.17999999</v>
      </c>
      <c r="G1707" s="173">
        <f>G1705+G1706</f>
        <v>257848710.19999999</v>
      </c>
      <c r="H1707" s="173">
        <f>H1705+H1706</f>
        <v>95864032.649999991</v>
      </c>
      <c r="I1707" s="173">
        <f>I1705+I1706</f>
        <v>265022850.97</v>
      </c>
    </row>
    <row r="1708" spans="1:9" ht="34.5">
      <c r="A1708" s="710" t="s">
        <v>0</v>
      </c>
      <c r="B1708" s="711"/>
      <c r="C1708" s="711"/>
      <c r="D1708" s="711"/>
      <c r="E1708" s="711"/>
      <c r="F1708" s="711"/>
      <c r="G1708" s="711"/>
      <c r="H1708" s="711"/>
      <c r="I1708" s="712"/>
    </row>
    <row r="1709" spans="1:9" ht="22.5">
      <c r="A1709" s="713" t="s">
        <v>1</v>
      </c>
      <c r="B1709" s="714"/>
      <c r="C1709" s="714"/>
      <c r="D1709" s="714"/>
      <c r="E1709" s="714"/>
      <c r="F1709" s="714"/>
      <c r="G1709" s="714"/>
      <c r="H1709" s="714"/>
      <c r="I1709" s="715"/>
    </row>
    <row r="1710" spans="1:9" ht="22.5">
      <c r="A1710" s="713" t="s">
        <v>984</v>
      </c>
      <c r="B1710" s="714"/>
      <c r="C1710" s="714"/>
      <c r="D1710" s="714"/>
      <c r="E1710" s="714"/>
      <c r="F1710" s="714"/>
      <c r="G1710" s="714"/>
      <c r="H1710" s="714"/>
      <c r="I1710" s="715"/>
    </row>
    <row r="1711" spans="1:9" ht="18.75" customHeight="1" thickBot="1">
      <c r="A1711" s="716" t="s">
        <v>368</v>
      </c>
      <c r="B1711" s="716"/>
      <c r="C1711" s="716"/>
      <c r="D1711" s="716"/>
      <c r="E1711" s="716"/>
      <c r="F1711" s="716"/>
      <c r="G1711" s="716"/>
      <c r="H1711" s="716"/>
      <c r="I1711" s="716"/>
    </row>
    <row r="1712" spans="1:9" s="69" customFormat="1" ht="20.25" thickBot="1">
      <c r="A1712" s="730" t="s">
        <v>681</v>
      </c>
      <c r="B1712" s="731"/>
      <c r="C1712" s="731"/>
      <c r="D1712" s="731"/>
      <c r="E1712" s="731"/>
      <c r="F1712" s="731"/>
      <c r="G1712" s="731"/>
      <c r="H1712" s="731"/>
      <c r="I1712" s="732"/>
    </row>
    <row r="1713" spans="1:9" s="184" customFormat="1" ht="41.25" thickBot="1">
      <c r="A1713" s="3" t="s">
        <v>370</v>
      </c>
      <c r="B1713" s="3" t="s">
        <v>78</v>
      </c>
      <c r="C1713" s="157" t="s">
        <v>371</v>
      </c>
      <c r="D1713" s="3" t="s">
        <v>4</v>
      </c>
      <c r="E1713" s="158" t="s">
        <v>79</v>
      </c>
      <c r="F1713" s="3" t="s">
        <v>882</v>
      </c>
      <c r="G1713" s="3" t="s">
        <v>881</v>
      </c>
      <c r="H1713" s="3" t="s">
        <v>884</v>
      </c>
      <c r="I1713" s="3" t="s">
        <v>983</v>
      </c>
    </row>
    <row r="1714" spans="1:9" s="69" customFormat="1" ht="20.25">
      <c r="A1714" s="70">
        <v>20000000</v>
      </c>
      <c r="B1714" s="232"/>
      <c r="C1714" s="233"/>
      <c r="D1714" s="232"/>
      <c r="E1714" s="72" t="s">
        <v>43</v>
      </c>
      <c r="F1714" s="234"/>
      <c r="G1714" s="234"/>
      <c r="H1714" s="234"/>
      <c r="I1714" s="235"/>
    </row>
    <row r="1715" spans="1:9" s="69" customFormat="1" ht="20.25">
      <c r="A1715" s="76">
        <v>21000000</v>
      </c>
      <c r="B1715" s="197"/>
      <c r="C1715" s="198"/>
      <c r="D1715" s="197"/>
      <c r="E1715" s="78" t="s">
        <v>46</v>
      </c>
      <c r="F1715" s="186"/>
      <c r="G1715" s="186"/>
      <c r="H1715" s="186"/>
      <c r="I1715" s="199"/>
    </row>
    <row r="1716" spans="1:9" s="69" customFormat="1" ht="21" thickBot="1">
      <c r="A1716" s="76">
        <v>21010000</v>
      </c>
      <c r="B1716" s="197"/>
      <c r="C1716" s="198"/>
      <c r="D1716" s="197"/>
      <c r="E1716" s="78" t="s">
        <v>392</v>
      </c>
      <c r="F1716" s="186"/>
      <c r="G1716" s="186"/>
      <c r="H1716" s="186"/>
      <c r="I1716" s="199"/>
    </row>
    <row r="1717" spans="1:9" s="69" customFormat="1" ht="21" thickBot="1">
      <c r="A1717" s="58">
        <v>21010103</v>
      </c>
      <c r="B1717" s="281" t="s">
        <v>19</v>
      </c>
      <c r="C1717" s="202"/>
      <c r="D1717" s="102" t="s">
        <v>9</v>
      </c>
      <c r="E1717" s="83" t="s">
        <v>431</v>
      </c>
      <c r="F1717" s="203">
        <f t="shared" ref="F1717:F1719" si="155">G1717-(G1717*10%)</f>
        <v>1318769.6507999999</v>
      </c>
      <c r="G1717" s="187">
        <v>1465299.612</v>
      </c>
      <c r="H1717" s="203">
        <f t="shared" ref="H1717:H1719" si="156">G1717/12*9</f>
        <v>1098974.709</v>
      </c>
      <c r="I1717" s="187">
        <v>1058152.8</v>
      </c>
    </row>
    <row r="1718" spans="1:9" s="69" customFormat="1" ht="21" thickBot="1">
      <c r="A1718" s="58">
        <v>21010104</v>
      </c>
      <c r="B1718" s="281" t="s">
        <v>19</v>
      </c>
      <c r="C1718" s="202"/>
      <c r="D1718" s="102" t="s">
        <v>9</v>
      </c>
      <c r="E1718" s="83" t="s">
        <v>432</v>
      </c>
      <c r="F1718" s="203">
        <f t="shared" si="155"/>
        <v>3372279.6203999994</v>
      </c>
      <c r="G1718" s="187">
        <v>3746977.3559999997</v>
      </c>
      <c r="H1718" s="203">
        <f t="shared" si="156"/>
        <v>2810233.0169999995</v>
      </c>
      <c r="I1718" s="187">
        <v>1333431.24</v>
      </c>
    </row>
    <row r="1719" spans="1:9" s="69" customFormat="1" ht="21" thickBot="1">
      <c r="A1719" s="58">
        <v>21010105</v>
      </c>
      <c r="B1719" s="281" t="s">
        <v>19</v>
      </c>
      <c r="C1719" s="202"/>
      <c r="D1719" s="102" t="s">
        <v>9</v>
      </c>
      <c r="E1719" s="83" t="s">
        <v>433</v>
      </c>
      <c r="F1719" s="203">
        <f t="shared" si="155"/>
        <v>17444519.0568</v>
      </c>
      <c r="G1719" s="187">
        <v>19382798.952</v>
      </c>
      <c r="H1719" s="203">
        <f t="shared" si="156"/>
        <v>14537099.214</v>
      </c>
      <c r="I1719" s="187">
        <v>12615542.4</v>
      </c>
    </row>
    <row r="1720" spans="1:9" s="69" customFormat="1" ht="21" thickBot="1">
      <c r="A1720" s="200">
        <v>21010106</v>
      </c>
      <c r="B1720" s="281" t="s">
        <v>19</v>
      </c>
      <c r="C1720" s="202"/>
      <c r="D1720" s="102" t="s">
        <v>9</v>
      </c>
      <c r="E1720" s="83" t="s">
        <v>449</v>
      </c>
      <c r="F1720" s="203"/>
      <c r="G1720" s="203"/>
      <c r="H1720" s="203"/>
      <c r="I1720" s="203"/>
    </row>
    <row r="1721" spans="1:9" s="69" customFormat="1" ht="20.25">
      <c r="A1721" s="236"/>
      <c r="B1721" s="281" t="s">
        <v>19</v>
      </c>
      <c r="C1721" s="202"/>
      <c r="D1721" s="102" t="s">
        <v>9</v>
      </c>
      <c r="E1721" s="109" t="s">
        <v>940</v>
      </c>
      <c r="F1721" s="203"/>
      <c r="G1721" s="187">
        <v>22470000</v>
      </c>
      <c r="H1721" s="203"/>
      <c r="I1721" s="187">
        <v>46080000</v>
      </c>
    </row>
    <row r="1722" spans="1:9" s="69" customFormat="1" ht="39.75" thickBot="1">
      <c r="A1722" s="76">
        <v>21020300</v>
      </c>
      <c r="B1722" s="197"/>
      <c r="C1722" s="198"/>
      <c r="D1722" s="197"/>
      <c r="E1722" s="78" t="s">
        <v>435</v>
      </c>
      <c r="F1722" s="203"/>
      <c r="G1722" s="203"/>
      <c r="H1722" s="203"/>
      <c r="I1722" s="203"/>
    </row>
    <row r="1723" spans="1:9" s="69" customFormat="1" ht="21" thickBot="1">
      <c r="A1723" s="58">
        <v>21020301</v>
      </c>
      <c r="B1723" s="281" t="s">
        <v>19</v>
      </c>
      <c r="C1723" s="202"/>
      <c r="D1723" s="102" t="s">
        <v>9</v>
      </c>
      <c r="E1723" s="109" t="s">
        <v>436</v>
      </c>
      <c r="F1723" s="203">
        <f t="shared" ref="F1723:F1726" si="157">G1723-(G1723*10%)</f>
        <v>612856.7352</v>
      </c>
      <c r="G1723" s="203">
        <v>680951.92799999996</v>
      </c>
      <c r="H1723" s="203">
        <f t="shared" ref="H1723:H1728" si="158">G1723/12*9</f>
        <v>510713.946</v>
      </c>
      <c r="I1723" s="203">
        <v>370353.48</v>
      </c>
    </row>
    <row r="1724" spans="1:9" s="69" customFormat="1" ht="21" thickBot="1">
      <c r="A1724" s="58">
        <v>21020302</v>
      </c>
      <c r="B1724" s="281" t="s">
        <v>19</v>
      </c>
      <c r="C1724" s="202"/>
      <c r="D1724" s="102" t="s">
        <v>9</v>
      </c>
      <c r="E1724" s="109" t="s">
        <v>437</v>
      </c>
      <c r="F1724" s="203">
        <f t="shared" si="157"/>
        <v>877298.50439999998</v>
      </c>
      <c r="G1724" s="203">
        <v>974776.11600000004</v>
      </c>
      <c r="H1724" s="203">
        <f t="shared" si="158"/>
        <v>731082.08700000006</v>
      </c>
      <c r="I1724" s="203">
        <v>211630.56</v>
      </c>
    </row>
    <row r="1725" spans="1:9" s="69" customFormat="1" ht="21" thickBot="1">
      <c r="A1725" s="58">
        <v>21020303</v>
      </c>
      <c r="B1725" s="281" t="s">
        <v>19</v>
      </c>
      <c r="C1725" s="202"/>
      <c r="D1725" s="102" t="s">
        <v>9</v>
      </c>
      <c r="E1725" s="109" t="s">
        <v>438</v>
      </c>
      <c r="F1725" s="203">
        <f t="shared" si="157"/>
        <v>52672.777199999997</v>
      </c>
      <c r="G1725" s="203">
        <v>58525.307999999997</v>
      </c>
      <c r="H1725" s="203">
        <f t="shared" si="158"/>
        <v>43893.980999999992</v>
      </c>
      <c r="I1725" s="203">
        <v>17280</v>
      </c>
    </row>
    <row r="1726" spans="1:9" s="69" customFormat="1" ht="21" thickBot="1">
      <c r="A1726" s="58">
        <v>21020304</v>
      </c>
      <c r="B1726" s="281" t="s">
        <v>19</v>
      </c>
      <c r="C1726" s="202"/>
      <c r="D1726" s="102" t="s">
        <v>9</v>
      </c>
      <c r="E1726" s="109" t="s">
        <v>398</v>
      </c>
      <c r="F1726" s="203">
        <f t="shared" si="157"/>
        <v>115243.398</v>
      </c>
      <c r="G1726" s="203">
        <v>128048.22</v>
      </c>
      <c r="H1726" s="203">
        <f t="shared" si="158"/>
        <v>96036.164999999994</v>
      </c>
      <c r="I1726" s="203">
        <v>52907.64</v>
      </c>
    </row>
    <row r="1727" spans="1:9" s="69" customFormat="1" ht="21" thickBot="1">
      <c r="A1727" s="58">
        <v>21020312</v>
      </c>
      <c r="B1727" s="281" t="s">
        <v>19</v>
      </c>
      <c r="C1727" s="202"/>
      <c r="D1727" s="102" t="s">
        <v>9</v>
      </c>
      <c r="E1727" s="109" t="s">
        <v>439</v>
      </c>
      <c r="F1727" s="203"/>
      <c r="G1727" s="203"/>
      <c r="H1727" s="203">
        <f t="shared" si="158"/>
        <v>0</v>
      </c>
      <c r="I1727" s="203"/>
    </row>
    <row r="1728" spans="1:9" s="69" customFormat="1" ht="21" thickBot="1">
      <c r="A1728" s="58">
        <v>21020315</v>
      </c>
      <c r="B1728" s="281" t="s">
        <v>19</v>
      </c>
      <c r="C1728" s="202"/>
      <c r="D1728" s="102" t="s">
        <v>9</v>
      </c>
      <c r="E1728" s="109" t="s">
        <v>440</v>
      </c>
      <c r="F1728" s="203">
        <f>G1728-(G1728*10%)</f>
        <v>661189.75919999997</v>
      </c>
      <c r="G1728" s="203">
        <v>734655.28799999994</v>
      </c>
      <c r="H1728" s="203">
        <f t="shared" si="158"/>
        <v>550991.46600000001</v>
      </c>
      <c r="I1728" s="203">
        <v>100907.64</v>
      </c>
    </row>
    <row r="1729" spans="1:9" s="69" customFormat="1" ht="21" thickBot="1">
      <c r="A1729" s="200">
        <v>21020314</v>
      </c>
      <c r="B1729" s="281" t="s">
        <v>19</v>
      </c>
      <c r="C1729" s="202"/>
      <c r="D1729" s="102" t="s">
        <v>9</v>
      </c>
      <c r="E1729" s="109" t="s">
        <v>516</v>
      </c>
      <c r="F1729" s="203"/>
      <c r="G1729" s="203"/>
      <c r="H1729" s="203"/>
      <c r="I1729" s="203"/>
    </row>
    <row r="1730" spans="1:9" s="69" customFormat="1" ht="21" thickBot="1">
      <c r="A1730" s="200">
        <v>21020305</v>
      </c>
      <c r="B1730" s="281" t="s">
        <v>19</v>
      </c>
      <c r="C1730" s="202"/>
      <c r="D1730" s="102" t="s">
        <v>9</v>
      </c>
      <c r="E1730" s="109" t="s">
        <v>517</v>
      </c>
      <c r="F1730" s="203"/>
      <c r="G1730" s="203"/>
      <c r="H1730" s="203"/>
      <c r="I1730" s="203"/>
    </row>
    <row r="1731" spans="1:9" s="69" customFormat="1" ht="20.25">
      <c r="A1731" s="200">
        <v>21020306</v>
      </c>
      <c r="B1731" s="281" t="s">
        <v>19</v>
      </c>
      <c r="C1731" s="202"/>
      <c r="D1731" s="102" t="s">
        <v>9</v>
      </c>
      <c r="E1731" s="109" t="s">
        <v>518</v>
      </c>
      <c r="F1731" s="203"/>
      <c r="G1731" s="203"/>
      <c r="H1731" s="203"/>
      <c r="I1731" s="203"/>
    </row>
    <row r="1732" spans="1:9" s="69" customFormat="1" ht="21" thickBot="1">
      <c r="A1732" s="76">
        <v>21020400</v>
      </c>
      <c r="B1732" s="197"/>
      <c r="C1732" s="198"/>
      <c r="D1732" s="197"/>
      <c r="E1732" s="78" t="s">
        <v>450</v>
      </c>
      <c r="F1732" s="203"/>
      <c r="G1732" s="203"/>
      <c r="H1732" s="203"/>
      <c r="I1732" s="203"/>
    </row>
    <row r="1733" spans="1:9" s="69" customFormat="1" ht="21" thickBot="1">
      <c r="A1733" s="58">
        <v>21020401</v>
      </c>
      <c r="B1733" s="281" t="s">
        <v>19</v>
      </c>
      <c r="C1733" s="202"/>
      <c r="D1733" s="102" t="s">
        <v>9</v>
      </c>
      <c r="E1733" s="109" t="s">
        <v>436</v>
      </c>
      <c r="F1733" s="203">
        <f t="shared" ref="F1733:F1736" si="159">G1733-(G1733*10%)</f>
        <v>1431422.4311999998</v>
      </c>
      <c r="G1733" s="187">
        <v>1590469.3679999998</v>
      </c>
      <c r="H1733" s="203">
        <f t="shared" ref="H1733:H1745" si="160">G1733/12*9</f>
        <v>1192852.0259999998</v>
      </c>
      <c r="I1733" s="187">
        <v>466700.93</v>
      </c>
    </row>
    <row r="1734" spans="1:9" s="69" customFormat="1" ht="21" thickBot="1">
      <c r="A1734" s="58">
        <v>21020402</v>
      </c>
      <c r="B1734" s="281" t="s">
        <v>19</v>
      </c>
      <c r="C1734" s="202"/>
      <c r="D1734" s="102" t="s">
        <v>9</v>
      </c>
      <c r="E1734" s="109" t="s">
        <v>437</v>
      </c>
      <c r="F1734" s="203">
        <f t="shared" si="159"/>
        <v>1122119.0063999998</v>
      </c>
      <c r="G1734" s="187">
        <v>1246798.8959999999</v>
      </c>
      <c r="H1734" s="203">
        <f t="shared" si="160"/>
        <v>935099.17200000002</v>
      </c>
      <c r="I1734" s="187">
        <v>255686.25</v>
      </c>
    </row>
    <row r="1735" spans="1:9" s="69" customFormat="1" ht="21" thickBot="1">
      <c r="A1735" s="58">
        <v>21020403</v>
      </c>
      <c r="B1735" s="281" t="s">
        <v>19</v>
      </c>
      <c r="C1735" s="202"/>
      <c r="D1735" s="102" t="s">
        <v>9</v>
      </c>
      <c r="E1735" s="109" t="s">
        <v>438</v>
      </c>
      <c r="F1735" s="203">
        <f t="shared" si="159"/>
        <v>486911.52</v>
      </c>
      <c r="G1735" s="187">
        <v>541012.80000000005</v>
      </c>
      <c r="H1735" s="203">
        <f t="shared" si="160"/>
        <v>405759.60000000003</v>
      </c>
      <c r="I1735" s="187">
        <v>37800</v>
      </c>
    </row>
    <row r="1736" spans="1:9" s="69" customFormat="1" ht="21" thickBot="1">
      <c r="A1736" s="58">
        <v>21020404</v>
      </c>
      <c r="B1736" s="281" t="s">
        <v>19</v>
      </c>
      <c r="C1736" s="202"/>
      <c r="D1736" s="102" t="s">
        <v>9</v>
      </c>
      <c r="E1736" s="109" t="s">
        <v>398</v>
      </c>
      <c r="F1736" s="203">
        <f t="shared" si="159"/>
        <v>619285.93200000003</v>
      </c>
      <c r="G1736" s="187">
        <v>688095.48</v>
      </c>
      <c r="H1736" s="203">
        <f t="shared" si="160"/>
        <v>516071.61</v>
      </c>
      <c r="I1736" s="187">
        <v>66671.56</v>
      </c>
    </row>
    <row r="1737" spans="1:9" s="69" customFormat="1" ht="21" thickBot="1">
      <c r="A1737" s="58">
        <v>21020412</v>
      </c>
      <c r="B1737" s="281" t="s">
        <v>19</v>
      </c>
      <c r="C1737" s="202"/>
      <c r="D1737" s="102" t="s">
        <v>9</v>
      </c>
      <c r="E1737" s="109" t="s">
        <v>439</v>
      </c>
      <c r="G1737" s="187"/>
      <c r="H1737" s="203">
        <f t="shared" si="160"/>
        <v>0</v>
      </c>
      <c r="I1737" s="187"/>
    </row>
    <row r="1738" spans="1:9" s="69" customFormat="1" ht="20.25">
      <c r="A1738" s="58">
        <v>21020415</v>
      </c>
      <c r="B1738" s="281" t="s">
        <v>19</v>
      </c>
      <c r="C1738" s="202"/>
      <c r="D1738" s="102" t="s">
        <v>9</v>
      </c>
      <c r="E1738" s="109" t="s">
        <v>440</v>
      </c>
      <c r="F1738" s="203">
        <f>G1738-(G1738*10%)</f>
        <v>1124043.7283999999</v>
      </c>
      <c r="G1738" s="187">
        <v>1248937.476</v>
      </c>
      <c r="H1738" s="203">
        <f t="shared" si="160"/>
        <v>936703.10700000008</v>
      </c>
      <c r="I1738" s="187">
        <v>186611.4</v>
      </c>
    </row>
    <row r="1739" spans="1:9" s="69" customFormat="1" ht="21" thickBot="1">
      <c r="A1739" s="76">
        <v>21020500</v>
      </c>
      <c r="B1739" s="197"/>
      <c r="C1739" s="198"/>
      <c r="D1739" s="197"/>
      <c r="E1739" s="78" t="s">
        <v>451</v>
      </c>
      <c r="F1739" s="203"/>
      <c r="G1739" s="187"/>
      <c r="H1739" s="203">
        <f t="shared" si="160"/>
        <v>0</v>
      </c>
      <c r="I1739" s="187"/>
    </row>
    <row r="1740" spans="1:9" s="69" customFormat="1" ht="21" thickBot="1">
      <c r="A1740" s="58">
        <v>21020501</v>
      </c>
      <c r="B1740" s="281" t="s">
        <v>19</v>
      </c>
      <c r="C1740" s="202"/>
      <c r="D1740" s="102" t="s">
        <v>9</v>
      </c>
      <c r="E1740" s="109" t="s">
        <v>436</v>
      </c>
      <c r="F1740" s="203">
        <f t="shared" ref="F1740:F1742" si="161">G1740-(G1740*10%)</f>
        <v>7480019.3256000001</v>
      </c>
      <c r="G1740" s="187">
        <v>8311132.5840000007</v>
      </c>
      <c r="H1740" s="203">
        <f t="shared" si="160"/>
        <v>6233349.438000001</v>
      </c>
      <c r="I1740" s="187">
        <v>4415439.84</v>
      </c>
    </row>
    <row r="1741" spans="1:9" s="69" customFormat="1" ht="21" thickBot="1">
      <c r="A1741" s="339">
        <v>21020502</v>
      </c>
      <c r="B1741" s="281" t="s">
        <v>19</v>
      </c>
      <c r="C1741" s="209"/>
      <c r="D1741" s="102" t="s">
        <v>9</v>
      </c>
      <c r="E1741" s="109" t="s">
        <v>437</v>
      </c>
      <c r="F1741" s="203">
        <f t="shared" si="161"/>
        <v>4352522.9903999995</v>
      </c>
      <c r="G1741" s="187">
        <v>4836136.6559999995</v>
      </c>
      <c r="H1741" s="203">
        <f t="shared" si="160"/>
        <v>3627102.4919999996</v>
      </c>
      <c r="I1741" s="187">
        <v>2523108.4300000002</v>
      </c>
    </row>
    <row r="1742" spans="1:9" s="69" customFormat="1" ht="21" thickBot="1">
      <c r="A1742" s="339">
        <v>21020503</v>
      </c>
      <c r="B1742" s="281" t="s">
        <v>19</v>
      </c>
      <c r="C1742" s="209"/>
      <c r="D1742" s="102" t="s">
        <v>9</v>
      </c>
      <c r="E1742" s="109" t="s">
        <v>438</v>
      </c>
      <c r="F1742" s="203">
        <f t="shared" si="161"/>
        <v>1436267.2679999999</v>
      </c>
      <c r="G1742" s="187">
        <v>1595852.52</v>
      </c>
      <c r="H1742" s="203">
        <f t="shared" si="160"/>
        <v>1196889.3899999999</v>
      </c>
      <c r="I1742" s="187">
        <v>496800</v>
      </c>
    </row>
    <row r="1743" spans="1:9" s="69" customFormat="1" ht="21" thickBot="1">
      <c r="A1743" s="339">
        <v>21020504</v>
      </c>
      <c r="B1743" s="281" t="s">
        <v>19</v>
      </c>
      <c r="C1743" s="209"/>
      <c r="D1743" s="102" t="s">
        <v>9</v>
      </c>
      <c r="E1743" s="109" t="s">
        <v>398</v>
      </c>
      <c r="F1743" s="203"/>
      <c r="G1743" s="187"/>
      <c r="H1743" s="203">
        <f t="shared" si="160"/>
        <v>0</v>
      </c>
      <c r="I1743" s="187">
        <v>630777.12</v>
      </c>
    </row>
    <row r="1744" spans="1:9" s="69" customFormat="1" ht="21" thickBot="1">
      <c r="A1744" s="339">
        <v>21020512</v>
      </c>
      <c r="B1744" s="281" t="s">
        <v>19</v>
      </c>
      <c r="C1744" s="209"/>
      <c r="D1744" s="102" t="s">
        <v>9</v>
      </c>
      <c r="E1744" s="109" t="s">
        <v>439</v>
      </c>
      <c r="F1744" s="203"/>
      <c r="G1744" s="187"/>
      <c r="H1744" s="203">
        <f t="shared" si="160"/>
        <v>0</v>
      </c>
      <c r="I1744" s="187"/>
    </row>
    <row r="1745" spans="1:9" s="69" customFormat="1" ht="20.25">
      <c r="A1745" s="339">
        <v>21020515</v>
      </c>
      <c r="B1745" s="281" t="s">
        <v>19</v>
      </c>
      <c r="C1745" s="209"/>
      <c r="D1745" s="102" t="s">
        <v>9</v>
      </c>
      <c r="E1745" s="109" t="s">
        <v>440</v>
      </c>
      <c r="F1745" s="203">
        <f>G1745-(G1745*10%)</f>
        <v>9583417.4759999998</v>
      </c>
      <c r="G1745" s="187">
        <v>10648241.639999999</v>
      </c>
      <c r="H1745" s="203">
        <f t="shared" si="160"/>
        <v>7986181.2299999986</v>
      </c>
      <c r="I1745" s="187">
        <v>6603049.6799999997</v>
      </c>
    </row>
    <row r="1746" spans="1:9" s="69" customFormat="1" ht="21" thickBot="1">
      <c r="A1746" s="340">
        <v>21020600</v>
      </c>
      <c r="B1746" s="207"/>
      <c r="C1746" s="208"/>
      <c r="D1746" s="207"/>
      <c r="E1746" s="78" t="s">
        <v>408</v>
      </c>
      <c r="F1746" s="203"/>
      <c r="G1746" s="187"/>
      <c r="H1746" s="203"/>
      <c r="I1746" s="187"/>
    </row>
    <row r="1747" spans="1:9" s="184" customFormat="1" ht="39">
      <c r="A1747" s="339">
        <v>21020601</v>
      </c>
      <c r="B1747" s="297" t="s">
        <v>19</v>
      </c>
      <c r="C1747" s="209"/>
      <c r="D1747" s="102" t="s">
        <v>9</v>
      </c>
      <c r="E1747" s="83" t="s">
        <v>682</v>
      </c>
      <c r="F1747" s="203">
        <v>19558034</v>
      </c>
      <c r="G1747" s="187">
        <v>25000000</v>
      </c>
      <c r="H1747" s="203">
        <v>14955000</v>
      </c>
      <c r="I1747" s="187">
        <v>25000000</v>
      </c>
    </row>
    <row r="1748" spans="1:9" s="69" customFormat="1" ht="20.25">
      <c r="A1748" s="139">
        <v>22020000</v>
      </c>
      <c r="B1748" s="212"/>
      <c r="C1748" s="213"/>
      <c r="D1748" s="212"/>
      <c r="E1748" s="141" t="s">
        <v>410</v>
      </c>
      <c r="F1748" s="203"/>
      <c r="G1748" s="187"/>
      <c r="H1748" s="203"/>
      <c r="I1748" s="187"/>
    </row>
    <row r="1749" spans="1:9" s="69" customFormat="1" ht="21" thickBot="1">
      <c r="A1749" s="139">
        <v>22020100</v>
      </c>
      <c r="B1749" s="212"/>
      <c r="C1749" s="213"/>
      <c r="D1749" s="212"/>
      <c r="E1749" s="141" t="s">
        <v>465</v>
      </c>
      <c r="F1749" s="203"/>
      <c r="G1749" s="187"/>
      <c r="H1749" s="203"/>
      <c r="I1749" s="187"/>
    </row>
    <row r="1750" spans="1:9" s="69" customFormat="1" ht="21" thickBot="1">
      <c r="A1750" s="267">
        <v>22020101</v>
      </c>
      <c r="B1750" s="281" t="s">
        <v>19</v>
      </c>
      <c r="C1750" s="332"/>
      <c r="D1750" s="102" t="s">
        <v>9</v>
      </c>
      <c r="E1750" s="324" t="s">
        <v>466</v>
      </c>
      <c r="F1750" s="203"/>
      <c r="G1750" s="203"/>
      <c r="H1750" s="203"/>
      <c r="I1750" s="203"/>
    </row>
    <row r="1751" spans="1:9" s="69" customFormat="1" ht="21" thickBot="1">
      <c r="A1751" s="267">
        <v>22020102</v>
      </c>
      <c r="B1751" s="281" t="s">
        <v>19</v>
      </c>
      <c r="C1751" s="332"/>
      <c r="D1751" s="102" t="s">
        <v>9</v>
      </c>
      <c r="E1751" s="324" t="s">
        <v>412</v>
      </c>
      <c r="F1751" s="203"/>
      <c r="G1751" s="187">
        <v>1500000</v>
      </c>
      <c r="H1751" s="203"/>
      <c r="I1751" s="187">
        <v>1500000</v>
      </c>
    </row>
    <row r="1752" spans="1:9" s="69" customFormat="1" ht="21" thickBot="1">
      <c r="A1752" s="267">
        <v>22020103</v>
      </c>
      <c r="B1752" s="281" t="s">
        <v>19</v>
      </c>
      <c r="C1752" s="332"/>
      <c r="D1752" s="102" t="s">
        <v>9</v>
      </c>
      <c r="E1752" s="324" t="s">
        <v>467</v>
      </c>
      <c r="F1752" s="203"/>
      <c r="G1752" s="203"/>
      <c r="H1752" s="203"/>
      <c r="I1752" s="203"/>
    </row>
    <row r="1753" spans="1:9" s="69" customFormat="1" ht="20.25">
      <c r="A1753" s="267">
        <v>22020104</v>
      </c>
      <c r="B1753" s="281" t="s">
        <v>19</v>
      </c>
      <c r="C1753" s="332"/>
      <c r="D1753" s="102" t="s">
        <v>9</v>
      </c>
      <c r="E1753" s="324" t="s">
        <v>413</v>
      </c>
      <c r="F1753" s="203"/>
      <c r="G1753" s="203"/>
      <c r="H1753" s="203"/>
      <c r="I1753" s="203"/>
    </row>
    <row r="1754" spans="1:9" s="154" customFormat="1" ht="39.75" thickBot="1">
      <c r="A1754" s="139" t="s">
        <v>683</v>
      </c>
      <c r="B1754" s="212"/>
      <c r="C1754" s="213"/>
      <c r="D1754" s="212"/>
      <c r="E1754" s="141" t="s">
        <v>684</v>
      </c>
      <c r="F1754" s="203"/>
      <c r="G1754" s="203"/>
      <c r="H1754" s="203"/>
      <c r="I1754" s="203"/>
    </row>
    <row r="1755" spans="1:9" s="69" customFormat="1" ht="20.25">
      <c r="A1755" s="142" t="s">
        <v>623</v>
      </c>
      <c r="B1755" s="281" t="s">
        <v>19</v>
      </c>
      <c r="C1755" s="164"/>
      <c r="D1755" s="102" t="s">
        <v>9</v>
      </c>
      <c r="E1755" s="246" t="s">
        <v>513</v>
      </c>
      <c r="F1755" s="203"/>
      <c r="G1755" s="187">
        <v>1000000</v>
      </c>
      <c r="H1755" s="203"/>
      <c r="I1755" s="187">
        <v>1000000</v>
      </c>
    </row>
    <row r="1756" spans="1:9" s="69" customFormat="1" ht="39">
      <c r="A1756" s="139">
        <v>22040000</v>
      </c>
      <c r="B1756" s="212"/>
      <c r="C1756" s="213"/>
      <c r="D1756" s="212"/>
      <c r="E1756" s="141" t="s">
        <v>685</v>
      </c>
      <c r="F1756" s="203"/>
      <c r="G1756" s="203"/>
      <c r="H1756" s="203"/>
      <c r="I1756" s="203"/>
    </row>
    <row r="1757" spans="1:9" s="69" customFormat="1" ht="21" thickBot="1">
      <c r="A1757" s="139">
        <v>22040100</v>
      </c>
      <c r="B1757" s="212"/>
      <c r="C1757" s="213"/>
      <c r="D1757" s="212"/>
      <c r="E1757" s="141" t="s">
        <v>686</v>
      </c>
      <c r="F1757" s="203"/>
      <c r="G1757" s="203"/>
      <c r="H1757" s="203"/>
      <c r="I1757" s="203"/>
    </row>
    <row r="1758" spans="1:9" s="184" customFormat="1" ht="59.25" thickBot="1">
      <c r="A1758" s="341">
        <v>22040109</v>
      </c>
      <c r="B1758" s="337" t="s">
        <v>19</v>
      </c>
      <c r="C1758" s="218"/>
      <c r="D1758" s="219" t="s">
        <v>9</v>
      </c>
      <c r="E1758" s="133" t="s">
        <v>687</v>
      </c>
      <c r="F1758" s="220">
        <v>43596889</v>
      </c>
      <c r="G1758" s="221">
        <v>150000000</v>
      </c>
      <c r="H1758" s="220">
        <v>37500000</v>
      </c>
      <c r="I1758" s="221">
        <v>160000000</v>
      </c>
    </row>
    <row r="1759" spans="1:9" s="69" customFormat="1" ht="21" thickBot="1">
      <c r="A1759" s="222"/>
      <c r="B1759" s="222"/>
      <c r="C1759" s="223"/>
      <c r="D1759" s="222"/>
      <c r="E1759" s="239" t="s">
        <v>46</v>
      </c>
      <c r="F1759" s="225">
        <f>SUM(F1717:F1747)</f>
        <v>71648873.179999992</v>
      </c>
      <c r="G1759" s="225">
        <f>SUM(G1717:G1747)</f>
        <v>105348710.19999999</v>
      </c>
      <c r="H1759" s="225">
        <f>SUM(H1717:H1747)</f>
        <v>58364032.649999991</v>
      </c>
      <c r="I1759" s="225">
        <f>SUM(I1717:I1747)</f>
        <v>102522850.97</v>
      </c>
    </row>
    <row r="1760" spans="1:9" s="69" customFormat="1" ht="21" thickBot="1">
      <c r="A1760" s="24"/>
      <c r="B1760" s="227"/>
      <c r="C1760" s="228"/>
      <c r="D1760" s="24"/>
      <c r="E1760" s="346" t="s">
        <v>410</v>
      </c>
      <c r="F1760" s="230">
        <f>SUM(F1750:F1758)</f>
        <v>43596889</v>
      </c>
      <c r="G1760" s="230">
        <f>SUM(G1750:G1758)</f>
        <v>152500000</v>
      </c>
      <c r="H1760" s="230">
        <f>SUM(H1750:H1758)</f>
        <v>37500000</v>
      </c>
      <c r="I1760" s="230">
        <f>SUM(I1750:I1758)</f>
        <v>162500000</v>
      </c>
    </row>
    <row r="1761" spans="1:9" s="69" customFormat="1" ht="21" thickBot="1">
      <c r="A1761" s="344"/>
      <c r="B1761" s="344"/>
      <c r="C1761" s="345"/>
      <c r="D1761" s="344"/>
      <c r="E1761" s="346" t="s">
        <v>51</v>
      </c>
      <c r="F1761" s="225">
        <f>F1759+F1760</f>
        <v>115245762.17999999</v>
      </c>
      <c r="G1761" s="225">
        <f>G1759+G1760</f>
        <v>257848710.19999999</v>
      </c>
      <c r="H1761" s="225">
        <f>H1759+H1760</f>
        <v>95864032.649999991</v>
      </c>
      <c r="I1761" s="225">
        <f>I1759+I1760</f>
        <v>265022850.97</v>
      </c>
    </row>
    <row r="1762" spans="1:9" ht="34.5">
      <c r="A1762" s="710" t="s">
        <v>0</v>
      </c>
      <c r="B1762" s="711"/>
      <c r="C1762" s="711"/>
      <c r="D1762" s="711"/>
      <c r="E1762" s="711"/>
      <c r="F1762" s="711"/>
      <c r="G1762" s="711"/>
      <c r="H1762" s="711"/>
      <c r="I1762" s="712"/>
    </row>
    <row r="1763" spans="1:9" ht="22.5">
      <c r="A1763" s="713" t="s">
        <v>1</v>
      </c>
      <c r="B1763" s="714"/>
      <c r="C1763" s="714"/>
      <c r="D1763" s="714"/>
      <c r="E1763" s="714"/>
      <c r="F1763" s="714"/>
      <c r="G1763" s="714"/>
      <c r="H1763" s="714"/>
      <c r="I1763" s="715"/>
    </row>
    <row r="1764" spans="1:9" ht="22.5">
      <c r="A1764" s="713" t="s">
        <v>984</v>
      </c>
      <c r="B1764" s="714"/>
      <c r="C1764" s="714"/>
      <c r="D1764" s="714"/>
      <c r="E1764" s="714"/>
      <c r="F1764" s="714"/>
      <c r="G1764" s="714"/>
      <c r="H1764" s="714"/>
      <c r="I1764" s="715"/>
    </row>
    <row r="1765" spans="1:9" ht="18.75" customHeight="1" thickBot="1">
      <c r="A1765" s="716" t="s">
        <v>477</v>
      </c>
      <c r="B1765" s="716"/>
      <c r="C1765" s="716"/>
      <c r="D1765" s="716"/>
      <c r="E1765" s="716"/>
      <c r="F1765" s="716"/>
      <c r="G1765" s="716"/>
      <c r="H1765" s="716"/>
      <c r="I1765" s="716"/>
    </row>
    <row r="1766" spans="1:9" s="69" customFormat="1" ht="20.25" thickBot="1">
      <c r="A1766" s="723" t="s">
        <v>688</v>
      </c>
      <c r="B1766" s="724"/>
      <c r="C1766" s="724"/>
      <c r="D1766" s="724"/>
      <c r="E1766" s="724"/>
      <c r="F1766" s="724"/>
      <c r="G1766" s="724"/>
      <c r="H1766" s="724"/>
      <c r="I1766" s="725"/>
    </row>
    <row r="1767" spans="1:9" s="184" customFormat="1" ht="41.25" thickBot="1">
      <c r="A1767" s="3" t="s">
        <v>612</v>
      </c>
      <c r="B1767" s="3" t="s">
        <v>78</v>
      </c>
      <c r="C1767" s="157" t="s">
        <v>371</v>
      </c>
      <c r="D1767" s="3" t="s">
        <v>4</v>
      </c>
      <c r="E1767" s="158" t="s">
        <v>79</v>
      </c>
      <c r="F1767" s="3" t="s">
        <v>882</v>
      </c>
      <c r="G1767" s="3" t="s">
        <v>881</v>
      </c>
      <c r="H1767" s="3" t="s">
        <v>884</v>
      </c>
      <c r="I1767" s="3" t="s">
        <v>983</v>
      </c>
    </row>
    <row r="1768" spans="1:9" s="69" customFormat="1" ht="21" thickBot="1">
      <c r="A1768" s="135">
        <v>22000300101</v>
      </c>
      <c r="B1768" s="297" t="s">
        <v>19</v>
      </c>
      <c r="C1768" s="333"/>
      <c r="D1768" s="102" t="s">
        <v>9</v>
      </c>
      <c r="E1768" s="161" t="s">
        <v>689</v>
      </c>
      <c r="F1768" s="397">
        <f>F1839</f>
        <v>6986333.4892199989</v>
      </c>
      <c r="G1768" s="397">
        <f>G1839</f>
        <v>13821792.765799999</v>
      </c>
      <c r="H1768" s="397">
        <f>H1839</f>
        <v>7971344.5743499994</v>
      </c>
      <c r="I1768" s="397">
        <f>I1839</f>
        <v>13657388.879999999</v>
      </c>
    </row>
    <row r="1769" spans="1:9" s="69" customFormat="1" ht="21" thickBot="1">
      <c r="A1769" s="139">
        <v>22000300102</v>
      </c>
      <c r="B1769" s="297" t="s">
        <v>19</v>
      </c>
      <c r="C1769" s="213"/>
      <c r="D1769" s="102" t="s">
        <v>9</v>
      </c>
      <c r="E1769" s="109" t="s">
        <v>690</v>
      </c>
      <c r="F1769" s="398">
        <f>F1886</f>
        <v>3554493.3701200001</v>
      </c>
      <c r="G1769" s="398">
        <f>G1886</f>
        <v>6158325.9667999996</v>
      </c>
      <c r="H1769" s="398">
        <f>H1886</f>
        <v>16678744.475099999</v>
      </c>
      <c r="I1769" s="398">
        <f>I1886</f>
        <v>8622414.7199999988</v>
      </c>
    </row>
    <row r="1770" spans="1:9" s="69" customFormat="1" ht="20.25">
      <c r="A1770" s="139">
        <v>22000300103</v>
      </c>
      <c r="B1770" s="297" t="s">
        <v>19</v>
      </c>
      <c r="C1770" s="213"/>
      <c r="D1770" s="102" t="s">
        <v>9</v>
      </c>
      <c r="E1770" s="109" t="s">
        <v>691</v>
      </c>
      <c r="F1770" s="398">
        <f>F1940</f>
        <v>5024618.5183999995</v>
      </c>
      <c r="G1770" s="398">
        <f>G1940</f>
        <v>47083420.575999998</v>
      </c>
      <c r="H1770" s="398">
        <f>H1940</f>
        <v>4652565.432</v>
      </c>
      <c r="I1770" s="398">
        <f>I1940</f>
        <v>69496185.960000008</v>
      </c>
    </row>
    <row r="1771" spans="1:9" s="69" customFormat="1" ht="20.25">
      <c r="A1771" s="139"/>
      <c r="B1771" s="212"/>
      <c r="C1771" s="213"/>
      <c r="D1771" s="212"/>
      <c r="E1771" s="147"/>
      <c r="F1771" s="399"/>
      <c r="G1771" s="263"/>
      <c r="H1771" s="263"/>
      <c r="I1771" s="215"/>
    </row>
    <row r="1772" spans="1:9" s="69" customFormat="1" ht="20.25">
      <c r="A1772" s="139"/>
      <c r="B1772" s="212"/>
      <c r="C1772" s="213"/>
      <c r="D1772" s="212"/>
      <c r="E1772" s="147"/>
      <c r="F1772" s="399"/>
      <c r="G1772" s="263"/>
      <c r="H1772" s="263"/>
      <c r="I1772" s="215"/>
    </row>
    <row r="1773" spans="1:9" s="69" customFormat="1" ht="21" thickBot="1">
      <c r="A1773" s="338"/>
      <c r="B1773" s="180"/>
      <c r="C1773" s="181"/>
      <c r="D1773" s="180"/>
      <c r="E1773" s="182"/>
      <c r="F1773" s="260"/>
      <c r="G1773" s="400"/>
      <c r="H1773" s="400"/>
      <c r="I1773" s="401"/>
    </row>
    <row r="1774" spans="1:9" s="69" customFormat="1" ht="21" thickBot="1">
      <c r="A1774" s="152"/>
      <c r="B1774" s="222"/>
      <c r="C1774" s="257"/>
      <c r="D1774" s="222"/>
      <c r="E1774" s="172" t="s">
        <v>51</v>
      </c>
      <c r="F1774" s="402">
        <f>SUM(F1768:F1770)</f>
        <v>15565445.377739999</v>
      </c>
      <c r="G1774" s="402">
        <f>SUM(G1768:G1770)</f>
        <v>67063539.308599994</v>
      </c>
      <c r="H1774" s="402">
        <f>SUM(H1768:H1770)</f>
        <v>29302654.481449999</v>
      </c>
      <c r="I1774" s="402">
        <f>SUM(I1768:I1770)</f>
        <v>91775989.560000002</v>
      </c>
    </row>
    <row r="1775" spans="1:9" s="69" customFormat="1" ht="20.25" thickBot="1">
      <c r="A1775" s="727" t="s">
        <v>385</v>
      </c>
      <c r="B1775" s="728"/>
      <c r="C1775" s="728"/>
      <c r="D1775" s="728"/>
      <c r="E1775" s="728"/>
      <c r="F1775" s="728"/>
      <c r="G1775" s="728"/>
      <c r="H1775" s="728"/>
      <c r="I1775" s="729"/>
    </row>
    <row r="1776" spans="1:9" s="69" customFormat="1" ht="20.25">
      <c r="A1776" s="395"/>
      <c r="B1776" s="175"/>
      <c r="C1776" s="176"/>
      <c r="D1776" s="175"/>
      <c r="E1776" s="177" t="s">
        <v>46</v>
      </c>
      <c r="F1776" s="403">
        <f t="shared" ref="F1776:I1777" si="162">F1837+F1884+F1938</f>
        <v>6555185.3777399985</v>
      </c>
      <c r="G1776" s="403">
        <f t="shared" si="162"/>
        <v>8963539.3085999992</v>
      </c>
      <c r="H1776" s="403">
        <f t="shared" si="162"/>
        <v>5462654.4814499998</v>
      </c>
      <c r="I1776" s="403">
        <f t="shared" si="162"/>
        <v>11175989.560000001</v>
      </c>
    </row>
    <row r="1777" spans="1:9" s="69" customFormat="1" ht="21" thickBot="1">
      <c r="A1777" s="355"/>
      <c r="B1777" s="356"/>
      <c r="C1777" s="357"/>
      <c r="D1777" s="356"/>
      <c r="E1777" s="358" t="s">
        <v>410</v>
      </c>
      <c r="F1777" s="404">
        <f t="shared" si="162"/>
        <v>9010260</v>
      </c>
      <c r="G1777" s="404">
        <f t="shared" si="162"/>
        <v>58100000</v>
      </c>
      <c r="H1777" s="404">
        <f t="shared" si="162"/>
        <v>23840000</v>
      </c>
      <c r="I1777" s="404">
        <f t="shared" si="162"/>
        <v>80600000</v>
      </c>
    </row>
    <row r="1778" spans="1:9" s="69" customFormat="1" ht="21" thickBot="1">
      <c r="A1778" s="360"/>
      <c r="B1778" s="361"/>
      <c r="C1778" s="362"/>
      <c r="D1778" s="361"/>
      <c r="E1778" s="405" t="s">
        <v>51</v>
      </c>
      <c r="F1778" s="406">
        <f>F1776+F1777</f>
        <v>15565445.377739999</v>
      </c>
      <c r="G1778" s="406">
        <f>G1776+G1777</f>
        <v>67063539.308600001</v>
      </c>
      <c r="H1778" s="406">
        <f>H1776+H1777</f>
        <v>29302654.481449999</v>
      </c>
      <c r="I1778" s="406">
        <f>I1776+I1777</f>
        <v>91775989.560000002</v>
      </c>
    </row>
    <row r="1779" spans="1:9" ht="34.5">
      <c r="A1779" s="710" t="s">
        <v>0</v>
      </c>
      <c r="B1779" s="711"/>
      <c r="C1779" s="711"/>
      <c r="D1779" s="711"/>
      <c r="E1779" s="711"/>
      <c r="F1779" s="711"/>
      <c r="G1779" s="711"/>
      <c r="H1779" s="711"/>
      <c r="I1779" s="712"/>
    </row>
    <row r="1780" spans="1:9" ht="22.5">
      <c r="A1780" s="713" t="s">
        <v>1</v>
      </c>
      <c r="B1780" s="714"/>
      <c r="C1780" s="714"/>
      <c r="D1780" s="714"/>
      <c r="E1780" s="714"/>
      <c r="F1780" s="714"/>
      <c r="G1780" s="714"/>
      <c r="H1780" s="714"/>
      <c r="I1780" s="715"/>
    </row>
    <row r="1781" spans="1:9" ht="22.5">
      <c r="A1781" s="713" t="s">
        <v>984</v>
      </c>
      <c r="B1781" s="714"/>
      <c r="C1781" s="714"/>
      <c r="D1781" s="714"/>
      <c r="E1781" s="714"/>
      <c r="F1781" s="714"/>
      <c r="G1781" s="714"/>
      <c r="H1781" s="714"/>
      <c r="I1781" s="715"/>
    </row>
    <row r="1782" spans="1:9" ht="18.75" customHeight="1" thickBot="1">
      <c r="A1782" s="716" t="s">
        <v>368</v>
      </c>
      <c r="B1782" s="716"/>
      <c r="C1782" s="716"/>
      <c r="D1782" s="716"/>
      <c r="E1782" s="716"/>
      <c r="F1782" s="716"/>
      <c r="G1782" s="716"/>
      <c r="H1782" s="716"/>
      <c r="I1782" s="716"/>
    </row>
    <row r="1783" spans="1:9" s="69" customFormat="1" ht="20.25" thickBot="1">
      <c r="A1783" s="717" t="s">
        <v>692</v>
      </c>
      <c r="B1783" s="718"/>
      <c r="C1783" s="718"/>
      <c r="D1783" s="718"/>
      <c r="E1783" s="718"/>
      <c r="F1783" s="718"/>
      <c r="G1783" s="718"/>
      <c r="H1783" s="718"/>
      <c r="I1783" s="719"/>
    </row>
    <row r="1784" spans="1:9" s="184" customFormat="1" ht="41.25" thickBot="1">
      <c r="A1784" s="3" t="s">
        <v>370</v>
      </c>
      <c r="B1784" s="3" t="s">
        <v>78</v>
      </c>
      <c r="C1784" s="157" t="s">
        <v>371</v>
      </c>
      <c r="D1784" s="3" t="s">
        <v>4</v>
      </c>
      <c r="E1784" s="158" t="s">
        <v>79</v>
      </c>
      <c r="F1784" s="3" t="s">
        <v>882</v>
      </c>
      <c r="G1784" s="3" t="s">
        <v>881</v>
      </c>
      <c r="H1784" s="3" t="s">
        <v>884</v>
      </c>
      <c r="I1784" s="3" t="s">
        <v>983</v>
      </c>
    </row>
    <row r="1785" spans="1:9" s="69" customFormat="1" ht="20.25">
      <c r="A1785" s="70">
        <v>20000000</v>
      </c>
      <c r="B1785" s="232"/>
      <c r="C1785" s="233"/>
      <c r="D1785" s="232"/>
      <c r="E1785" s="72" t="s">
        <v>43</v>
      </c>
      <c r="F1785" s="234"/>
      <c r="G1785" s="234"/>
      <c r="H1785" s="234"/>
      <c r="I1785" s="235"/>
    </row>
    <row r="1786" spans="1:9" s="69" customFormat="1" ht="20.25">
      <c r="A1786" s="76">
        <v>21000000</v>
      </c>
      <c r="B1786" s="197"/>
      <c r="C1786" s="198"/>
      <c r="D1786" s="197"/>
      <c r="E1786" s="78" t="s">
        <v>46</v>
      </c>
      <c r="F1786" s="186"/>
      <c r="G1786" s="186"/>
      <c r="H1786" s="186"/>
      <c r="I1786" s="199"/>
    </row>
    <row r="1787" spans="1:9" s="69" customFormat="1" ht="21" thickBot="1">
      <c r="A1787" s="76">
        <v>21010000</v>
      </c>
      <c r="B1787" s="197"/>
      <c r="C1787" s="198"/>
      <c r="D1787" s="197"/>
      <c r="E1787" s="78" t="s">
        <v>392</v>
      </c>
      <c r="F1787" s="186"/>
      <c r="G1787" s="186"/>
      <c r="H1787" s="186"/>
      <c r="I1787" s="199"/>
    </row>
    <row r="1788" spans="1:9" s="69" customFormat="1" ht="21" thickBot="1">
      <c r="A1788" s="58">
        <v>21010103</v>
      </c>
      <c r="B1788" s="281" t="s">
        <v>19</v>
      </c>
      <c r="C1788" s="202"/>
      <c r="D1788" s="102" t="s">
        <v>9</v>
      </c>
      <c r="E1788" s="83" t="s">
        <v>431</v>
      </c>
      <c r="F1788" s="203">
        <f>G1788-(G1788*10%)</f>
        <v>1403551.7092799998</v>
      </c>
      <c r="G1788" s="187">
        <v>1559501.8991999999</v>
      </c>
      <c r="H1788" s="203">
        <f t="shared" ref="H1788" si="163">G1788/12*9</f>
        <v>1169626.4243999999</v>
      </c>
      <c r="I1788" s="187">
        <v>1609640.64</v>
      </c>
    </row>
    <row r="1789" spans="1:9" s="69" customFormat="1" ht="21" thickBot="1">
      <c r="A1789" s="58">
        <v>21010104</v>
      </c>
      <c r="B1789" s="281" t="s">
        <v>19</v>
      </c>
      <c r="C1789" s="202"/>
      <c r="D1789" s="102" t="s">
        <v>9</v>
      </c>
      <c r="E1789" s="83" t="s">
        <v>432</v>
      </c>
      <c r="F1789" s="203"/>
      <c r="G1789" s="203"/>
      <c r="H1789" s="203"/>
      <c r="I1789" s="203"/>
    </row>
    <row r="1790" spans="1:9" s="69" customFormat="1" ht="21" thickBot="1">
      <c r="A1790" s="58">
        <v>21010105</v>
      </c>
      <c r="B1790" s="281" t="s">
        <v>19</v>
      </c>
      <c r="C1790" s="202"/>
      <c r="D1790" s="102" t="s">
        <v>9</v>
      </c>
      <c r="E1790" s="83" t="s">
        <v>433</v>
      </c>
      <c r="F1790" s="203">
        <f>G1790-(G1790*10%)</f>
        <v>413385.984</v>
      </c>
      <c r="G1790" s="203">
        <v>459317.76000000001</v>
      </c>
      <c r="H1790" s="203">
        <f t="shared" ref="H1790" si="164">G1790/12*9</f>
        <v>344488.32</v>
      </c>
      <c r="I1790" s="203"/>
    </row>
    <row r="1791" spans="1:9" s="69" customFormat="1" ht="21" thickBot="1">
      <c r="A1791" s="200">
        <v>21010106</v>
      </c>
      <c r="B1791" s="281" t="s">
        <v>19</v>
      </c>
      <c r="C1791" s="202"/>
      <c r="D1791" s="102" t="s">
        <v>9</v>
      </c>
      <c r="E1791" s="83" t="s">
        <v>449</v>
      </c>
      <c r="F1791" s="203"/>
      <c r="G1791" s="203"/>
      <c r="H1791" s="203"/>
      <c r="I1791" s="203"/>
    </row>
    <row r="1792" spans="1:9" s="69" customFormat="1" ht="20.25">
      <c r="A1792" s="236"/>
      <c r="B1792" s="281" t="s">
        <v>19</v>
      </c>
      <c r="C1792" s="202"/>
      <c r="D1792" s="102" t="s">
        <v>9</v>
      </c>
      <c r="E1792" s="109" t="s">
        <v>940</v>
      </c>
      <c r="F1792" s="203"/>
      <c r="G1792" s="187">
        <v>420000</v>
      </c>
      <c r="H1792" s="203"/>
      <c r="I1792" s="187">
        <v>960000</v>
      </c>
    </row>
    <row r="1793" spans="1:9" s="69" customFormat="1" ht="20.25">
      <c r="A1793" s="76">
        <v>21020000</v>
      </c>
      <c r="B1793" s="197"/>
      <c r="C1793" s="198"/>
      <c r="D1793" s="197"/>
      <c r="E1793" s="78" t="s">
        <v>395</v>
      </c>
      <c r="F1793" s="203"/>
      <c r="G1793" s="187"/>
      <c r="H1793" s="203"/>
      <c r="I1793" s="187"/>
    </row>
    <row r="1794" spans="1:9" s="69" customFormat="1" ht="39.75" thickBot="1">
      <c r="A1794" s="76">
        <v>21020300</v>
      </c>
      <c r="B1794" s="197"/>
      <c r="C1794" s="198"/>
      <c r="D1794" s="197" t="s">
        <v>693</v>
      </c>
      <c r="E1794" s="78" t="s">
        <v>435</v>
      </c>
      <c r="F1794" s="203"/>
      <c r="G1794" s="187"/>
      <c r="H1794" s="203"/>
      <c r="I1794" s="187"/>
    </row>
    <row r="1795" spans="1:9" s="69" customFormat="1" ht="21" thickBot="1">
      <c r="A1795" s="58">
        <v>21020301</v>
      </c>
      <c r="B1795" s="281" t="s">
        <v>19</v>
      </c>
      <c r="C1795" s="202"/>
      <c r="D1795" s="102" t="s">
        <v>9</v>
      </c>
      <c r="E1795" s="109" t="s">
        <v>436</v>
      </c>
      <c r="F1795" s="203">
        <f t="shared" ref="F1795:F1800" si="165">G1795-(G1795*10%)</f>
        <v>491243.09597999993</v>
      </c>
      <c r="G1795" s="187">
        <v>545825.6621999999</v>
      </c>
      <c r="H1795" s="203">
        <f t="shared" ref="H1795:H1803" si="166">G1795/12*9</f>
        <v>409369.24664999993</v>
      </c>
      <c r="I1795" s="187">
        <v>563374.19999999995</v>
      </c>
    </row>
    <row r="1796" spans="1:9" s="69" customFormat="1" ht="21" thickBot="1">
      <c r="A1796" s="58">
        <v>21020302</v>
      </c>
      <c r="B1796" s="281" t="s">
        <v>19</v>
      </c>
      <c r="C1796" s="202"/>
      <c r="D1796" s="102" t="s">
        <v>9</v>
      </c>
      <c r="E1796" s="109" t="s">
        <v>437</v>
      </c>
      <c r="F1796" s="203">
        <f t="shared" si="165"/>
        <v>280710.33731999999</v>
      </c>
      <c r="G1796" s="187">
        <v>311900.37479999999</v>
      </c>
      <c r="H1796" s="203">
        <f t="shared" si="166"/>
        <v>233925.28109999999</v>
      </c>
      <c r="I1796" s="187">
        <v>321927.59999999998</v>
      </c>
    </row>
    <row r="1797" spans="1:9" s="69" customFormat="1" ht="21" thickBot="1">
      <c r="A1797" s="58">
        <v>21020303</v>
      </c>
      <c r="B1797" s="281" t="s">
        <v>19</v>
      </c>
      <c r="C1797" s="202"/>
      <c r="D1797" s="102" t="s">
        <v>9</v>
      </c>
      <c r="E1797" s="109" t="s">
        <v>694</v>
      </c>
      <c r="F1797" s="203">
        <f t="shared" si="165"/>
        <v>19595.52</v>
      </c>
      <c r="G1797" s="187">
        <v>21772.799999999999</v>
      </c>
      <c r="H1797" s="203">
        <f t="shared" si="166"/>
        <v>16329.599999999999</v>
      </c>
      <c r="I1797" s="187">
        <v>18360</v>
      </c>
    </row>
    <row r="1798" spans="1:9" s="69" customFormat="1" ht="21" thickBot="1">
      <c r="A1798" s="58">
        <v>21020304</v>
      </c>
      <c r="B1798" s="281" t="s">
        <v>19</v>
      </c>
      <c r="C1798" s="202"/>
      <c r="D1798" s="102" t="s">
        <v>9</v>
      </c>
      <c r="E1798" s="109" t="s">
        <v>398</v>
      </c>
      <c r="F1798" s="203">
        <f t="shared" si="165"/>
        <v>70177.590000000011</v>
      </c>
      <c r="G1798" s="187">
        <v>77975.100000000006</v>
      </c>
      <c r="H1798" s="203">
        <f t="shared" si="166"/>
        <v>58481.325000000004</v>
      </c>
      <c r="I1798" s="187">
        <v>80482.080000000002</v>
      </c>
    </row>
    <row r="1799" spans="1:9" s="69" customFormat="1" ht="21" thickBot="1">
      <c r="A1799" s="58">
        <v>21020305</v>
      </c>
      <c r="B1799" s="281" t="s">
        <v>19</v>
      </c>
      <c r="C1799" s="202"/>
      <c r="D1799" s="102" t="s">
        <v>9</v>
      </c>
      <c r="E1799" s="109" t="s">
        <v>495</v>
      </c>
      <c r="F1799" s="203">
        <f t="shared" si="165"/>
        <v>41694.015599999999</v>
      </c>
      <c r="G1799" s="203">
        <v>46326.684000000001</v>
      </c>
      <c r="H1799" s="203">
        <f t="shared" si="166"/>
        <v>34745.012999999999</v>
      </c>
      <c r="I1799" s="203">
        <v>275258.15999999997</v>
      </c>
    </row>
    <row r="1800" spans="1:9" s="69" customFormat="1" ht="21" thickBot="1">
      <c r="A1800" s="58">
        <v>21020306</v>
      </c>
      <c r="B1800" s="281" t="s">
        <v>19</v>
      </c>
      <c r="C1800" s="202"/>
      <c r="D1800" s="102" t="s">
        <v>9</v>
      </c>
      <c r="E1800" s="109" t="s">
        <v>399</v>
      </c>
      <c r="F1800" s="203">
        <f t="shared" si="165"/>
        <v>680.4</v>
      </c>
      <c r="G1800" s="203">
        <v>756</v>
      </c>
      <c r="H1800" s="203">
        <f t="shared" si="166"/>
        <v>567</v>
      </c>
      <c r="I1800" s="203">
        <v>392304.12</v>
      </c>
    </row>
    <row r="1801" spans="1:9" s="69" customFormat="1" ht="21" thickBot="1">
      <c r="A1801" s="58">
        <v>21020312</v>
      </c>
      <c r="B1801" s="281" t="s">
        <v>19</v>
      </c>
      <c r="C1801" s="202"/>
      <c r="D1801" s="102" t="s">
        <v>9</v>
      </c>
      <c r="E1801" s="109" t="s">
        <v>439</v>
      </c>
      <c r="F1801" s="203"/>
      <c r="G1801" s="203"/>
      <c r="H1801" s="203">
        <f t="shared" si="166"/>
        <v>0</v>
      </c>
      <c r="I1801" s="203"/>
    </row>
    <row r="1802" spans="1:9" s="69" customFormat="1" ht="21" thickBot="1">
      <c r="A1802" s="58">
        <v>21020314</v>
      </c>
      <c r="B1802" s="281" t="s">
        <v>19</v>
      </c>
      <c r="C1802" s="202"/>
      <c r="D1802" s="102" t="s">
        <v>9</v>
      </c>
      <c r="E1802" s="109" t="s">
        <v>403</v>
      </c>
      <c r="F1802" s="203">
        <f t="shared" ref="F1802:F1803" si="167">G1802-(G1802*10%)</f>
        <v>24773.234399999998</v>
      </c>
      <c r="G1802" s="203">
        <v>27525.815999999999</v>
      </c>
      <c r="H1802" s="203">
        <f t="shared" si="166"/>
        <v>20644.361999999997</v>
      </c>
      <c r="I1802" s="203">
        <v>7560</v>
      </c>
    </row>
    <row r="1803" spans="1:9" s="69" customFormat="1" ht="20.25">
      <c r="A1803" s="58">
        <v>21020315</v>
      </c>
      <c r="B1803" s="281" t="s">
        <v>19</v>
      </c>
      <c r="C1803" s="202"/>
      <c r="D1803" s="102" t="s">
        <v>9</v>
      </c>
      <c r="E1803" s="109" t="s">
        <v>440</v>
      </c>
      <c r="F1803" s="203">
        <f t="shared" si="167"/>
        <v>124609.54464000002</v>
      </c>
      <c r="G1803" s="187">
        <v>138455.04960000003</v>
      </c>
      <c r="H1803" s="203">
        <f t="shared" si="166"/>
        <v>103841.28720000002</v>
      </c>
      <c r="I1803" s="187">
        <v>128482.08</v>
      </c>
    </row>
    <row r="1804" spans="1:9" s="69" customFormat="1" ht="21" thickBot="1">
      <c r="A1804" s="76">
        <v>21020400</v>
      </c>
      <c r="B1804" s="197"/>
      <c r="C1804" s="198"/>
      <c r="D1804" s="197"/>
      <c r="E1804" s="78" t="s">
        <v>450</v>
      </c>
      <c r="F1804" s="203"/>
      <c r="G1804" s="187"/>
      <c r="H1804" s="203"/>
      <c r="I1804" s="187"/>
    </row>
    <row r="1805" spans="1:9" s="69" customFormat="1" ht="21" thickBot="1">
      <c r="A1805" s="58">
        <v>21020401</v>
      </c>
      <c r="B1805" s="281" t="s">
        <v>19</v>
      </c>
      <c r="C1805" s="202"/>
      <c r="D1805" s="102" t="s">
        <v>9</v>
      </c>
      <c r="E1805" s="109" t="s">
        <v>436</v>
      </c>
      <c r="F1805" s="203"/>
      <c r="G1805" s="203"/>
      <c r="H1805" s="203"/>
      <c r="I1805" s="203"/>
    </row>
    <row r="1806" spans="1:9" s="69" customFormat="1" ht="21" thickBot="1">
      <c r="A1806" s="58">
        <v>21020402</v>
      </c>
      <c r="B1806" s="281" t="s">
        <v>19</v>
      </c>
      <c r="C1806" s="202"/>
      <c r="D1806" s="102" t="s">
        <v>9</v>
      </c>
      <c r="E1806" s="109" t="s">
        <v>437</v>
      </c>
      <c r="F1806" s="203"/>
      <c r="G1806" s="203"/>
      <c r="H1806" s="203"/>
      <c r="I1806" s="203"/>
    </row>
    <row r="1807" spans="1:9" s="69" customFormat="1" ht="21" thickBot="1">
      <c r="A1807" s="58">
        <v>21020403</v>
      </c>
      <c r="B1807" s="281" t="s">
        <v>19</v>
      </c>
      <c r="C1807" s="202"/>
      <c r="D1807" s="102" t="s">
        <v>9</v>
      </c>
      <c r="E1807" s="109" t="s">
        <v>438</v>
      </c>
      <c r="F1807" s="203"/>
      <c r="G1807" s="203"/>
      <c r="H1807" s="203"/>
      <c r="I1807" s="203"/>
    </row>
    <row r="1808" spans="1:9" s="69" customFormat="1" ht="21" thickBot="1">
      <c r="A1808" s="58">
        <v>21020404</v>
      </c>
      <c r="B1808" s="281" t="s">
        <v>19</v>
      </c>
      <c r="C1808" s="202"/>
      <c r="D1808" s="102" t="s">
        <v>9</v>
      </c>
      <c r="E1808" s="109" t="s">
        <v>398</v>
      </c>
      <c r="F1808" s="203"/>
      <c r="G1808" s="203"/>
      <c r="H1808" s="203"/>
      <c r="I1808" s="203"/>
    </row>
    <row r="1809" spans="1:9" s="69" customFormat="1" ht="21" thickBot="1">
      <c r="A1809" s="58">
        <v>21020412</v>
      </c>
      <c r="B1809" s="281" t="s">
        <v>19</v>
      </c>
      <c r="C1809" s="202"/>
      <c r="D1809" s="102" t="s">
        <v>9</v>
      </c>
      <c r="E1809" s="109" t="s">
        <v>439</v>
      </c>
      <c r="F1809" s="203"/>
      <c r="G1809" s="203"/>
      <c r="H1809" s="203"/>
      <c r="I1809" s="203"/>
    </row>
    <row r="1810" spans="1:9" s="69" customFormat="1" ht="20.25">
      <c r="A1810" s="58">
        <v>21020415</v>
      </c>
      <c r="B1810" s="281" t="s">
        <v>19</v>
      </c>
      <c r="C1810" s="202"/>
      <c r="D1810" s="102" t="s">
        <v>9</v>
      </c>
      <c r="E1810" s="109" t="s">
        <v>440</v>
      </c>
      <c r="F1810" s="203"/>
      <c r="G1810" s="203"/>
      <c r="H1810" s="203"/>
      <c r="I1810" s="203"/>
    </row>
    <row r="1811" spans="1:9" s="69" customFormat="1" ht="21" thickBot="1">
      <c r="A1811" s="76">
        <v>21020500</v>
      </c>
      <c r="B1811" s="197"/>
      <c r="C1811" s="198"/>
      <c r="D1811" s="197"/>
      <c r="E1811" s="78" t="s">
        <v>451</v>
      </c>
      <c r="F1811" s="203"/>
      <c r="G1811" s="187"/>
      <c r="H1811" s="203"/>
      <c r="I1811" s="187"/>
    </row>
    <row r="1812" spans="1:9" s="69" customFormat="1" ht="21" thickBot="1">
      <c r="A1812" s="58">
        <v>21020501</v>
      </c>
      <c r="B1812" s="281" t="s">
        <v>19</v>
      </c>
      <c r="C1812" s="202"/>
      <c r="D1812" s="102" t="s">
        <v>9</v>
      </c>
      <c r="E1812" s="109" t="s">
        <v>436</v>
      </c>
      <c r="F1812" s="203">
        <f t="shared" ref="F1812:F1815" si="168">G1812-(G1812*10%)</f>
        <v>174779.1</v>
      </c>
      <c r="G1812" s="203">
        <v>194199</v>
      </c>
      <c r="H1812" s="203">
        <f t="shared" ref="H1812:H1817" si="169">G1812/12*9</f>
        <v>145649.25</v>
      </c>
      <c r="I1812" s="203"/>
    </row>
    <row r="1813" spans="1:9" s="69" customFormat="1" ht="21" thickBot="1">
      <c r="A1813" s="339">
        <v>21020502</v>
      </c>
      <c r="B1813" s="281" t="s">
        <v>19</v>
      </c>
      <c r="C1813" s="209"/>
      <c r="D1813" s="102" t="s">
        <v>9</v>
      </c>
      <c r="E1813" s="109" t="s">
        <v>437</v>
      </c>
      <c r="F1813" s="203">
        <f t="shared" si="168"/>
        <v>99874.907999999996</v>
      </c>
      <c r="G1813" s="203">
        <v>110972.12</v>
      </c>
      <c r="H1813" s="203">
        <f t="shared" si="169"/>
        <v>83229.09</v>
      </c>
      <c r="I1813" s="203"/>
    </row>
    <row r="1814" spans="1:9" s="69" customFormat="1" ht="21" thickBot="1">
      <c r="A1814" s="339">
        <v>21020503</v>
      </c>
      <c r="B1814" s="281" t="s">
        <v>19</v>
      </c>
      <c r="C1814" s="209"/>
      <c r="D1814" s="102" t="s">
        <v>9</v>
      </c>
      <c r="E1814" s="109" t="s">
        <v>438</v>
      </c>
      <c r="F1814" s="203">
        <f t="shared" si="168"/>
        <v>24300</v>
      </c>
      <c r="G1814" s="203">
        <v>27000</v>
      </c>
      <c r="H1814" s="203">
        <f t="shared" si="169"/>
        <v>20250</v>
      </c>
      <c r="I1814" s="203"/>
    </row>
    <row r="1815" spans="1:9" s="69" customFormat="1" ht="21" thickBot="1">
      <c r="A1815" s="339">
        <v>21020504</v>
      </c>
      <c r="B1815" s="281" t="s">
        <v>19</v>
      </c>
      <c r="C1815" s="209"/>
      <c r="D1815" s="102" t="s">
        <v>9</v>
      </c>
      <c r="E1815" s="109" t="s">
        <v>398</v>
      </c>
      <c r="F1815" s="203">
        <f t="shared" si="168"/>
        <v>24968.25</v>
      </c>
      <c r="G1815" s="203">
        <v>27742.5</v>
      </c>
      <c r="H1815" s="203">
        <f t="shared" si="169"/>
        <v>20806.875</v>
      </c>
      <c r="I1815" s="203"/>
    </row>
    <row r="1816" spans="1:9" s="69" customFormat="1" ht="21" thickBot="1">
      <c r="A1816" s="339" t="s">
        <v>626</v>
      </c>
      <c r="B1816" s="281" t="s">
        <v>19</v>
      </c>
      <c r="C1816" s="209"/>
      <c r="D1816" s="102" t="s">
        <v>9</v>
      </c>
      <c r="E1816" s="109" t="s">
        <v>439</v>
      </c>
      <c r="F1816" s="203"/>
      <c r="G1816" s="203"/>
      <c r="H1816" s="203">
        <f t="shared" si="169"/>
        <v>0</v>
      </c>
      <c r="I1816" s="203"/>
    </row>
    <row r="1817" spans="1:9" s="69" customFormat="1" ht="20.25">
      <c r="A1817" s="339">
        <v>21020515</v>
      </c>
      <c r="B1817" s="281" t="s">
        <v>19</v>
      </c>
      <c r="C1817" s="209"/>
      <c r="D1817" s="102" t="s">
        <v>9</v>
      </c>
      <c r="E1817" s="109" t="s">
        <v>440</v>
      </c>
      <c r="F1817" s="203">
        <f>G1817-(G1817*10%)</f>
        <v>317269.8</v>
      </c>
      <c r="G1817" s="203">
        <v>352522</v>
      </c>
      <c r="H1817" s="203">
        <f t="shared" si="169"/>
        <v>264391.5</v>
      </c>
      <c r="I1817" s="203"/>
    </row>
    <row r="1818" spans="1:9" s="69" customFormat="1" ht="21" thickBot="1">
      <c r="A1818" s="206">
        <v>21020600</v>
      </c>
      <c r="B1818" s="207"/>
      <c r="C1818" s="208"/>
      <c r="D1818" s="207"/>
      <c r="E1818" s="78" t="s">
        <v>408</v>
      </c>
      <c r="F1818" s="203"/>
      <c r="G1818" s="203"/>
      <c r="H1818" s="203"/>
      <c r="I1818" s="203"/>
    </row>
    <row r="1819" spans="1:9" s="69" customFormat="1" ht="20.25">
      <c r="A1819" s="296">
        <v>21020605</v>
      </c>
      <c r="B1819" s="281" t="s">
        <v>19</v>
      </c>
      <c r="C1819" s="209"/>
      <c r="D1819" s="102" t="s">
        <v>9</v>
      </c>
      <c r="E1819" s="83" t="s">
        <v>497</v>
      </c>
      <c r="F1819" s="203"/>
      <c r="G1819" s="203"/>
      <c r="H1819" s="203"/>
      <c r="I1819" s="203"/>
    </row>
    <row r="1820" spans="1:9" s="69" customFormat="1" ht="20.25">
      <c r="A1820" s="139">
        <v>22020000</v>
      </c>
      <c r="B1820" s="212"/>
      <c r="C1820" s="213"/>
      <c r="D1820" s="212"/>
      <c r="E1820" s="389" t="s">
        <v>410</v>
      </c>
      <c r="F1820" s="203"/>
      <c r="G1820" s="203"/>
      <c r="H1820" s="203"/>
      <c r="I1820" s="203"/>
    </row>
    <row r="1821" spans="1:9" s="69" customFormat="1" ht="21" thickBot="1">
      <c r="A1821" s="139">
        <v>22020100</v>
      </c>
      <c r="B1821" s="212"/>
      <c r="C1821" s="213"/>
      <c r="D1821" s="212"/>
      <c r="E1821" s="389" t="s">
        <v>465</v>
      </c>
      <c r="F1821" s="203"/>
      <c r="G1821" s="203"/>
      <c r="H1821" s="203"/>
      <c r="I1821" s="203"/>
    </row>
    <row r="1822" spans="1:9" s="69" customFormat="1" ht="21" thickBot="1">
      <c r="A1822" s="267">
        <v>22020101</v>
      </c>
      <c r="B1822" s="281" t="s">
        <v>19</v>
      </c>
      <c r="C1822" s="332"/>
      <c r="D1822" s="102" t="s">
        <v>9</v>
      </c>
      <c r="E1822" s="390" t="s">
        <v>466</v>
      </c>
      <c r="F1822" s="203"/>
      <c r="G1822" s="203"/>
      <c r="H1822" s="203"/>
      <c r="I1822" s="203"/>
    </row>
    <row r="1823" spans="1:9" s="69" customFormat="1" ht="21" thickBot="1">
      <c r="A1823" s="267">
        <v>22020102</v>
      </c>
      <c r="B1823" s="281" t="s">
        <v>19</v>
      </c>
      <c r="C1823" s="332"/>
      <c r="D1823" s="102" t="s">
        <v>9</v>
      </c>
      <c r="E1823" s="390" t="s">
        <v>412</v>
      </c>
      <c r="F1823" s="326"/>
      <c r="G1823" s="187">
        <v>500000</v>
      </c>
      <c r="H1823" s="326">
        <v>200000</v>
      </c>
      <c r="I1823" s="187">
        <v>300000</v>
      </c>
    </row>
    <row r="1824" spans="1:9" s="69" customFormat="1" ht="21" thickBot="1">
      <c r="A1824" s="267">
        <v>22020103</v>
      </c>
      <c r="B1824" s="281" t="s">
        <v>19</v>
      </c>
      <c r="C1824" s="332"/>
      <c r="D1824" s="102" t="s">
        <v>9</v>
      </c>
      <c r="E1824" s="390" t="s">
        <v>467</v>
      </c>
      <c r="F1824" s="203"/>
      <c r="G1824" s="203"/>
      <c r="H1824" s="203"/>
      <c r="I1824" s="203"/>
    </row>
    <row r="1825" spans="1:9" s="69" customFormat="1" ht="20.25">
      <c r="A1825" s="267">
        <v>22020104</v>
      </c>
      <c r="B1825" s="281" t="s">
        <v>19</v>
      </c>
      <c r="C1825" s="332"/>
      <c r="D1825" s="102" t="s">
        <v>9</v>
      </c>
      <c r="E1825" s="390" t="s">
        <v>413</v>
      </c>
      <c r="F1825" s="203"/>
      <c r="G1825" s="203"/>
      <c r="H1825" s="203"/>
      <c r="I1825" s="203"/>
    </row>
    <row r="1826" spans="1:9" s="69" customFormat="1" ht="20.25">
      <c r="A1826" s="139">
        <v>22020300</v>
      </c>
      <c r="B1826" s="212"/>
      <c r="C1826" s="213"/>
      <c r="D1826" s="212"/>
      <c r="E1826" s="389" t="s">
        <v>454</v>
      </c>
      <c r="F1826" s="203"/>
      <c r="G1826" s="203"/>
      <c r="H1826" s="203"/>
      <c r="I1826" s="203"/>
    </row>
    <row r="1827" spans="1:9" s="69" customFormat="1" ht="21" thickBot="1">
      <c r="A1827" s="139"/>
      <c r="B1827" s="671"/>
      <c r="C1827" s="213"/>
      <c r="D1827" s="175"/>
      <c r="E1827" s="393" t="s">
        <v>963</v>
      </c>
      <c r="F1827" s="203"/>
      <c r="G1827" s="343"/>
      <c r="H1827" s="203"/>
      <c r="I1827" s="343">
        <v>5000000</v>
      </c>
    </row>
    <row r="1828" spans="1:9" s="69" customFormat="1" ht="20.25">
      <c r="A1828" s="142">
        <v>22020313</v>
      </c>
      <c r="B1828" s="281" t="s">
        <v>19</v>
      </c>
      <c r="C1828" s="164"/>
      <c r="D1828" s="102" t="s">
        <v>9</v>
      </c>
      <c r="E1828" s="391" t="s">
        <v>445</v>
      </c>
      <c r="F1828" s="203">
        <v>480000</v>
      </c>
      <c r="G1828" s="187">
        <v>5000000</v>
      </c>
      <c r="H1828" s="203">
        <v>3350000</v>
      </c>
      <c r="I1828" s="187"/>
    </row>
    <row r="1829" spans="1:9" s="69" customFormat="1" ht="20.25">
      <c r="A1829" s="139">
        <v>22020000</v>
      </c>
      <c r="B1829" s="212"/>
      <c r="C1829" s="213"/>
      <c r="D1829" s="212"/>
      <c r="E1829" s="389" t="s">
        <v>410</v>
      </c>
      <c r="F1829" s="203"/>
      <c r="G1829" s="203"/>
      <c r="H1829" s="203"/>
      <c r="I1829" s="203"/>
    </row>
    <row r="1830" spans="1:9" s="69" customFormat="1" ht="21" thickBot="1">
      <c r="A1830" s="139" t="s">
        <v>673</v>
      </c>
      <c r="B1830" s="281"/>
      <c r="C1830" s="164"/>
      <c r="D1830" s="82"/>
      <c r="E1830" s="392" t="s">
        <v>674</v>
      </c>
      <c r="F1830" s="203"/>
      <c r="G1830" s="203"/>
      <c r="H1830" s="203"/>
      <c r="I1830" s="203"/>
    </row>
    <row r="1831" spans="1:9" s="69" customFormat="1" ht="21" thickBot="1">
      <c r="A1831" s="142" t="s">
        <v>675</v>
      </c>
      <c r="B1831" s="281" t="s">
        <v>19</v>
      </c>
      <c r="C1831" s="213"/>
      <c r="D1831" s="102" t="s">
        <v>9</v>
      </c>
      <c r="E1831" s="393" t="s">
        <v>664</v>
      </c>
      <c r="F1831" s="203"/>
      <c r="G1831" s="203"/>
      <c r="H1831" s="203"/>
      <c r="I1831" s="203"/>
    </row>
    <row r="1832" spans="1:9" s="69" customFormat="1" ht="39">
      <c r="A1832" s="142" t="s">
        <v>676</v>
      </c>
      <c r="B1832" s="281" t="s">
        <v>19</v>
      </c>
      <c r="C1832" s="213"/>
      <c r="D1832" s="102" t="s">
        <v>9</v>
      </c>
      <c r="E1832" s="393" t="s">
        <v>677</v>
      </c>
      <c r="F1832" s="203"/>
      <c r="G1832" s="203"/>
      <c r="H1832" s="203"/>
      <c r="I1832" s="203"/>
    </row>
    <row r="1833" spans="1:9" s="69" customFormat="1" ht="21" thickBot="1">
      <c r="A1833" s="139">
        <v>22020600</v>
      </c>
      <c r="B1833" s="281"/>
      <c r="C1833" s="213"/>
      <c r="D1833" s="212"/>
      <c r="E1833" s="389" t="s">
        <v>419</v>
      </c>
      <c r="F1833" s="203"/>
      <c r="G1833" s="203"/>
      <c r="H1833" s="203"/>
      <c r="I1833" s="203"/>
    </row>
    <row r="1834" spans="1:9" s="69" customFormat="1" ht="21" thickBot="1">
      <c r="A1834" s="142">
        <v>22020602</v>
      </c>
      <c r="B1834" s="281" t="s">
        <v>19</v>
      </c>
      <c r="C1834" s="164"/>
      <c r="D1834" s="102" t="s">
        <v>9</v>
      </c>
      <c r="E1834" s="391" t="s">
        <v>667</v>
      </c>
      <c r="F1834" s="203"/>
      <c r="G1834" s="203"/>
      <c r="H1834" s="203"/>
      <c r="I1834" s="203"/>
    </row>
    <row r="1835" spans="1:9" s="69" customFormat="1" ht="21" thickBot="1">
      <c r="A1835" s="341">
        <v>22020603</v>
      </c>
      <c r="B1835" s="290" t="s">
        <v>19</v>
      </c>
      <c r="C1835" s="218"/>
      <c r="D1835" s="219" t="s">
        <v>9</v>
      </c>
      <c r="E1835" s="394" t="s">
        <v>695</v>
      </c>
      <c r="F1835" s="220">
        <v>2994720</v>
      </c>
      <c r="G1835" s="220">
        <v>3000000</v>
      </c>
      <c r="H1835" s="220">
        <v>1495000</v>
      </c>
      <c r="I1835" s="220">
        <v>3000000</v>
      </c>
    </row>
    <row r="1836" spans="1:9" s="69" customFormat="1" ht="21" thickBot="1">
      <c r="A1836" s="407"/>
      <c r="B1836" s="290" t="s">
        <v>19</v>
      </c>
      <c r="C1836" s="218"/>
      <c r="D1836" s="219" t="s">
        <v>9</v>
      </c>
      <c r="E1836" s="342" t="s">
        <v>696</v>
      </c>
      <c r="F1836" s="220"/>
      <c r="G1836" s="220">
        <v>1000000</v>
      </c>
      <c r="H1836" s="220"/>
      <c r="I1836" s="220">
        <v>1000000</v>
      </c>
    </row>
    <row r="1837" spans="1:9" s="69" customFormat="1" ht="21" thickBot="1">
      <c r="A1837" s="408"/>
      <c r="B1837" s="409"/>
      <c r="C1837" s="410"/>
      <c r="D1837" s="409"/>
      <c r="E1837" s="411" t="s">
        <v>447</v>
      </c>
      <c r="F1837" s="247">
        <f>SUM(F1788:F1819)</f>
        <v>3511613.4892199989</v>
      </c>
      <c r="G1837" s="247">
        <f>SUM(G1788:G1819)</f>
        <v>4321792.7657999992</v>
      </c>
      <c r="H1837" s="247">
        <f>SUM(H1788:H1819)</f>
        <v>2926344.5743499999</v>
      </c>
      <c r="I1837" s="247">
        <f>SUM(I1788:I1819)</f>
        <v>4357388.88</v>
      </c>
    </row>
    <row r="1838" spans="1:9" s="69" customFormat="1" ht="21" thickBot="1">
      <c r="A1838" s="361"/>
      <c r="B1838" s="361"/>
      <c r="C1838" s="412"/>
      <c r="D1838" s="361"/>
      <c r="E1838" s="413" t="s">
        <v>410</v>
      </c>
      <c r="F1838" s="414">
        <f>SUM(F1822:F1836)</f>
        <v>3474720</v>
      </c>
      <c r="G1838" s="414">
        <f>SUM(G1822:G1836)</f>
        <v>9500000</v>
      </c>
      <c r="H1838" s="414">
        <f>SUM(H1822:H1836)</f>
        <v>5045000</v>
      </c>
      <c r="I1838" s="414">
        <f>SUM(I1822:I1836)</f>
        <v>9300000</v>
      </c>
    </row>
    <row r="1839" spans="1:9" s="69" customFormat="1" ht="21" thickBot="1">
      <c r="A1839" s="24"/>
      <c r="B1839" s="227"/>
      <c r="C1839" s="228"/>
      <c r="D1839" s="24"/>
      <c r="E1839" s="239" t="s">
        <v>51</v>
      </c>
      <c r="F1839" s="272">
        <f>F1837+F1838</f>
        <v>6986333.4892199989</v>
      </c>
      <c r="G1839" s="272">
        <f>G1837+G1838</f>
        <v>13821792.765799999</v>
      </c>
      <c r="H1839" s="272">
        <f>H1837+H1838</f>
        <v>7971344.5743499994</v>
      </c>
      <c r="I1839" s="272">
        <f>I1837+I1838</f>
        <v>13657388.879999999</v>
      </c>
    </row>
    <row r="1840" spans="1:9" ht="34.5">
      <c r="A1840" s="710" t="s">
        <v>0</v>
      </c>
      <c r="B1840" s="711"/>
      <c r="C1840" s="711"/>
      <c r="D1840" s="711"/>
      <c r="E1840" s="711"/>
      <c r="F1840" s="711"/>
      <c r="G1840" s="711"/>
      <c r="H1840" s="711"/>
      <c r="I1840" s="712"/>
    </row>
    <row r="1841" spans="1:9" ht="22.5">
      <c r="A1841" s="713" t="s">
        <v>1</v>
      </c>
      <c r="B1841" s="714"/>
      <c r="C1841" s="714"/>
      <c r="D1841" s="714"/>
      <c r="E1841" s="714"/>
      <c r="F1841" s="714"/>
      <c r="G1841" s="714"/>
      <c r="H1841" s="714"/>
      <c r="I1841" s="715"/>
    </row>
    <row r="1842" spans="1:9" ht="22.5">
      <c r="A1842" s="713" t="s">
        <v>984</v>
      </c>
      <c r="B1842" s="714"/>
      <c r="C1842" s="714"/>
      <c r="D1842" s="714"/>
      <c r="E1842" s="714"/>
      <c r="F1842" s="714"/>
      <c r="G1842" s="714"/>
      <c r="H1842" s="714"/>
      <c r="I1842" s="715"/>
    </row>
    <row r="1843" spans="1:9" ht="18.75" customHeight="1" thickBot="1">
      <c r="A1843" s="716" t="s">
        <v>368</v>
      </c>
      <c r="B1843" s="716"/>
      <c r="C1843" s="716"/>
      <c r="D1843" s="716"/>
      <c r="E1843" s="716"/>
      <c r="F1843" s="716"/>
      <c r="G1843" s="716"/>
      <c r="H1843" s="716"/>
      <c r="I1843" s="716"/>
    </row>
    <row r="1844" spans="1:9" s="69" customFormat="1" ht="18.75" customHeight="1" thickBot="1">
      <c r="A1844" s="720" t="s">
        <v>697</v>
      </c>
      <c r="B1844" s="721"/>
      <c r="C1844" s="721"/>
      <c r="D1844" s="721"/>
      <c r="E1844" s="721"/>
      <c r="F1844" s="721"/>
      <c r="G1844" s="721"/>
      <c r="H1844" s="721"/>
      <c r="I1844" s="722"/>
    </row>
    <row r="1845" spans="1:9" s="184" customFormat="1" ht="41.25" thickBot="1">
      <c r="A1845" s="347" t="s">
        <v>370</v>
      </c>
      <c r="B1845" s="415" t="s">
        <v>78</v>
      </c>
      <c r="C1845" s="416" t="s">
        <v>371</v>
      </c>
      <c r="D1845" s="347" t="s">
        <v>4</v>
      </c>
      <c r="E1845" s="417" t="s">
        <v>79</v>
      </c>
      <c r="F1845" s="3" t="s">
        <v>882</v>
      </c>
      <c r="G1845" s="3" t="s">
        <v>881</v>
      </c>
      <c r="H1845" s="3" t="s">
        <v>884</v>
      </c>
      <c r="I1845" s="3" t="s">
        <v>983</v>
      </c>
    </row>
    <row r="1846" spans="1:9" s="69" customFormat="1" ht="20.25">
      <c r="A1846" s="70">
        <v>20000000</v>
      </c>
      <c r="B1846" s="232"/>
      <c r="C1846" s="233"/>
      <c r="D1846" s="232"/>
      <c r="E1846" s="72" t="s">
        <v>43</v>
      </c>
      <c r="F1846" s="234"/>
      <c r="G1846" s="234"/>
      <c r="H1846" s="234"/>
      <c r="I1846" s="235"/>
    </row>
    <row r="1847" spans="1:9" s="69" customFormat="1" ht="20.25">
      <c r="A1847" s="76">
        <v>21000000</v>
      </c>
      <c r="B1847" s="197"/>
      <c r="C1847" s="198"/>
      <c r="D1847" s="197"/>
      <c r="E1847" s="78" t="s">
        <v>46</v>
      </c>
      <c r="F1847" s="186"/>
      <c r="G1847" s="186"/>
      <c r="H1847" s="186"/>
      <c r="I1847" s="199"/>
    </row>
    <row r="1848" spans="1:9" s="69" customFormat="1" ht="21" thickBot="1">
      <c r="A1848" s="76">
        <v>21010000</v>
      </c>
      <c r="B1848" s="197"/>
      <c r="C1848" s="198"/>
      <c r="D1848" s="197"/>
      <c r="E1848" s="78" t="s">
        <v>392</v>
      </c>
      <c r="F1848" s="186"/>
      <c r="G1848" s="186"/>
      <c r="H1848" s="186"/>
      <c r="I1848" s="199"/>
    </row>
    <row r="1849" spans="1:9" s="69" customFormat="1" ht="21" thickBot="1">
      <c r="A1849" s="58">
        <v>21010103</v>
      </c>
      <c r="B1849" s="281" t="s">
        <v>19</v>
      </c>
      <c r="C1849" s="202"/>
      <c r="D1849" s="102" t="s">
        <v>9</v>
      </c>
      <c r="E1849" s="83" t="s">
        <v>431</v>
      </c>
      <c r="F1849" s="203"/>
      <c r="G1849" s="187"/>
      <c r="H1849" s="203"/>
      <c r="I1849" s="187"/>
    </row>
    <row r="1850" spans="1:9" s="69" customFormat="1" ht="21" thickBot="1">
      <c r="A1850" s="58">
        <v>21010104</v>
      </c>
      <c r="B1850" s="281" t="s">
        <v>19</v>
      </c>
      <c r="C1850" s="202"/>
      <c r="D1850" s="102" t="s">
        <v>9</v>
      </c>
      <c r="E1850" s="83" t="s">
        <v>432</v>
      </c>
      <c r="F1850" s="203">
        <f>G1850-(G1850*10%)</f>
        <v>1176039.6933599999</v>
      </c>
      <c r="G1850" s="187">
        <v>1306710.7704</v>
      </c>
      <c r="H1850" s="203">
        <f t="shared" ref="H1850" si="170">G1850/12*9</f>
        <v>980033.07780000009</v>
      </c>
      <c r="I1850" s="187">
        <v>1223978.8799999999</v>
      </c>
    </row>
    <row r="1851" spans="1:9" s="69" customFormat="1" ht="21" thickBot="1">
      <c r="A1851" s="58">
        <v>21010105</v>
      </c>
      <c r="B1851" s="281" t="s">
        <v>19</v>
      </c>
      <c r="C1851" s="202"/>
      <c r="D1851" s="102" t="s">
        <v>9</v>
      </c>
      <c r="E1851" s="83" t="s">
        <v>433</v>
      </c>
      <c r="F1851" s="203"/>
      <c r="G1851" s="203"/>
      <c r="H1851" s="203"/>
      <c r="I1851" s="203"/>
    </row>
    <row r="1852" spans="1:9" s="69" customFormat="1" ht="21" thickBot="1">
      <c r="A1852" s="200">
        <v>21010106</v>
      </c>
      <c r="B1852" s="281" t="s">
        <v>19</v>
      </c>
      <c r="C1852" s="202"/>
      <c r="D1852" s="102" t="s">
        <v>9</v>
      </c>
      <c r="E1852" s="83" t="s">
        <v>449</v>
      </c>
      <c r="F1852" s="203"/>
      <c r="G1852" s="203"/>
      <c r="H1852" s="203"/>
      <c r="I1852" s="203"/>
    </row>
    <row r="1853" spans="1:9" s="69" customFormat="1" ht="20.25">
      <c r="A1853" s="236"/>
      <c r="B1853" s="281" t="s">
        <v>19</v>
      </c>
      <c r="C1853" s="202"/>
      <c r="D1853" s="102" t="s">
        <v>9</v>
      </c>
      <c r="E1853" s="109" t="s">
        <v>940</v>
      </c>
      <c r="F1853" s="203"/>
      <c r="G1853" s="187">
        <v>420000</v>
      </c>
      <c r="H1853" s="203"/>
      <c r="I1853" s="187">
        <v>480000</v>
      </c>
    </row>
    <row r="1854" spans="1:9" s="69" customFormat="1" ht="39.75" thickBot="1">
      <c r="A1854" s="76">
        <v>21020300</v>
      </c>
      <c r="B1854" s="197"/>
      <c r="C1854" s="198"/>
      <c r="D1854" s="197"/>
      <c r="E1854" s="78" t="s">
        <v>435</v>
      </c>
      <c r="F1854" s="203"/>
      <c r="G1854" s="187"/>
      <c r="H1854" s="203"/>
      <c r="I1854" s="187"/>
    </row>
    <row r="1855" spans="1:9" s="69" customFormat="1" ht="21" thickBot="1">
      <c r="A1855" s="58">
        <v>21020301</v>
      </c>
      <c r="B1855" s="281" t="s">
        <v>19</v>
      </c>
      <c r="C1855" s="202"/>
      <c r="D1855" s="102" t="s">
        <v>9</v>
      </c>
      <c r="E1855" s="109" t="s">
        <v>436</v>
      </c>
      <c r="F1855" s="203"/>
      <c r="G1855" s="187"/>
      <c r="H1855" s="203"/>
      <c r="I1855" s="187"/>
    </row>
    <row r="1856" spans="1:9" s="69" customFormat="1" ht="21" thickBot="1">
      <c r="A1856" s="58">
        <v>21020302</v>
      </c>
      <c r="B1856" s="281" t="s">
        <v>19</v>
      </c>
      <c r="C1856" s="202"/>
      <c r="D1856" s="102" t="s">
        <v>9</v>
      </c>
      <c r="E1856" s="109" t="s">
        <v>437</v>
      </c>
      <c r="F1856" s="203"/>
      <c r="G1856" s="187"/>
      <c r="H1856" s="203"/>
      <c r="I1856" s="187"/>
    </row>
    <row r="1857" spans="1:9" s="69" customFormat="1" ht="21" thickBot="1">
      <c r="A1857" s="58">
        <v>21020303</v>
      </c>
      <c r="B1857" s="281" t="s">
        <v>19</v>
      </c>
      <c r="C1857" s="202"/>
      <c r="D1857" s="102" t="s">
        <v>9</v>
      </c>
      <c r="E1857" s="109" t="s">
        <v>438</v>
      </c>
      <c r="F1857" s="203"/>
      <c r="G1857" s="187"/>
      <c r="H1857" s="203"/>
      <c r="I1857" s="187"/>
    </row>
    <row r="1858" spans="1:9" s="69" customFormat="1" ht="21" thickBot="1">
      <c r="A1858" s="58">
        <v>21020304</v>
      </c>
      <c r="B1858" s="281" t="s">
        <v>19</v>
      </c>
      <c r="C1858" s="202"/>
      <c r="D1858" s="102" t="s">
        <v>9</v>
      </c>
      <c r="E1858" s="109" t="s">
        <v>398</v>
      </c>
      <c r="F1858" s="203"/>
      <c r="G1858" s="187"/>
      <c r="H1858" s="203"/>
      <c r="I1858" s="187"/>
    </row>
    <row r="1859" spans="1:9" s="69" customFormat="1" ht="21" thickBot="1">
      <c r="A1859" s="58">
        <v>21020312</v>
      </c>
      <c r="B1859" s="281" t="s">
        <v>19</v>
      </c>
      <c r="C1859" s="202"/>
      <c r="D1859" s="102" t="s">
        <v>9</v>
      </c>
      <c r="E1859" s="109" t="s">
        <v>439</v>
      </c>
      <c r="F1859" s="203"/>
      <c r="G1859" s="187"/>
      <c r="H1859" s="203"/>
      <c r="I1859" s="187"/>
    </row>
    <row r="1860" spans="1:9" s="69" customFormat="1" ht="21" thickBot="1">
      <c r="A1860" s="58">
        <v>21020315</v>
      </c>
      <c r="B1860" s="281" t="s">
        <v>19</v>
      </c>
      <c r="C1860" s="202"/>
      <c r="D1860" s="102" t="s">
        <v>9</v>
      </c>
      <c r="E1860" s="109" t="s">
        <v>440</v>
      </c>
      <c r="F1860" s="203"/>
      <c r="G1860" s="187"/>
      <c r="H1860" s="203"/>
      <c r="I1860" s="187"/>
    </row>
    <row r="1861" spans="1:9" s="69" customFormat="1" ht="21" thickBot="1">
      <c r="A1861" s="200">
        <v>21020314</v>
      </c>
      <c r="B1861" s="281" t="s">
        <v>19</v>
      </c>
      <c r="C1861" s="202"/>
      <c r="D1861" s="102" t="s">
        <v>9</v>
      </c>
      <c r="E1861" s="109" t="s">
        <v>516</v>
      </c>
      <c r="F1861" s="203"/>
      <c r="G1861" s="203"/>
      <c r="H1861" s="203"/>
      <c r="I1861" s="203"/>
    </row>
    <row r="1862" spans="1:9" s="69" customFormat="1" ht="21" thickBot="1">
      <c r="A1862" s="200">
        <v>21020305</v>
      </c>
      <c r="B1862" s="281" t="s">
        <v>19</v>
      </c>
      <c r="C1862" s="202"/>
      <c r="D1862" s="102" t="s">
        <v>9</v>
      </c>
      <c r="E1862" s="109" t="s">
        <v>517</v>
      </c>
      <c r="F1862" s="203"/>
      <c r="G1862" s="203"/>
      <c r="H1862" s="203"/>
      <c r="I1862" s="203"/>
    </row>
    <row r="1863" spans="1:9" s="69" customFormat="1" ht="20.25">
      <c r="A1863" s="200">
        <v>21020306</v>
      </c>
      <c r="B1863" s="281" t="s">
        <v>19</v>
      </c>
      <c r="C1863" s="202"/>
      <c r="D1863" s="102" t="s">
        <v>9</v>
      </c>
      <c r="E1863" s="109" t="s">
        <v>518</v>
      </c>
      <c r="F1863" s="203"/>
      <c r="G1863" s="203"/>
      <c r="H1863" s="203"/>
      <c r="I1863" s="203"/>
    </row>
    <row r="1864" spans="1:9" s="69" customFormat="1" ht="21" thickBot="1">
      <c r="A1864" s="76">
        <v>21020400</v>
      </c>
      <c r="B1864" s="197"/>
      <c r="C1864" s="198"/>
      <c r="D1864" s="197"/>
      <c r="E1864" s="78" t="s">
        <v>450</v>
      </c>
      <c r="F1864" s="203"/>
      <c r="G1864" s="203"/>
      <c r="H1864" s="203"/>
      <c r="I1864" s="203"/>
    </row>
    <row r="1865" spans="1:9" s="69" customFormat="1" ht="21" thickBot="1">
      <c r="A1865" s="58">
        <v>21020401</v>
      </c>
      <c r="B1865" s="281" t="s">
        <v>19</v>
      </c>
      <c r="C1865" s="202"/>
      <c r="D1865" s="102" t="s">
        <v>9</v>
      </c>
      <c r="E1865" s="109" t="s">
        <v>436</v>
      </c>
      <c r="F1865" s="203">
        <f t="shared" ref="F1865:F1868" si="171">G1865-(G1865*10%)</f>
        <v>411613.88814</v>
      </c>
      <c r="G1865" s="203">
        <v>457348.76459999999</v>
      </c>
      <c r="H1865" s="203">
        <f t="shared" ref="H1865:H1870" si="172">G1865/12*9</f>
        <v>343011.57345000003</v>
      </c>
      <c r="I1865" s="203">
        <v>428392.56</v>
      </c>
    </row>
    <row r="1866" spans="1:9" s="69" customFormat="1" ht="21" thickBot="1">
      <c r="A1866" s="58">
        <v>21020402</v>
      </c>
      <c r="B1866" s="281" t="s">
        <v>19</v>
      </c>
      <c r="C1866" s="202"/>
      <c r="D1866" s="102" t="s">
        <v>9</v>
      </c>
      <c r="E1866" s="109" t="s">
        <v>437</v>
      </c>
      <c r="F1866" s="203">
        <f t="shared" si="171"/>
        <v>235207.94094</v>
      </c>
      <c r="G1866" s="203">
        <v>261342.15659999999</v>
      </c>
      <c r="H1866" s="203">
        <f t="shared" si="172"/>
        <v>196006.61744999999</v>
      </c>
      <c r="I1866" s="203">
        <v>244778.88</v>
      </c>
    </row>
    <row r="1867" spans="1:9" s="69" customFormat="1" ht="21" thickBot="1">
      <c r="A1867" s="58">
        <v>21020403</v>
      </c>
      <c r="B1867" s="281" t="s">
        <v>19</v>
      </c>
      <c r="C1867" s="202"/>
      <c r="D1867" s="102" t="s">
        <v>9</v>
      </c>
      <c r="E1867" s="109" t="s">
        <v>438</v>
      </c>
      <c r="F1867" s="203">
        <f t="shared" si="171"/>
        <v>19595.52</v>
      </c>
      <c r="G1867" s="203">
        <v>21772.799999999999</v>
      </c>
      <c r="H1867" s="203">
        <f t="shared" si="172"/>
        <v>16329.599999999999</v>
      </c>
      <c r="I1867" s="203">
        <v>17280</v>
      </c>
    </row>
    <row r="1868" spans="1:9" s="69" customFormat="1" ht="21" thickBot="1">
      <c r="A1868" s="58">
        <v>21020404</v>
      </c>
      <c r="B1868" s="281" t="s">
        <v>19</v>
      </c>
      <c r="C1868" s="202"/>
      <c r="D1868" s="102" t="s">
        <v>9</v>
      </c>
      <c r="E1868" s="109" t="s">
        <v>398</v>
      </c>
      <c r="F1868" s="203">
        <f t="shared" si="171"/>
        <v>58801.982400000001</v>
      </c>
      <c r="G1868" s="203">
        <v>65335.536</v>
      </c>
      <c r="H1868" s="203">
        <f t="shared" si="172"/>
        <v>49001.651999999995</v>
      </c>
      <c r="I1868" s="203">
        <v>6199.04</v>
      </c>
    </row>
    <row r="1869" spans="1:9" s="69" customFormat="1" ht="21" thickBot="1">
      <c r="A1869" s="58">
        <v>21020412</v>
      </c>
      <c r="B1869" s="281" t="s">
        <v>19</v>
      </c>
      <c r="C1869" s="202"/>
      <c r="D1869" s="102" t="s">
        <v>9</v>
      </c>
      <c r="E1869" s="109" t="s">
        <v>439</v>
      </c>
      <c r="F1869" s="203"/>
      <c r="G1869" s="203"/>
      <c r="H1869" s="203">
        <f t="shared" si="172"/>
        <v>0</v>
      </c>
      <c r="I1869" s="203"/>
    </row>
    <row r="1870" spans="1:9" s="69" customFormat="1" ht="20.25">
      <c r="A1870" s="58">
        <v>21020415</v>
      </c>
      <c r="B1870" s="281" t="s">
        <v>19</v>
      </c>
      <c r="C1870" s="202"/>
      <c r="D1870" s="102" t="s">
        <v>9</v>
      </c>
      <c r="E1870" s="109" t="s">
        <v>440</v>
      </c>
      <c r="F1870" s="203">
        <f>G1870-(G1870*10%)</f>
        <v>113234.34527999999</v>
      </c>
      <c r="G1870" s="203">
        <v>125815.93919999999</v>
      </c>
      <c r="H1870" s="203">
        <f t="shared" si="172"/>
        <v>94361.954399999988</v>
      </c>
      <c r="I1870" s="203">
        <v>121785.36</v>
      </c>
    </row>
    <row r="1871" spans="1:9" s="69" customFormat="1" ht="21" thickBot="1">
      <c r="A1871" s="76">
        <v>21020500</v>
      </c>
      <c r="B1871" s="197"/>
      <c r="C1871" s="198"/>
      <c r="D1871" s="197"/>
      <c r="E1871" s="78" t="s">
        <v>451</v>
      </c>
      <c r="F1871" s="203"/>
      <c r="G1871" s="203"/>
      <c r="H1871" s="203"/>
      <c r="I1871" s="203"/>
    </row>
    <row r="1872" spans="1:9" s="69" customFormat="1" ht="21" thickBot="1">
      <c r="A1872" s="58">
        <v>21020501</v>
      </c>
      <c r="B1872" s="281" t="s">
        <v>19</v>
      </c>
      <c r="C1872" s="202"/>
      <c r="D1872" s="102" t="s">
        <v>9</v>
      </c>
      <c r="E1872" s="109" t="s">
        <v>436</v>
      </c>
      <c r="F1872" s="203"/>
      <c r="G1872" s="203"/>
      <c r="H1872" s="203"/>
      <c r="I1872" s="203"/>
    </row>
    <row r="1873" spans="1:9" s="69" customFormat="1" ht="21" thickBot="1">
      <c r="A1873" s="339">
        <v>21020502</v>
      </c>
      <c r="B1873" s="281" t="s">
        <v>19</v>
      </c>
      <c r="C1873" s="209"/>
      <c r="D1873" s="102" t="s">
        <v>9</v>
      </c>
      <c r="E1873" s="109" t="s">
        <v>437</v>
      </c>
      <c r="F1873" s="203"/>
      <c r="G1873" s="203"/>
      <c r="H1873" s="203"/>
      <c r="I1873" s="203"/>
    </row>
    <row r="1874" spans="1:9" s="69" customFormat="1" ht="21" thickBot="1">
      <c r="A1874" s="339">
        <v>21020503</v>
      </c>
      <c r="B1874" s="281" t="s">
        <v>19</v>
      </c>
      <c r="C1874" s="209"/>
      <c r="D1874" s="102" t="s">
        <v>9</v>
      </c>
      <c r="E1874" s="109" t="s">
        <v>438</v>
      </c>
      <c r="F1874" s="203"/>
      <c r="G1874" s="203"/>
      <c r="H1874" s="203"/>
      <c r="I1874" s="203"/>
    </row>
    <row r="1875" spans="1:9" s="69" customFormat="1" ht="21" thickBot="1">
      <c r="A1875" s="339">
        <v>21020504</v>
      </c>
      <c r="B1875" s="281" t="s">
        <v>19</v>
      </c>
      <c r="C1875" s="209"/>
      <c r="D1875" s="102" t="s">
        <v>9</v>
      </c>
      <c r="E1875" s="109" t="s">
        <v>398</v>
      </c>
      <c r="F1875" s="203"/>
      <c r="G1875" s="203"/>
      <c r="H1875" s="203"/>
      <c r="I1875" s="203"/>
    </row>
    <row r="1876" spans="1:9" s="69" customFormat="1" ht="21" thickBot="1">
      <c r="A1876" s="339">
        <v>21020512</v>
      </c>
      <c r="B1876" s="281" t="s">
        <v>19</v>
      </c>
      <c r="C1876" s="209"/>
      <c r="D1876" s="102" t="s">
        <v>9</v>
      </c>
      <c r="E1876" s="109" t="s">
        <v>439</v>
      </c>
      <c r="F1876" s="203"/>
      <c r="G1876" s="203"/>
      <c r="H1876" s="203"/>
      <c r="I1876" s="203"/>
    </row>
    <row r="1877" spans="1:9" s="69" customFormat="1" ht="20.25">
      <c r="A1877" s="339">
        <v>21020515</v>
      </c>
      <c r="B1877" s="281" t="s">
        <v>19</v>
      </c>
      <c r="C1877" s="209"/>
      <c r="D1877" s="102" t="s">
        <v>9</v>
      </c>
      <c r="E1877" s="109" t="s">
        <v>440</v>
      </c>
      <c r="F1877" s="203"/>
      <c r="G1877" s="203"/>
      <c r="H1877" s="203"/>
      <c r="I1877" s="203"/>
    </row>
    <row r="1878" spans="1:9" s="69" customFormat="1" ht="20.25">
      <c r="A1878" s="139">
        <v>22020000</v>
      </c>
      <c r="B1878" s="212"/>
      <c r="C1878" s="213"/>
      <c r="D1878" s="212"/>
      <c r="E1878" s="141" t="s">
        <v>410</v>
      </c>
      <c r="F1878" s="203"/>
      <c r="G1878" s="203"/>
      <c r="H1878" s="203"/>
      <c r="I1878" s="203"/>
    </row>
    <row r="1879" spans="1:9" s="69" customFormat="1" ht="21" thickBot="1">
      <c r="A1879" s="139">
        <v>22020100</v>
      </c>
      <c r="B1879" s="212"/>
      <c r="C1879" s="213"/>
      <c r="D1879" s="212"/>
      <c r="E1879" s="141" t="s">
        <v>465</v>
      </c>
      <c r="F1879" s="203"/>
      <c r="G1879" s="203"/>
      <c r="H1879" s="203"/>
      <c r="I1879" s="203"/>
    </row>
    <row r="1880" spans="1:9" s="69" customFormat="1" ht="20.25">
      <c r="A1880" s="142">
        <v>22020102</v>
      </c>
      <c r="B1880" s="281" t="s">
        <v>19</v>
      </c>
      <c r="C1880" s="164"/>
      <c r="D1880" s="102" t="s">
        <v>9</v>
      </c>
      <c r="E1880" s="210" t="s">
        <v>412</v>
      </c>
      <c r="F1880" s="203"/>
      <c r="G1880" s="203"/>
      <c r="H1880" s="203"/>
      <c r="I1880" s="203">
        <v>100000</v>
      </c>
    </row>
    <row r="1881" spans="1:9" s="69" customFormat="1" ht="23.25" customHeight="1" thickBot="1">
      <c r="A1881" s="139">
        <v>22021000</v>
      </c>
      <c r="B1881" s="212"/>
      <c r="C1881" s="213"/>
      <c r="D1881" s="212"/>
      <c r="E1881" s="141" t="s">
        <v>424</v>
      </c>
      <c r="F1881" s="203"/>
      <c r="G1881" s="203"/>
      <c r="H1881" s="203"/>
      <c r="I1881" s="203"/>
    </row>
    <row r="1882" spans="1:9" s="69" customFormat="1" ht="21" thickBot="1">
      <c r="A1882" s="142">
        <v>22021014</v>
      </c>
      <c r="B1882" s="281" t="s">
        <v>19</v>
      </c>
      <c r="C1882" s="164"/>
      <c r="D1882" s="102" t="s">
        <v>9</v>
      </c>
      <c r="E1882" s="109" t="s">
        <v>698</v>
      </c>
      <c r="F1882" s="203">
        <v>1540000</v>
      </c>
      <c r="G1882" s="187">
        <v>2500000</v>
      </c>
      <c r="H1882" s="203">
        <v>15000000</v>
      </c>
      <c r="I1882" s="187">
        <v>4000000</v>
      </c>
    </row>
    <row r="1883" spans="1:9" s="69" customFormat="1" ht="21" thickBot="1">
      <c r="A1883" s="341">
        <v>22021017</v>
      </c>
      <c r="B1883" s="290" t="s">
        <v>19</v>
      </c>
      <c r="C1883" s="218"/>
      <c r="D1883" s="219" t="s">
        <v>9</v>
      </c>
      <c r="E1883" s="133" t="s">
        <v>513</v>
      </c>
      <c r="F1883" s="220"/>
      <c r="G1883" s="221">
        <v>1000000</v>
      </c>
      <c r="H1883" s="220"/>
      <c r="I1883" s="221">
        <v>2000000</v>
      </c>
    </row>
    <row r="1884" spans="1:9" s="69" customFormat="1" ht="21" thickBot="1">
      <c r="A1884" s="222"/>
      <c r="B1884" s="222"/>
      <c r="C1884" s="223"/>
      <c r="D1884" s="222"/>
      <c r="E1884" s="224" t="s">
        <v>46</v>
      </c>
      <c r="F1884" s="225">
        <f>SUM(F1849:F1877)</f>
        <v>2014493.3701200001</v>
      </c>
      <c r="G1884" s="225">
        <v>2658325.9667999996</v>
      </c>
      <c r="H1884" s="225">
        <f>SUM(H1849:H1877)</f>
        <v>1678744.4751000002</v>
      </c>
      <c r="I1884" s="225">
        <f>SUM(I1849:I1877)</f>
        <v>2522414.7199999997</v>
      </c>
    </row>
    <row r="1885" spans="1:9" s="69" customFormat="1" ht="21" thickBot="1">
      <c r="A1885" s="222"/>
      <c r="B1885" s="222"/>
      <c r="C1885" s="223"/>
      <c r="D1885" s="222"/>
      <c r="E1885" s="224" t="s">
        <v>410</v>
      </c>
      <c r="F1885" s="225">
        <f>SUM(F1880:F1883)</f>
        <v>1540000</v>
      </c>
      <c r="G1885" s="225">
        <f>SUM(G1880:G1883)</f>
        <v>3500000</v>
      </c>
      <c r="H1885" s="225">
        <f>SUM(H1880:H1883)</f>
        <v>15000000</v>
      </c>
      <c r="I1885" s="225">
        <f>SUM(I1880:I1883)</f>
        <v>6100000</v>
      </c>
    </row>
    <row r="1886" spans="1:9" s="69" customFormat="1" ht="21" thickBot="1">
      <c r="A1886" s="24"/>
      <c r="B1886" s="227"/>
      <c r="C1886" s="228"/>
      <c r="D1886" s="24"/>
      <c r="E1886" s="224" t="s">
        <v>51</v>
      </c>
      <c r="F1886" s="230">
        <f>F1884+F1885</f>
        <v>3554493.3701200001</v>
      </c>
      <c r="G1886" s="230">
        <f>G1884+G1885</f>
        <v>6158325.9667999996</v>
      </c>
      <c r="H1886" s="230">
        <f>H1884+H1885</f>
        <v>16678744.475099999</v>
      </c>
      <c r="I1886" s="230">
        <f>I1884+I1885</f>
        <v>8622414.7199999988</v>
      </c>
    </row>
    <row r="1887" spans="1:9" ht="34.5">
      <c r="A1887" s="710" t="s">
        <v>0</v>
      </c>
      <c r="B1887" s="711"/>
      <c r="C1887" s="711"/>
      <c r="D1887" s="711"/>
      <c r="E1887" s="711"/>
      <c r="F1887" s="711"/>
      <c r="G1887" s="711"/>
      <c r="H1887" s="711"/>
      <c r="I1887" s="712"/>
    </row>
    <row r="1888" spans="1:9" ht="22.5">
      <c r="A1888" s="713" t="s">
        <v>1</v>
      </c>
      <c r="B1888" s="714"/>
      <c r="C1888" s="714"/>
      <c r="D1888" s="714"/>
      <c r="E1888" s="714"/>
      <c r="F1888" s="714"/>
      <c r="G1888" s="714"/>
      <c r="H1888" s="714"/>
      <c r="I1888" s="715"/>
    </row>
    <row r="1889" spans="1:9" ht="22.5">
      <c r="A1889" s="713" t="s">
        <v>984</v>
      </c>
      <c r="B1889" s="714"/>
      <c r="C1889" s="714"/>
      <c r="D1889" s="714"/>
      <c r="E1889" s="714"/>
      <c r="F1889" s="714"/>
      <c r="G1889" s="714"/>
      <c r="H1889" s="714"/>
      <c r="I1889" s="715"/>
    </row>
    <row r="1890" spans="1:9" ht="18.75" customHeight="1" thickBot="1">
      <c r="A1890" s="716" t="s">
        <v>368</v>
      </c>
      <c r="B1890" s="716"/>
      <c r="C1890" s="716"/>
      <c r="D1890" s="716"/>
      <c r="E1890" s="716"/>
      <c r="F1890" s="716"/>
      <c r="G1890" s="716"/>
      <c r="H1890" s="716"/>
      <c r="I1890" s="716"/>
    </row>
    <row r="1891" spans="1:9" s="69" customFormat="1" ht="20.25" thickBot="1">
      <c r="A1891" s="717" t="s">
        <v>699</v>
      </c>
      <c r="B1891" s="718"/>
      <c r="C1891" s="718"/>
      <c r="D1891" s="718"/>
      <c r="E1891" s="718"/>
      <c r="F1891" s="718"/>
      <c r="G1891" s="718"/>
      <c r="H1891" s="718"/>
      <c r="I1891" s="719"/>
    </row>
    <row r="1892" spans="1:9" s="184" customFormat="1" ht="41.25" thickBot="1">
      <c r="A1892" s="3" t="s">
        <v>370</v>
      </c>
      <c r="B1892" s="3" t="s">
        <v>78</v>
      </c>
      <c r="C1892" s="157" t="s">
        <v>371</v>
      </c>
      <c r="D1892" s="3" t="s">
        <v>4</v>
      </c>
      <c r="E1892" s="158" t="s">
        <v>79</v>
      </c>
      <c r="F1892" s="3" t="s">
        <v>882</v>
      </c>
      <c r="G1892" s="3" t="s">
        <v>881</v>
      </c>
      <c r="H1892" s="3" t="s">
        <v>884</v>
      </c>
      <c r="I1892" s="3" t="s">
        <v>983</v>
      </c>
    </row>
    <row r="1893" spans="1:9" s="69" customFormat="1" ht="20.25">
      <c r="A1893" s="70">
        <v>20000000</v>
      </c>
      <c r="B1893" s="232"/>
      <c r="C1893" s="233"/>
      <c r="D1893" s="232"/>
      <c r="E1893" s="72" t="s">
        <v>43</v>
      </c>
      <c r="F1893" s="234"/>
      <c r="G1893" s="234"/>
      <c r="H1893" s="234"/>
      <c r="I1893" s="235"/>
    </row>
    <row r="1894" spans="1:9" s="69" customFormat="1" ht="20.25">
      <c r="A1894" s="76">
        <v>21000000</v>
      </c>
      <c r="B1894" s="197"/>
      <c r="C1894" s="198"/>
      <c r="D1894" s="197"/>
      <c r="E1894" s="78" t="s">
        <v>46</v>
      </c>
      <c r="F1894" s="186"/>
      <c r="G1894" s="186"/>
      <c r="H1894" s="186"/>
      <c r="I1894" s="199"/>
    </row>
    <row r="1895" spans="1:9" s="69" customFormat="1" ht="21" thickBot="1">
      <c r="A1895" s="76">
        <v>21010000</v>
      </c>
      <c r="B1895" s="197"/>
      <c r="C1895" s="198"/>
      <c r="D1895" s="197"/>
      <c r="E1895" s="78" t="s">
        <v>392</v>
      </c>
      <c r="F1895" s="186"/>
      <c r="G1895" s="186"/>
      <c r="H1895" s="186"/>
      <c r="I1895" s="199"/>
    </row>
    <row r="1896" spans="1:9" s="69" customFormat="1" ht="21" thickBot="1">
      <c r="A1896" s="58">
        <v>21010103</v>
      </c>
      <c r="B1896" s="281" t="s">
        <v>19</v>
      </c>
      <c r="C1896" s="202"/>
      <c r="D1896" s="102" t="s">
        <v>9</v>
      </c>
      <c r="E1896" s="83" t="s">
        <v>431</v>
      </c>
      <c r="F1896" s="203"/>
      <c r="G1896" s="187"/>
      <c r="H1896" s="203"/>
      <c r="I1896" s="187"/>
    </row>
    <row r="1897" spans="1:9" s="69" customFormat="1" ht="21" thickBot="1">
      <c r="A1897" s="58">
        <v>21010104</v>
      </c>
      <c r="B1897" s="281" t="s">
        <v>19</v>
      </c>
      <c r="C1897" s="202"/>
      <c r="D1897" s="102" t="s">
        <v>9</v>
      </c>
      <c r="E1897" s="83" t="s">
        <v>432</v>
      </c>
      <c r="F1897" s="203">
        <f>G1897-(G1897*10%)</f>
        <v>600391.31039999996</v>
      </c>
      <c r="G1897" s="187">
        <v>667101.45600000001</v>
      </c>
      <c r="H1897" s="203">
        <f t="shared" ref="H1897" si="173">G1897/12*9</f>
        <v>500326.092</v>
      </c>
      <c r="I1897" s="187">
        <v>425414.16</v>
      </c>
    </row>
    <row r="1898" spans="1:9" s="69" customFormat="1" ht="21" thickBot="1">
      <c r="A1898" s="58">
        <v>21010105</v>
      </c>
      <c r="B1898" s="281" t="s">
        <v>19</v>
      </c>
      <c r="C1898" s="202"/>
      <c r="D1898" s="102" t="s">
        <v>9</v>
      </c>
      <c r="E1898" s="83" t="s">
        <v>433</v>
      </c>
      <c r="F1898" s="203"/>
      <c r="G1898" s="203"/>
      <c r="H1898" s="203"/>
      <c r="I1898" s="203">
        <v>515573.04</v>
      </c>
    </row>
    <row r="1899" spans="1:9" s="69" customFormat="1" ht="21" thickBot="1">
      <c r="A1899" s="200">
        <v>21010106</v>
      </c>
      <c r="B1899" s="281" t="s">
        <v>19</v>
      </c>
      <c r="C1899" s="202"/>
      <c r="D1899" s="102" t="s">
        <v>9</v>
      </c>
      <c r="E1899" s="83" t="s">
        <v>449</v>
      </c>
      <c r="F1899" s="203"/>
      <c r="G1899" s="203"/>
      <c r="H1899" s="203"/>
      <c r="I1899" s="203"/>
    </row>
    <row r="1900" spans="1:9" s="69" customFormat="1" ht="20.25">
      <c r="A1900" s="236"/>
      <c r="B1900" s="281" t="s">
        <v>19</v>
      </c>
      <c r="C1900" s="202"/>
      <c r="D1900" s="102" t="s">
        <v>9</v>
      </c>
      <c r="E1900" s="109" t="s">
        <v>940</v>
      </c>
      <c r="F1900" s="203"/>
      <c r="G1900" s="187">
        <v>840000</v>
      </c>
      <c r="H1900" s="203"/>
      <c r="I1900" s="187">
        <v>2400000</v>
      </c>
    </row>
    <row r="1901" spans="1:9" s="69" customFormat="1" ht="39.75" thickBot="1">
      <c r="A1901" s="76">
        <v>21020300</v>
      </c>
      <c r="B1901" s="197"/>
      <c r="C1901" s="198"/>
      <c r="D1901" s="197"/>
      <c r="E1901" s="78" t="s">
        <v>435</v>
      </c>
      <c r="F1901" s="203"/>
      <c r="G1901" s="187"/>
      <c r="H1901" s="203"/>
      <c r="I1901" s="187"/>
    </row>
    <row r="1902" spans="1:9" s="69" customFormat="1" ht="21" thickBot="1">
      <c r="A1902" s="58">
        <v>21020301</v>
      </c>
      <c r="B1902" s="281" t="s">
        <v>19</v>
      </c>
      <c r="C1902" s="202"/>
      <c r="D1902" s="102" t="s">
        <v>9</v>
      </c>
      <c r="E1902" s="109" t="s">
        <v>436</v>
      </c>
      <c r="F1902" s="203"/>
      <c r="G1902" s="187"/>
      <c r="H1902" s="203"/>
      <c r="I1902" s="187"/>
    </row>
    <row r="1903" spans="1:9" s="69" customFormat="1" ht="21" thickBot="1">
      <c r="A1903" s="58">
        <v>21020302</v>
      </c>
      <c r="B1903" s="281" t="s">
        <v>19</v>
      </c>
      <c r="C1903" s="202"/>
      <c r="D1903" s="102" t="s">
        <v>9</v>
      </c>
      <c r="E1903" s="109" t="s">
        <v>437</v>
      </c>
      <c r="F1903" s="203"/>
      <c r="G1903" s="187"/>
      <c r="H1903" s="203"/>
      <c r="I1903" s="187"/>
    </row>
    <row r="1904" spans="1:9" s="69" customFormat="1" ht="21" thickBot="1">
      <c r="A1904" s="58">
        <v>21020303</v>
      </c>
      <c r="B1904" s="281" t="s">
        <v>19</v>
      </c>
      <c r="C1904" s="202"/>
      <c r="D1904" s="102" t="s">
        <v>9</v>
      </c>
      <c r="E1904" s="109" t="s">
        <v>438</v>
      </c>
      <c r="F1904" s="203"/>
      <c r="G1904" s="187"/>
      <c r="H1904" s="203"/>
      <c r="I1904" s="187"/>
    </row>
    <row r="1905" spans="1:9" s="69" customFormat="1" ht="21" thickBot="1">
      <c r="A1905" s="58">
        <v>21020304</v>
      </c>
      <c r="B1905" s="281" t="s">
        <v>19</v>
      </c>
      <c r="C1905" s="202"/>
      <c r="D1905" s="102" t="s">
        <v>9</v>
      </c>
      <c r="E1905" s="109" t="s">
        <v>398</v>
      </c>
      <c r="F1905" s="203"/>
      <c r="G1905" s="187"/>
      <c r="H1905" s="203"/>
      <c r="I1905" s="187"/>
    </row>
    <row r="1906" spans="1:9" s="69" customFormat="1" ht="21" thickBot="1">
      <c r="A1906" s="58">
        <v>21020312</v>
      </c>
      <c r="B1906" s="281" t="s">
        <v>19</v>
      </c>
      <c r="C1906" s="202"/>
      <c r="D1906" s="102" t="s">
        <v>9</v>
      </c>
      <c r="E1906" s="109" t="s">
        <v>439</v>
      </c>
      <c r="F1906" s="203"/>
      <c r="G1906" s="187"/>
      <c r="H1906" s="203"/>
      <c r="I1906" s="187"/>
    </row>
    <row r="1907" spans="1:9" s="69" customFormat="1" ht="21" thickBot="1">
      <c r="A1907" s="58">
        <v>21020315</v>
      </c>
      <c r="B1907" s="281" t="s">
        <v>19</v>
      </c>
      <c r="C1907" s="202"/>
      <c r="D1907" s="102" t="s">
        <v>9</v>
      </c>
      <c r="E1907" s="109" t="s">
        <v>440</v>
      </c>
      <c r="F1907" s="203"/>
      <c r="G1907" s="187"/>
      <c r="H1907" s="203"/>
      <c r="I1907" s="187"/>
    </row>
    <row r="1908" spans="1:9" s="69" customFormat="1" ht="21" thickBot="1">
      <c r="A1908" s="200">
        <v>21020314</v>
      </c>
      <c r="B1908" s="281" t="s">
        <v>19</v>
      </c>
      <c r="C1908" s="202"/>
      <c r="D1908" s="102" t="s">
        <v>9</v>
      </c>
      <c r="E1908" s="109" t="s">
        <v>516</v>
      </c>
      <c r="F1908" s="203"/>
      <c r="G1908" s="203"/>
      <c r="H1908" s="203"/>
      <c r="I1908" s="203"/>
    </row>
    <row r="1909" spans="1:9" s="69" customFormat="1" ht="21" thickBot="1">
      <c r="A1909" s="200">
        <v>21020305</v>
      </c>
      <c r="B1909" s="281" t="s">
        <v>19</v>
      </c>
      <c r="C1909" s="202"/>
      <c r="D1909" s="102" t="s">
        <v>9</v>
      </c>
      <c r="E1909" s="109" t="s">
        <v>517</v>
      </c>
      <c r="F1909" s="203"/>
      <c r="G1909" s="203"/>
      <c r="H1909" s="203"/>
      <c r="I1909" s="203"/>
    </row>
    <row r="1910" spans="1:9" s="69" customFormat="1" ht="20.25">
      <c r="A1910" s="200">
        <v>21020306</v>
      </c>
      <c r="B1910" s="281" t="s">
        <v>19</v>
      </c>
      <c r="C1910" s="202"/>
      <c r="D1910" s="102" t="s">
        <v>9</v>
      </c>
      <c r="E1910" s="109" t="s">
        <v>518</v>
      </c>
      <c r="F1910" s="203"/>
      <c r="G1910" s="203"/>
      <c r="H1910" s="203"/>
      <c r="I1910" s="203"/>
    </row>
    <row r="1911" spans="1:9" s="69" customFormat="1" ht="21" thickBot="1">
      <c r="A1911" s="76">
        <v>21020400</v>
      </c>
      <c r="B1911" s="197"/>
      <c r="C1911" s="198"/>
      <c r="D1911" s="197"/>
      <c r="E1911" s="78" t="s">
        <v>450</v>
      </c>
      <c r="F1911" s="203"/>
      <c r="G1911" s="203"/>
      <c r="H1911" s="203"/>
      <c r="I1911" s="203"/>
    </row>
    <row r="1912" spans="1:9" s="69" customFormat="1" ht="21" thickBot="1">
      <c r="A1912" s="58">
        <v>21020401</v>
      </c>
      <c r="B1912" s="281" t="s">
        <v>19</v>
      </c>
      <c r="C1912" s="202"/>
      <c r="D1912" s="102" t="s">
        <v>9</v>
      </c>
      <c r="E1912" s="109" t="s">
        <v>436</v>
      </c>
      <c r="F1912" s="203">
        <f t="shared" ref="F1912:F1915" si="174">G1912-(G1912*10%)</f>
        <v>210078.61919999999</v>
      </c>
      <c r="G1912" s="203">
        <v>233420.68799999999</v>
      </c>
      <c r="H1912" s="203">
        <f t="shared" ref="H1912:H1917" si="175">G1912/12*9</f>
        <v>175065.51599999997</v>
      </c>
      <c r="I1912" s="203">
        <v>148895.04000000001</v>
      </c>
    </row>
    <row r="1913" spans="1:9" s="69" customFormat="1" ht="21" thickBot="1">
      <c r="A1913" s="58">
        <v>21020402</v>
      </c>
      <c r="B1913" s="281" t="s">
        <v>19</v>
      </c>
      <c r="C1913" s="202"/>
      <c r="D1913" s="102" t="s">
        <v>9</v>
      </c>
      <c r="E1913" s="109" t="s">
        <v>437</v>
      </c>
      <c r="F1913" s="203">
        <f t="shared" si="174"/>
        <v>123318.288</v>
      </c>
      <c r="G1913" s="203">
        <v>137020.32</v>
      </c>
      <c r="H1913" s="203">
        <f t="shared" si="175"/>
        <v>102765.24</v>
      </c>
      <c r="I1913" s="203">
        <v>85082.880000000005</v>
      </c>
    </row>
    <row r="1914" spans="1:9" s="69" customFormat="1" ht="21" thickBot="1">
      <c r="A1914" s="58">
        <v>21020403</v>
      </c>
      <c r="B1914" s="281" t="s">
        <v>19</v>
      </c>
      <c r="C1914" s="202"/>
      <c r="D1914" s="102" t="s">
        <v>9</v>
      </c>
      <c r="E1914" s="109" t="s">
        <v>438</v>
      </c>
      <c r="F1914" s="203">
        <f t="shared" si="174"/>
        <v>9331.286399999999</v>
      </c>
      <c r="G1914" s="203">
        <v>10368.096</v>
      </c>
      <c r="H1914" s="203">
        <f t="shared" si="175"/>
        <v>7776.0719999999992</v>
      </c>
      <c r="I1914" s="203">
        <v>15120.08</v>
      </c>
    </row>
    <row r="1915" spans="1:9" s="69" customFormat="1" ht="21" thickBot="1">
      <c r="A1915" s="58">
        <v>21020404</v>
      </c>
      <c r="B1915" s="281" t="s">
        <v>19</v>
      </c>
      <c r="C1915" s="202"/>
      <c r="D1915" s="102" t="s">
        <v>9</v>
      </c>
      <c r="E1915" s="109" t="s">
        <v>398</v>
      </c>
      <c r="F1915" s="203">
        <f t="shared" si="174"/>
        <v>30019.5072</v>
      </c>
      <c r="G1915" s="203">
        <v>33355.008000000002</v>
      </c>
      <c r="H1915" s="203">
        <f t="shared" si="175"/>
        <v>25016.256000000001</v>
      </c>
      <c r="I1915" s="203">
        <v>21270.720000000001</v>
      </c>
    </row>
    <row r="1916" spans="1:9" s="69" customFormat="1" ht="21" thickBot="1">
      <c r="A1916" s="58">
        <v>21020412</v>
      </c>
      <c r="B1916" s="281" t="s">
        <v>19</v>
      </c>
      <c r="C1916" s="202"/>
      <c r="D1916" s="102" t="s">
        <v>9</v>
      </c>
      <c r="E1916" s="109" t="s">
        <v>439</v>
      </c>
      <c r="F1916" s="203"/>
      <c r="G1916" s="203"/>
      <c r="H1916" s="203">
        <f t="shared" si="175"/>
        <v>0</v>
      </c>
      <c r="I1916" s="203"/>
    </row>
    <row r="1917" spans="1:9" s="69" customFormat="1" ht="20.25">
      <c r="A1917" s="58">
        <v>21020415</v>
      </c>
      <c r="B1917" s="281" t="s">
        <v>19</v>
      </c>
      <c r="C1917" s="202"/>
      <c r="D1917" s="102" t="s">
        <v>9</v>
      </c>
      <c r="E1917" s="109" t="s">
        <v>440</v>
      </c>
      <c r="F1917" s="203">
        <f>G1917-(G1917*10%)</f>
        <v>55939.507199999993</v>
      </c>
      <c r="G1917" s="203">
        <v>62155.007999999994</v>
      </c>
      <c r="H1917" s="203">
        <f t="shared" si="175"/>
        <v>46616.256000000001</v>
      </c>
      <c r="I1917" s="203">
        <v>69270.720000000001</v>
      </c>
    </row>
    <row r="1918" spans="1:9" s="69" customFormat="1" ht="21" thickBot="1">
      <c r="A1918" s="76">
        <v>21020500</v>
      </c>
      <c r="B1918" s="197"/>
      <c r="C1918" s="198"/>
      <c r="D1918" s="197"/>
      <c r="E1918" s="78" t="s">
        <v>451</v>
      </c>
      <c r="F1918" s="203"/>
      <c r="G1918" s="203"/>
      <c r="H1918" s="203"/>
      <c r="I1918" s="203"/>
    </row>
    <row r="1919" spans="1:9" s="69" customFormat="1" ht="21" thickBot="1">
      <c r="A1919" s="58">
        <v>21020501</v>
      </c>
      <c r="B1919" s="281" t="s">
        <v>19</v>
      </c>
      <c r="C1919" s="202"/>
      <c r="D1919" s="102" t="s">
        <v>9</v>
      </c>
      <c r="E1919" s="109" t="s">
        <v>436</v>
      </c>
      <c r="F1919" s="203"/>
      <c r="G1919" s="203"/>
      <c r="H1919" s="203"/>
      <c r="I1919" s="203">
        <v>180450.72</v>
      </c>
    </row>
    <row r="1920" spans="1:9" s="69" customFormat="1" ht="21" thickBot="1">
      <c r="A1920" s="339">
        <v>21020502</v>
      </c>
      <c r="B1920" s="281" t="s">
        <v>19</v>
      </c>
      <c r="C1920" s="418"/>
      <c r="D1920" s="102" t="s">
        <v>9</v>
      </c>
      <c r="E1920" s="109" t="s">
        <v>437</v>
      </c>
      <c r="F1920" s="203"/>
      <c r="G1920" s="203"/>
      <c r="H1920" s="203"/>
      <c r="I1920" s="203">
        <v>103107.84</v>
      </c>
    </row>
    <row r="1921" spans="1:9" s="69" customFormat="1" ht="21" thickBot="1">
      <c r="A1921" s="339">
        <v>21020503</v>
      </c>
      <c r="B1921" s="281" t="s">
        <v>19</v>
      </c>
      <c r="C1921" s="209"/>
      <c r="D1921" s="102" t="s">
        <v>9</v>
      </c>
      <c r="E1921" s="109" t="s">
        <v>438</v>
      </c>
      <c r="F1921" s="203"/>
      <c r="G1921" s="203"/>
      <c r="H1921" s="203"/>
      <c r="I1921" s="203">
        <v>21600</v>
      </c>
    </row>
    <row r="1922" spans="1:9" s="69" customFormat="1" ht="21" thickBot="1">
      <c r="A1922" s="339">
        <v>21020504</v>
      </c>
      <c r="B1922" s="281" t="s">
        <v>19</v>
      </c>
      <c r="C1922" s="209"/>
      <c r="D1922" s="102" t="s">
        <v>9</v>
      </c>
      <c r="E1922" s="109" t="s">
        <v>398</v>
      </c>
      <c r="F1922" s="203"/>
      <c r="G1922" s="203"/>
      <c r="H1922" s="203"/>
      <c r="I1922" s="203">
        <v>25778.880000000001</v>
      </c>
    </row>
    <row r="1923" spans="1:9" s="69" customFormat="1" ht="21" thickBot="1">
      <c r="A1923" s="339">
        <v>21020512</v>
      </c>
      <c r="B1923" s="281" t="s">
        <v>19</v>
      </c>
      <c r="C1923" s="209"/>
      <c r="D1923" s="102" t="s">
        <v>9</v>
      </c>
      <c r="E1923" s="109" t="s">
        <v>439</v>
      </c>
      <c r="F1923" s="203"/>
      <c r="G1923" s="203"/>
      <c r="H1923" s="203"/>
      <c r="I1923" s="203"/>
    </row>
    <row r="1924" spans="1:9" s="69" customFormat="1" ht="20.25">
      <c r="A1924" s="339">
        <v>21020515</v>
      </c>
      <c r="B1924" s="281" t="s">
        <v>19</v>
      </c>
      <c r="C1924" s="209"/>
      <c r="D1924" s="102" t="s">
        <v>9</v>
      </c>
      <c r="E1924" s="109" t="s">
        <v>440</v>
      </c>
      <c r="F1924" s="203"/>
      <c r="G1924" s="203"/>
      <c r="H1924" s="203"/>
      <c r="I1924" s="203">
        <v>284621.88</v>
      </c>
    </row>
    <row r="1925" spans="1:9" s="69" customFormat="1" ht="21" thickBot="1">
      <c r="A1925" s="206">
        <v>21020600</v>
      </c>
      <c r="B1925" s="207"/>
      <c r="C1925" s="208"/>
      <c r="D1925" s="207"/>
      <c r="E1925" s="78" t="s">
        <v>408</v>
      </c>
      <c r="F1925" s="203"/>
      <c r="G1925" s="203"/>
      <c r="H1925" s="203"/>
      <c r="I1925" s="203"/>
    </row>
    <row r="1926" spans="1:9" s="69" customFormat="1" ht="20.25">
      <c r="A1926" s="296">
        <v>21020605</v>
      </c>
      <c r="B1926" s="281" t="s">
        <v>19</v>
      </c>
      <c r="C1926" s="209"/>
      <c r="D1926" s="102" t="s">
        <v>9</v>
      </c>
      <c r="E1926" s="83" t="s">
        <v>497</v>
      </c>
      <c r="F1926" s="203"/>
      <c r="G1926" s="203"/>
      <c r="H1926" s="203"/>
      <c r="I1926" s="203"/>
    </row>
    <row r="1927" spans="1:9" s="69" customFormat="1" ht="20.25">
      <c r="A1927" s="139">
        <v>22020000</v>
      </c>
      <c r="B1927" s="212"/>
      <c r="C1927" s="213"/>
      <c r="D1927" s="212"/>
      <c r="E1927" s="141" t="s">
        <v>410</v>
      </c>
      <c r="F1927" s="203"/>
      <c r="G1927" s="203"/>
      <c r="H1927" s="203"/>
      <c r="I1927" s="203"/>
    </row>
    <row r="1928" spans="1:9" s="69" customFormat="1" ht="21" thickBot="1">
      <c r="A1928" s="139">
        <v>22020100</v>
      </c>
      <c r="B1928" s="212"/>
      <c r="C1928" s="213"/>
      <c r="D1928" s="212"/>
      <c r="E1928" s="141" t="s">
        <v>465</v>
      </c>
      <c r="F1928" s="203"/>
      <c r="G1928" s="203"/>
      <c r="H1928" s="203"/>
      <c r="I1928" s="203"/>
    </row>
    <row r="1929" spans="1:9" s="69" customFormat="1" ht="21" thickBot="1">
      <c r="A1929" s="267">
        <v>22020101</v>
      </c>
      <c r="B1929" s="281" t="s">
        <v>19</v>
      </c>
      <c r="C1929" s="332"/>
      <c r="D1929" s="102" t="s">
        <v>9</v>
      </c>
      <c r="E1929" s="324" t="s">
        <v>466</v>
      </c>
      <c r="F1929" s="203"/>
      <c r="G1929" s="203"/>
      <c r="H1929" s="203"/>
      <c r="I1929" s="203"/>
    </row>
    <row r="1930" spans="1:9" s="69" customFormat="1" ht="21" thickBot="1">
      <c r="A1930" s="267">
        <v>22020102</v>
      </c>
      <c r="B1930" s="281" t="s">
        <v>19</v>
      </c>
      <c r="C1930" s="332"/>
      <c r="D1930" s="102" t="s">
        <v>9</v>
      </c>
      <c r="E1930" s="324" t="s">
        <v>412</v>
      </c>
      <c r="F1930" s="326"/>
      <c r="G1930" s="203">
        <v>100000</v>
      </c>
      <c r="H1930" s="326"/>
      <c r="I1930" s="203">
        <v>200000</v>
      </c>
    </row>
    <row r="1931" spans="1:9" s="69" customFormat="1" ht="21" thickBot="1">
      <c r="A1931" s="267">
        <v>22020103</v>
      </c>
      <c r="B1931" s="281" t="s">
        <v>19</v>
      </c>
      <c r="C1931" s="332"/>
      <c r="D1931" s="102" t="s">
        <v>9</v>
      </c>
      <c r="E1931" s="324" t="s">
        <v>467</v>
      </c>
      <c r="F1931" s="203"/>
      <c r="G1931" s="203"/>
      <c r="H1931" s="203"/>
      <c r="I1931" s="203"/>
    </row>
    <row r="1932" spans="1:9" s="69" customFormat="1" ht="20.25">
      <c r="A1932" s="267">
        <v>22020104</v>
      </c>
      <c r="B1932" s="281" t="s">
        <v>19</v>
      </c>
      <c r="C1932" s="332"/>
      <c r="D1932" s="102" t="s">
        <v>9</v>
      </c>
      <c r="E1932" s="324" t="s">
        <v>413</v>
      </c>
      <c r="F1932" s="203"/>
      <c r="G1932" s="203"/>
      <c r="H1932" s="203"/>
      <c r="I1932" s="203"/>
    </row>
    <row r="1933" spans="1:9" s="154" customFormat="1" ht="39.75" thickBot="1">
      <c r="A1933" s="139" t="s">
        <v>683</v>
      </c>
      <c r="B1933" s="212"/>
      <c r="C1933" s="213"/>
      <c r="D1933" s="212"/>
      <c r="E1933" s="214" t="s">
        <v>424</v>
      </c>
      <c r="F1933" s="204"/>
      <c r="G1933" s="204"/>
      <c r="H1933" s="204"/>
      <c r="I1933" s="204"/>
    </row>
    <row r="1934" spans="1:9" s="69" customFormat="1" ht="20.25">
      <c r="A1934" s="142" t="s">
        <v>700</v>
      </c>
      <c r="B1934" s="281" t="s">
        <v>19</v>
      </c>
      <c r="C1934" s="164"/>
      <c r="D1934" s="102" t="s">
        <v>9</v>
      </c>
      <c r="E1934" s="210" t="s">
        <v>425</v>
      </c>
      <c r="F1934" s="203"/>
      <c r="G1934" s="203"/>
      <c r="H1934" s="203"/>
      <c r="I1934" s="203"/>
    </row>
    <row r="1935" spans="1:9" s="69" customFormat="1" ht="39.75" thickBot="1">
      <c r="A1935" s="265">
        <v>220207</v>
      </c>
      <c r="B1935" s="330"/>
      <c r="C1935" s="331"/>
      <c r="D1935" s="16"/>
      <c r="E1935" s="419" t="s">
        <v>701</v>
      </c>
      <c r="F1935" s="203"/>
      <c r="G1935" s="203"/>
      <c r="H1935" s="203"/>
      <c r="I1935" s="203"/>
    </row>
    <row r="1936" spans="1:9" s="69" customFormat="1" ht="21" thickBot="1">
      <c r="A1936" s="283">
        <v>22020710</v>
      </c>
      <c r="B1936" s="281" t="s">
        <v>19</v>
      </c>
      <c r="C1936" s="331"/>
      <c r="D1936" s="102" t="s">
        <v>9</v>
      </c>
      <c r="E1936" s="289" t="s">
        <v>702</v>
      </c>
      <c r="F1936" s="203">
        <v>3995540</v>
      </c>
      <c r="G1936" s="203">
        <v>40000000</v>
      </c>
      <c r="H1936" s="203">
        <v>3795000</v>
      </c>
      <c r="I1936" s="203">
        <v>60000000</v>
      </c>
    </row>
    <row r="1937" spans="1:9" s="69" customFormat="1" ht="21" thickBot="1">
      <c r="A1937" s="341" t="s">
        <v>623</v>
      </c>
      <c r="B1937" s="290" t="s">
        <v>19</v>
      </c>
      <c r="C1937" s="218"/>
      <c r="D1937" s="219" t="s">
        <v>9</v>
      </c>
      <c r="E1937" s="342" t="s">
        <v>513</v>
      </c>
      <c r="F1937" s="220"/>
      <c r="G1937" s="221">
        <v>5000000</v>
      </c>
      <c r="H1937" s="220"/>
      <c r="I1937" s="221">
        <v>5000000</v>
      </c>
    </row>
    <row r="1938" spans="1:9" s="69" customFormat="1" ht="21" thickBot="1">
      <c r="A1938" s="222"/>
      <c r="B1938" s="222"/>
      <c r="C1938" s="223"/>
      <c r="D1938" s="222"/>
      <c r="E1938" s="224" t="s">
        <v>46</v>
      </c>
      <c r="F1938" s="225">
        <f>SUM(F1896:F1926)</f>
        <v>1029078.5183999998</v>
      </c>
      <c r="G1938" s="225">
        <f>SUM(G1896:G1926)</f>
        <v>1983420.5759999999</v>
      </c>
      <c r="H1938" s="225">
        <f>SUM(H1896:H1926)</f>
        <v>857565.43200000015</v>
      </c>
      <c r="I1938" s="225">
        <f>SUM(I1896:I1926)</f>
        <v>4296185.9600000009</v>
      </c>
    </row>
    <row r="1939" spans="1:9" s="69" customFormat="1" ht="21" thickBot="1">
      <c r="A1939" s="222"/>
      <c r="B1939" s="222"/>
      <c r="C1939" s="223"/>
      <c r="D1939" s="222"/>
      <c r="E1939" s="224" t="s">
        <v>410</v>
      </c>
      <c r="F1939" s="225">
        <f>SUM(F1929:F1937)</f>
        <v>3995540</v>
      </c>
      <c r="G1939" s="225">
        <f>SUM(G1929:G1937)</f>
        <v>45100000</v>
      </c>
      <c r="H1939" s="225">
        <f>SUM(H1929:H1937)</f>
        <v>3795000</v>
      </c>
      <c r="I1939" s="225">
        <f>SUM(I1929:I1937)</f>
        <v>65200000</v>
      </c>
    </row>
    <row r="1940" spans="1:9" s="69" customFormat="1" ht="21" thickBot="1">
      <c r="A1940" s="222"/>
      <c r="B1940" s="222"/>
      <c r="C1940" s="223"/>
      <c r="D1940" s="222"/>
      <c r="E1940" s="224" t="s">
        <v>51</v>
      </c>
      <c r="F1940" s="225">
        <f>F1938+F1939</f>
        <v>5024618.5183999995</v>
      </c>
      <c r="G1940" s="225">
        <f>G1938+G1939</f>
        <v>47083420.575999998</v>
      </c>
      <c r="H1940" s="225">
        <f>H1938+H1939</f>
        <v>4652565.432</v>
      </c>
      <c r="I1940" s="225">
        <f>I1938+I1939</f>
        <v>69496185.960000008</v>
      </c>
    </row>
    <row r="1941" spans="1:9" ht="34.5">
      <c r="A1941" s="710" t="s">
        <v>0</v>
      </c>
      <c r="B1941" s="711"/>
      <c r="C1941" s="711"/>
      <c r="D1941" s="711"/>
      <c r="E1941" s="711"/>
      <c r="F1941" s="711"/>
      <c r="G1941" s="711"/>
      <c r="H1941" s="711"/>
      <c r="I1941" s="712"/>
    </row>
    <row r="1942" spans="1:9" ht="22.5">
      <c r="A1942" s="713" t="s">
        <v>1</v>
      </c>
      <c r="B1942" s="714"/>
      <c r="C1942" s="714"/>
      <c r="D1942" s="714"/>
      <c r="E1942" s="714"/>
      <c r="F1942" s="714"/>
      <c r="G1942" s="714"/>
      <c r="H1942" s="714"/>
      <c r="I1942" s="715"/>
    </row>
    <row r="1943" spans="1:9" ht="27.95" customHeight="1">
      <c r="A1943" s="713" t="s">
        <v>984</v>
      </c>
      <c r="B1943" s="714"/>
      <c r="C1943" s="714"/>
      <c r="D1943" s="714"/>
      <c r="E1943" s="714"/>
      <c r="F1943" s="714"/>
      <c r="G1943" s="714"/>
      <c r="H1943" s="714"/>
      <c r="I1943" s="715"/>
    </row>
    <row r="1944" spans="1:9" ht="18.75" customHeight="1" thickBot="1">
      <c r="A1944" s="716" t="s">
        <v>477</v>
      </c>
      <c r="B1944" s="716"/>
      <c r="C1944" s="716"/>
      <c r="D1944" s="716"/>
      <c r="E1944" s="716"/>
      <c r="F1944" s="716"/>
      <c r="G1944" s="716"/>
      <c r="H1944" s="716"/>
      <c r="I1944" s="716"/>
    </row>
    <row r="1945" spans="1:9" s="69" customFormat="1" ht="20.25" thickBot="1">
      <c r="A1945" s="723" t="s">
        <v>703</v>
      </c>
      <c r="B1945" s="724"/>
      <c r="C1945" s="724"/>
      <c r="D1945" s="724"/>
      <c r="E1945" s="724"/>
      <c r="F1945" s="724"/>
      <c r="G1945" s="724"/>
      <c r="H1945" s="724"/>
      <c r="I1945" s="725"/>
    </row>
    <row r="1946" spans="1:9" s="184" customFormat="1" ht="41.25" thickBot="1">
      <c r="A1946" s="3" t="s">
        <v>612</v>
      </c>
      <c r="B1946" s="3" t="s">
        <v>78</v>
      </c>
      <c r="C1946" s="157" t="s">
        <v>371</v>
      </c>
      <c r="D1946" s="3" t="s">
        <v>4</v>
      </c>
      <c r="E1946" s="158" t="s">
        <v>79</v>
      </c>
      <c r="F1946" s="3" t="s">
        <v>882</v>
      </c>
      <c r="G1946" s="3" t="s">
        <v>881</v>
      </c>
      <c r="H1946" s="3" t="s">
        <v>884</v>
      </c>
      <c r="I1946" s="3" t="s">
        <v>983</v>
      </c>
    </row>
    <row r="1947" spans="1:9" s="69" customFormat="1" ht="21" thickBot="1">
      <c r="A1947" s="135">
        <v>53500100101</v>
      </c>
      <c r="B1947" s="281" t="s">
        <v>19</v>
      </c>
      <c r="C1947" s="333"/>
      <c r="D1947" s="102" t="s">
        <v>9</v>
      </c>
      <c r="E1947" s="420" t="s">
        <v>704</v>
      </c>
      <c r="F1947" s="162">
        <f>F2015</f>
        <v>22292851.5644232</v>
      </c>
      <c r="G1947" s="162">
        <f>G2015</f>
        <v>87074501.738247991</v>
      </c>
      <c r="H1947" s="162">
        <f>H2015</f>
        <v>50810130.963685997</v>
      </c>
      <c r="I1947" s="162">
        <f>I2015</f>
        <v>87940944.480000004</v>
      </c>
    </row>
    <row r="1948" spans="1:9" s="69" customFormat="1" ht="39.75" thickBot="1">
      <c r="A1948" s="139">
        <v>53500100102</v>
      </c>
      <c r="B1948" s="281" t="s">
        <v>19</v>
      </c>
      <c r="C1948" s="213"/>
      <c r="D1948" s="102" t="s">
        <v>9</v>
      </c>
      <c r="E1948" s="256" t="s">
        <v>705</v>
      </c>
      <c r="F1948" s="421">
        <f>F2069</f>
        <v>72569604.177192003</v>
      </c>
      <c r="G1948" s="421">
        <f>G2069</f>
        <v>104019560.19688</v>
      </c>
      <c r="H1948" s="421">
        <f>H2069</f>
        <v>47118170.147660002</v>
      </c>
      <c r="I1948" s="421">
        <f>I2069</f>
        <v>142779714.07999998</v>
      </c>
    </row>
    <row r="1949" spans="1:9" s="69" customFormat="1" ht="20.25">
      <c r="A1949" s="139">
        <v>53500100103</v>
      </c>
      <c r="B1949" s="281" t="s">
        <v>19</v>
      </c>
      <c r="C1949" s="213"/>
      <c r="D1949" s="102" t="s">
        <v>9</v>
      </c>
      <c r="E1949" s="256" t="s">
        <v>706</v>
      </c>
      <c r="F1949" s="165">
        <f>F2128</f>
        <v>4399051.9566195998</v>
      </c>
      <c r="G1949" s="165">
        <f>G2128</f>
        <v>9926724.3962440006</v>
      </c>
      <c r="H1949" s="165">
        <f>H2128</f>
        <v>4869543.2971830005</v>
      </c>
      <c r="I1949" s="165">
        <f>I2128</f>
        <v>6817205.7999999998</v>
      </c>
    </row>
    <row r="1950" spans="1:9" s="69" customFormat="1" ht="27.95" customHeight="1" thickBot="1">
      <c r="A1950" s="338"/>
      <c r="B1950" s="180"/>
      <c r="C1950" s="181"/>
      <c r="D1950" s="180"/>
      <c r="E1950" s="422"/>
      <c r="F1950" s="183"/>
      <c r="G1950" s="400"/>
      <c r="H1950" s="400"/>
      <c r="I1950" s="423"/>
    </row>
    <row r="1951" spans="1:9" s="69" customFormat="1" ht="27.95" customHeight="1" thickBot="1">
      <c r="A1951" s="152"/>
      <c r="B1951" s="222"/>
      <c r="C1951" s="257"/>
      <c r="D1951" s="222"/>
      <c r="E1951" s="152" t="s">
        <v>51</v>
      </c>
      <c r="F1951" s="173">
        <f>SUM(F1947:F1949)</f>
        <v>99261507.698234811</v>
      </c>
      <c r="G1951" s="173">
        <f>SUM(G1947:G1949)</f>
        <v>201020786.33137196</v>
      </c>
      <c r="H1951" s="173">
        <f>SUM(H1947:H1949)</f>
        <v>102797844.40852901</v>
      </c>
      <c r="I1951" s="173">
        <f>SUM(I1947:I1949)</f>
        <v>237537864.36000001</v>
      </c>
    </row>
    <row r="1952" spans="1:9" s="69" customFormat="1" ht="20.25" thickBot="1">
      <c r="A1952" s="726" t="s">
        <v>385</v>
      </c>
      <c r="B1952" s="726"/>
      <c r="C1952" s="726"/>
      <c r="D1952" s="726"/>
      <c r="E1952" s="726"/>
      <c r="F1952" s="726"/>
      <c r="G1952" s="726"/>
      <c r="H1952" s="726"/>
      <c r="I1952" s="726"/>
    </row>
    <row r="1953" spans="1:9" s="69" customFormat="1" ht="21" thickBot="1">
      <c r="A1953" s="152"/>
      <c r="B1953" s="222"/>
      <c r="C1953" s="257"/>
      <c r="D1953" s="222"/>
      <c r="E1953" s="424" t="s">
        <v>46</v>
      </c>
      <c r="F1953" s="173">
        <f t="shared" ref="F1953:I1954" si="176">F2013+F2067+F2126</f>
        <v>32364707.698234797</v>
      </c>
      <c r="G1953" s="173">
        <f t="shared" si="176"/>
        <v>43920786.331371993</v>
      </c>
      <c r="H1953" s="173">
        <f t="shared" si="176"/>
        <v>28270589.748529006</v>
      </c>
      <c r="I1953" s="173">
        <f t="shared" si="176"/>
        <v>69837864.359999985</v>
      </c>
    </row>
    <row r="1954" spans="1:9" s="69" customFormat="1" ht="21" thickBot="1">
      <c r="A1954" s="152"/>
      <c r="B1954" s="222"/>
      <c r="C1954" s="257"/>
      <c r="D1954" s="222"/>
      <c r="E1954" s="424" t="s">
        <v>410</v>
      </c>
      <c r="F1954" s="173">
        <f t="shared" si="176"/>
        <v>66896800</v>
      </c>
      <c r="G1954" s="173">
        <f t="shared" si="176"/>
        <v>157100000</v>
      </c>
      <c r="H1954" s="173">
        <f t="shared" si="176"/>
        <v>74527254.659999996</v>
      </c>
      <c r="I1954" s="173">
        <f t="shared" si="176"/>
        <v>167700000</v>
      </c>
    </row>
    <row r="1955" spans="1:9" s="69" customFormat="1" ht="21" thickBot="1">
      <c r="A1955" s="152"/>
      <c r="B1955" s="222"/>
      <c r="C1955" s="257"/>
      <c r="D1955" s="222"/>
      <c r="E1955" s="152" t="s">
        <v>51</v>
      </c>
      <c r="F1955" s="173">
        <f>F1953+F1954</f>
        <v>99261507.698234797</v>
      </c>
      <c r="G1955" s="173">
        <f>G1953+G1954</f>
        <v>201020786.33137199</v>
      </c>
      <c r="H1955" s="173">
        <f>H1953+H1954</f>
        <v>102797844.408529</v>
      </c>
      <c r="I1955" s="173">
        <f>I1953+I1954</f>
        <v>237537864.35999998</v>
      </c>
    </row>
    <row r="1956" spans="1:9" ht="34.5">
      <c r="A1956" s="710" t="s">
        <v>0</v>
      </c>
      <c r="B1956" s="711"/>
      <c r="C1956" s="711"/>
      <c r="D1956" s="711"/>
      <c r="E1956" s="711"/>
      <c r="F1956" s="711"/>
      <c r="G1956" s="711"/>
      <c r="H1956" s="711"/>
      <c r="I1956" s="712"/>
    </row>
    <row r="1957" spans="1:9" ht="22.5">
      <c r="A1957" s="713" t="s">
        <v>1</v>
      </c>
      <c r="B1957" s="714"/>
      <c r="C1957" s="714"/>
      <c r="D1957" s="714"/>
      <c r="E1957" s="714"/>
      <c r="F1957" s="714"/>
      <c r="G1957" s="714"/>
      <c r="H1957" s="714"/>
      <c r="I1957" s="715"/>
    </row>
    <row r="1958" spans="1:9" ht="22.5">
      <c r="A1958" s="713" t="s">
        <v>984</v>
      </c>
      <c r="B1958" s="714"/>
      <c r="C1958" s="714"/>
      <c r="D1958" s="714"/>
      <c r="E1958" s="714"/>
      <c r="F1958" s="714"/>
      <c r="G1958" s="714"/>
      <c r="H1958" s="714"/>
      <c r="I1958" s="715"/>
    </row>
    <row r="1959" spans="1:9" ht="18.75" customHeight="1" thickBot="1">
      <c r="A1959" s="716" t="s">
        <v>368</v>
      </c>
      <c r="B1959" s="716"/>
      <c r="C1959" s="716"/>
      <c r="D1959" s="716"/>
      <c r="E1959" s="716"/>
      <c r="F1959" s="716"/>
      <c r="G1959" s="716"/>
      <c r="H1959" s="716"/>
      <c r="I1959" s="716"/>
    </row>
    <row r="1960" spans="1:9" s="69" customFormat="1" ht="20.25" thickBot="1">
      <c r="A1960" s="717" t="s">
        <v>707</v>
      </c>
      <c r="B1960" s="718"/>
      <c r="C1960" s="718"/>
      <c r="D1960" s="718"/>
      <c r="E1960" s="718"/>
      <c r="F1960" s="718"/>
      <c r="G1960" s="718"/>
      <c r="H1960" s="718"/>
      <c r="I1960" s="719"/>
    </row>
    <row r="1961" spans="1:9" s="69" customFormat="1" ht="41.25" thickBot="1">
      <c r="A1961" s="3" t="s">
        <v>370</v>
      </c>
      <c r="B1961" s="314" t="s">
        <v>78</v>
      </c>
      <c r="C1961" s="157" t="s">
        <v>371</v>
      </c>
      <c r="D1961" s="314" t="s">
        <v>4</v>
      </c>
      <c r="E1961" s="158" t="s">
        <v>79</v>
      </c>
      <c r="F1961" s="3" t="s">
        <v>882</v>
      </c>
      <c r="G1961" s="3" t="s">
        <v>881</v>
      </c>
      <c r="H1961" s="3" t="s">
        <v>884</v>
      </c>
      <c r="I1961" s="3" t="s">
        <v>708</v>
      </c>
    </row>
    <row r="1962" spans="1:9" s="69" customFormat="1" ht="20.25">
      <c r="A1962" s="425">
        <v>20000000</v>
      </c>
      <c r="B1962" s="197"/>
      <c r="C1962" s="426"/>
      <c r="D1962" s="197"/>
      <c r="E1962" s="427" t="s">
        <v>43</v>
      </c>
      <c r="F1962" s="428"/>
      <c r="G1962" s="428"/>
      <c r="H1962" s="428"/>
      <c r="I1962" s="429"/>
    </row>
    <row r="1963" spans="1:9" s="69" customFormat="1" ht="20.25">
      <c r="A1963" s="425">
        <v>21000000</v>
      </c>
      <c r="B1963" s="197"/>
      <c r="C1963" s="426"/>
      <c r="D1963" s="197"/>
      <c r="E1963" s="427" t="s">
        <v>46</v>
      </c>
      <c r="F1963" s="428"/>
      <c r="G1963" s="428"/>
      <c r="H1963" s="428"/>
      <c r="I1963" s="429"/>
    </row>
    <row r="1964" spans="1:9" s="69" customFormat="1" ht="21" thickBot="1">
      <c r="A1964" s="425">
        <v>21010000</v>
      </c>
      <c r="B1964" s="197"/>
      <c r="C1964" s="426"/>
      <c r="D1964" s="197"/>
      <c r="E1964" s="427" t="s">
        <v>392</v>
      </c>
      <c r="F1964" s="428"/>
      <c r="G1964" s="428"/>
      <c r="H1964" s="428"/>
      <c r="I1964" s="429"/>
    </row>
    <row r="1965" spans="1:9" s="69" customFormat="1" ht="21" thickBot="1">
      <c r="A1965" s="58">
        <v>21010103</v>
      </c>
      <c r="B1965" s="281" t="s">
        <v>19</v>
      </c>
      <c r="C1965" s="202"/>
      <c r="D1965" s="102" t="s">
        <v>9</v>
      </c>
      <c r="E1965" s="83" t="s">
        <v>431</v>
      </c>
      <c r="F1965" s="203">
        <f>G1965-(G1965*10%)</f>
        <v>799534.69243200007</v>
      </c>
      <c r="G1965" s="187">
        <v>888371.88048000005</v>
      </c>
      <c r="H1965" s="203">
        <f t="shared" ref="H1965:H1967" si="177">G1965/12*9</f>
        <v>666278.9103600001</v>
      </c>
      <c r="I1965" s="187">
        <v>2354437.2000000002</v>
      </c>
    </row>
    <row r="1966" spans="1:9" s="69" customFormat="1" ht="21" thickBot="1">
      <c r="A1966" s="58">
        <v>21010104</v>
      </c>
      <c r="B1966" s="281" t="s">
        <v>19</v>
      </c>
      <c r="C1966" s="202"/>
      <c r="D1966" s="102" t="s">
        <v>9</v>
      </c>
      <c r="E1966" s="83" t="s">
        <v>432</v>
      </c>
      <c r="F1966" s="203">
        <f>G1966-(G1966*10%)</f>
        <v>2751802.4007935999</v>
      </c>
      <c r="G1966" s="187">
        <v>3057558.2231039996</v>
      </c>
      <c r="H1966" s="203">
        <f t="shared" si="177"/>
        <v>2293168.6673279996</v>
      </c>
      <c r="I1966" s="187"/>
    </row>
    <row r="1967" spans="1:9" s="69" customFormat="1" ht="21" thickBot="1">
      <c r="A1967" s="58">
        <v>21010105</v>
      </c>
      <c r="B1967" s="281" t="s">
        <v>19</v>
      </c>
      <c r="C1967" s="202"/>
      <c r="D1967" s="102" t="s">
        <v>9</v>
      </c>
      <c r="E1967" s="83" t="s">
        <v>433</v>
      </c>
      <c r="F1967" s="203"/>
      <c r="G1967" s="203"/>
      <c r="H1967" s="203">
        <f t="shared" si="177"/>
        <v>0</v>
      </c>
      <c r="I1967" s="203"/>
    </row>
    <row r="1968" spans="1:9" s="69" customFormat="1" ht="21" thickBot="1">
      <c r="A1968" s="200">
        <v>21010106</v>
      </c>
      <c r="B1968" s="281" t="s">
        <v>19</v>
      </c>
      <c r="C1968" s="202"/>
      <c r="D1968" s="102" t="s">
        <v>9</v>
      </c>
      <c r="E1968" s="83" t="s">
        <v>449</v>
      </c>
      <c r="F1968" s="203"/>
      <c r="G1968" s="203"/>
      <c r="H1968" s="203"/>
      <c r="I1968" s="203"/>
    </row>
    <row r="1969" spans="1:9" s="69" customFormat="1" ht="20.25">
      <c r="A1969" s="236"/>
      <c r="B1969" s="281" t="s">
        <v>19</v>
      </c>
      <c r="C1969" s="202"/>
      <c r="D1969" s="102" t="s">
        <v>9</v>
      </c>
      <c r="E1969" s="109" t="s">
        <v>940</v>
      </c>
      <c r="F1969" s="203"/>
      <c r="G1969" s="187">
        <v>1890000</v>
      </c>
      <c r="H1969" s="203"/>
      <c r="I1969" s="187">
        <v>2880000</v>
      </c>
    </row>
    <row r="1970" spans="1:9" s="69" customFormat="1" ht="39.75" thickBot="1">
      <c r="A1970" s="76">
        <v>21020300</v>
      </c>
      <c r="B1970" s="197"/>
      <c r="C1970" s="198"/>
      <c r="D1970" s="197"/>
      <c r="E1970" s="78" t="s">
        <v>435</v>
      </c>
      <c r="F1970" s="203"/>
      <c r="G1970" s="187"/>
      <c r="H1970" s="203"/>
      <c r="I1970" s="187"/>
    </row>
    <row r="1971" spans="1:9" s="69" customFormat="1" ht="21" thickBot="1">
      <c r="A1971" s="58">
        <v>21020301</v>
      </c>
      <c r="B1971" s="281" t="s">
        <v>19</v>
      </c>
      <c r="C1971" s="202"/>
      <c r="D1971" s="102" t="s">
        <v>9</v>
      </c>
      <c r="E1971" s="109" t="s">
        <v>436</v>
      </c>
      <c r="F1971" s="203">
        <f t="shared" ref="F1971:F1974" si="178">G1971-(G1971*10%)</f>
        <v>279837.14235119999</v>
      </c>
      <c r="G1971" s="187">
        <v>310930.15816799999</v>
      </c>
      <c r="H1971" s="203">
        <f t="shared" ref="H1971:H1976" si="179">G1971/12*9</f>
        <v>233197.61862600001</v>
      </c>
      <c r="I1971" s="187">
        <v>824053.02</v>
      </c>
    </row>
    <row r="1972" spans="1:9" s="69" customFormat="1" ht="21" thickBot="1">
      <c r="A1972" s="58">
        <v>21020302</v>
      </c>
      <c r="B1972" s="281" t="s">
        <v>19</v>
      </c>
      <c r="C1972" s="202"/>
      <c r="D1972" s="102" t="s">
        <v>9</v>
      </c>
      <c r="E1972" s="109" t="s">
        <v>437</v>
      </c>
      <c r="F1972" s="203">
        <f t="shared" si="178"/>
        <v>159906.93848640003</v>
      </c>
      <c r="G1972" s="187">
        <v>177674.37609600002</v>
      </c>
      <c r="H1972" s="203">
        <f t="shared" si="179"/>
        <v>133255.782072</v>
      </c>
      <c r="I1972" s="187">
        <v>470887.44</v>
      </c>
    </row>
    <row r="1973" spans="1:9" s="69" customFormat="1" ht="21" thickBot="1">
      <c r="A1973" s="58">
        <v>21020303</v>
      </c>
      <c r="B1973" s="281" t="s">
        <v>19</v>
      </c>
      <c r="C1973" s="202"/>
      <c r="D1973" s="102" t="s">
        <v>9</v>
      </c>
      <c r="E1973" s="109" t="s">
        <v>438</v>
      </c>
      <c r="F1973" s="203">
        <f t="shared" si="178"/>
        <v>10581.5808</v>
      </c>
      <c r="G1973" s="187">
        <v>11757.312</v>
      </c>
      <c r="H1973" s="203">
        <f t="shared" si="179"/>
        <v>8817.9840000000004</v>
      </c>
      <c r="I1973" s="187">
        <v>34560</v>
      </c>
    </row>
    <row r="1974" spans="1:9" s="69" customFormat="1" ht="21" thickBot="1">
      <c r="A1974" s="58">
        <v>21020304</v>
      </c>
      <c r="B1974" s="281" t="s">
        <v>19</v>
      </c>
      <c r="C1974" s="202"/>
      <c r="D1974" s="102" t="s">
        <v>9</v>
      </c>
      <c r="E1974" s="109" t="s">
        <v>398</v>
      </c>
      <c r="F1974" s="203">
        <f t="shared" si="178"/>
        <v>39976.734621600008</v>
      </c>
      <c r="G1974" s="187">
        <v>44418.594024000005</v>
      </c>
      <c r="H1974" s="203">
        <f t="shared" si="179"/>
        <v>33313.945518</v>
      </c>
      <c r="I1974" s="187">
        <v>117721.86</v>
      </c>
    </row>
    <row r="1975" spans="1:9" s="69" customFormat="1" ht="21" thickBot="1">
      <c r="A1975" s="58">
        <v>21020312</v>
      </c>
      <c r="B1975" s="281" t="s">
        <v>19</v>
      </c>
      <c r="C1975" s="202"/>
      <c r="D1975" s="102" t="s">
        <v>9</v>
      </c>
      <c r="E1975" s="109" t="s">
        <v>439</v>
      </c>
      <c r="F1975" s="203"/>
      <c r="G1975" s="187"/>
      <c r="H1975" s="203">
        <f t="shared" si="179"/>
        <v>0</v>
      </c>
      <c r="I1975" s="187"/>
    </row>
    <row r="1976" spans="1:9" s="69" customFormat="1" ht="21" thickBot="1">
      <c r="A1976" s="58">
        <v>21020315</v>
      </c>
      <c r="B1976" s="281" t="s">
        <v>19</v>
      </c>
      <c r="C1976" s="202"/>
      <c r="D1976" s="102" t="s">
        <v>9</v>
      </c>
      <c r="E1976" s="109" t="s">
        <v>440</v>
      </c>
      <c r="F1976" s="203">
        <f>G1976-(G1976*10%)</f>
        <v>69370.051363199993</v>
      </c>
      <c r="G1976" s="187">
        <v>77077.834847999999</v>
      </c>
      <c r="H1976" s="203">
        <f t="shared" si="179"/>
        <v>57808.376135999999</v>
      </c>
      <c r="I1976" s="187">
        <v>213722.16</v>
      </c>
    </row>
    <row r="1977" spans="1:9" s="69" customFormat="1" ht="21" thickBot="1">
      <c r="A1977" s="200">
        <v>21020314</v>
      </c>
      <c r="B1977" s="281" t="s">
        <v>19</v>
      </c>
      <c r="C1977" s="202"/>
      <c r="D1977" s="102" t="s">
        <v>9</v>
      </c>
      <c r="E1977" s="109" t="s">
        <v>516</v>
      </c>
      <c r="F1977" s="203"/>
      <c r="G1977" s="203"/>
      <c r="H1977" s="203"/>
      <c r="I1977" s="203"/>
    </row>
    <row r="1978" spans="1:9" s="69" customFormat="1" ht="21" thickBot="1">
      <c r="A1978" s="200">
        <v>21020305</v>
      </c>
      <c r="B1978" s="281" t="s">
        <v>19</v>
      </c>
      <c r="C1978" s="202"/>
      <c r="D1978" s="102" t="s">
        <v>9</v>
      </c>
      <c r="E1978" s="109" t="s">
        <v>517</v>
      </c>
      <c r="F1978" s="203"/>
      <c r="G1978" s="203"/>
      <c r="H1978" s="203"/>
      <c r="I1978" s="203"/>
    </row>
    <row r="1979" spans="1:9" s="69" customFormat="1" ht="20.25">
      <c r="A1979" s="200">
        <v>21020306</v>
      </c>
      <c r="B1979" s="281" t="s">
        <v>19</v>
      </c>
      <c r="C1979" s="202"/>
      <c r="D1979" s="102" t="s">
        <v>9</v>
      </c>
      <c r="E1979" s="109" t="s">
        <v>518</v>
      </c>
      <c r="F1979" s="203"/>
      <c r="G1979" s="203"/>
      <c r="H1979" s="203"/>
      <c r="I1979" s="203"/>
    </row>
    <row r="1980" spans="1:9" s="69" customFormat="1" ht="21" thickBot="1">
      <c r="A1980" s="76">
        <v>21020400</v>
      </c>
      <c r="B1980" s="197"/>
      <c r="C1980" s="198"/>
      <c r="D1980" s="197"/>
      <c r="E1980" s="78" t="s">
        <v>450</v>
      </c>
      <c r="F1980" s="203"/>
      <c r="G1980" s="203"/>
      <c r="H1980" s="203"/>
      <c r="I1980" s="203"/>
    </row>
    <row r="1981" spans="1:9" s="69" customFormat="1" ht="21" thickBot="1">
      <c r="A1981" s="58">
        <v>21020401</v>
      </c>
      <c r="B1981" s="281" t="s">
        <v>19</v>
      </c>
      <c r="C1981" s="202"/>
      <c r="D1981" s="102" t="s">
        <v>9</v>
      </c>
      <c r="E1981" s="109" t="s">
        <v>436</v>
      </c>
      <c r="F1981" s="203">
        <f t="shared" ref="F1981:F1984" si="180">G1981-(G1981*10%)</f>
        <v>963130.84272720001</v>
      </c>
      <c r="G1981" s="187">
        <v>1070145.380808</v>
      </c>
      <c r="H1981" s="203">
        <f t="shared" ref="H1981:H1986" si="181">G1981/12*9</f>
        <v>802609.03560599999</v>
      </c>
      <c r="I1981" s="187"/>
    </row>
    <row r="1982" spans="1:9" s="69" customFormat="1" ht="21" thickBot="1">
      <c r="A1982" s="58">
        <v>21020402</v>
      </c>
      <c r="B1982" s="281" t="s">
        <v>19</v>
      </c>
      <c r="C1982" s="202"/>
      <c r="D1982" s="102" t="s">
        <v>9</v>
      </c>
      <c r="E1982" s="109" t="s">
        <v>437</v>
      </c>
      <c r="F1982" s="203">
        <f t="shared" si="180"/>
        <v>550360.48505760008</v>
      </c>
      <c r="G1982" s="187">
        <v>611511.65006400004</v>
      </c>
      <c r="H1982" s="203">
        <f t="shared" si="181"/>
        <v>458633.73754800006</v>
      </c>
      <c r="I1982" s="187"/>
    </row>
    <row r="1983" spans="1:9" s="69" customFormat="1" ht="21" thickBot="1">
      <c r="A1983" s="58">
        <v>21020403</v>
      </c>
      <c r="B1983" s="281" t="s">
        <v>19</v>
      </c>
      <c r="C1983" s="202"/>
      <c r="D1983" s="102" t="s">
        <v>9</v>
      </c>
      <c r="E1983" s="109" t="s">
        <v>438</v>
      </c>
      <c r="F1983" s="203">
        <f t="shared" si="180"/>
        <v>48939.811199999996</v>
      </c>
      <c r="G1983" s="187">
        <v>54377.567999999999</v>
      </c>
      <c r="H1983" s="203">
        <f t="shared" si="181"/>
        <v>40783.175999999999</v>
      </c>
      <c r="I1983" s="187"/>
    </row>
    <row r="1984" spans="1:9" s="69" customFormat="1" ht="21" thickBot="1">
      <c r="A1984" s="58">
        <v>21020404</v>
      </c>
      <c r="B1984" s="281" t="s">
        <v>19</v>
      </c>
      <c r="C1984" s="202"/>
      <c r="D1984" s="102" t="s">
        <v>9</v>
      </c>
      <c r="E1984" s="109" t="s">
        <v>398</v>
      </c>
      <c r="F1984" s="203">
        <f t="shared" si="180"/>
        <v>137590.11514080002</v>
      </c>
      <c r="G1984" s="187">
        <v>152877.90571200001</v>
      </c>
      <c r="H1984" s="203">
        <f t="shared" si="181"/>
        <v>114658.429284</v>
      </c>
      <c r="I1984" s="187"/>
    </row>
    <row r="1985" spans="1:9" s="69" customFormat="1" ht="21" thickBot="1">
      <c r="A1985" s="58">
        <v>21020412</v>
      </c>
      <c r="B1985" s="281" t="s">
        <v>19</v>
      </c>
      <c r="C1985" s="202"/>
      <c r="D1985" s="102" t="s">
        <v>9</v>
      </c>
      <c r="E1985" s="109" t="s">
        <v>439</v>
      </c>
      <c r="F1985" s="203"/>
      <c r="G1985" s="187"/>
      <c r="H1985" s="203">
        <f t="shared" si="181"/>
        <v>0</v>
      </c>
      <c r="I1985" s="187"/>
    </row>
    <row r="1986" spans="1:9" s="69" customFormat="1" ht="20.25">
      <c r="A1986" s="58">
        <v>21020415</v>
      </c>
      <c r="B1986" s="281" t="s">
        <v>19</v>
      </c>
      <c r="C1986" s="202"/>
      <c r="D1986" s="102" t="s">
        <v>9</v>
      </c>
      <c r="E1986" s="109" t="s">
        <v>440</v>
      </c>
      <c r="F1986" s="203">
        <f>G1986-(G1986*10%)</f>
        <v>284555.46188159997</v>
      </c>
      <c r="G1986" s="187">
        <v>316172.73542399995</v>
      </c>
      <c r="H1986" s="203">
        <f t="shared" si="181"/>
        <v>237129.55156799997</v>
      </c>
      <c r="I1986" s="187"/>
    </row>
    <row r="1987" spans="1:9" s="69" customFormat="1" ht="21" thickBot="1">
      <c r="A1987" s="76">
        <v>21020500</v>
      </c>
      <c r="B1987" s="197"/>
      <c r="C1987" s="198"/>
      <c r="D1987" s="197"/>
      <c r="E1987" s="78" t="s">
        <v>451</v>
      </c>
      <c r="F1987" s="203"/>
      <c r="G1987" s="203"/>
      <c r="H1987" s="203"/>
      <c r="I1987" s="203"/>
    </row>
    <row r="1988" spans="1:9" s="69" customFormat="1" ht="21" thickBot="1">
      <c r="A1988" s="58">
        <v>21020501</v>
      </c>
      <c r="B1988" s="281" t="s">
        <v>19</v>
      </c>
      <c r="C1988" s="202"/>
      <c r="D1988" s="102" t="s">
        <v>9</v>
      </c>
      <c r="E1988" s="109" t="s">
        <v>436</v>
      </c>
      <c r="F1988" s="203"/>
      <c r="G1988" s="203"/>
      <c r="H1988" s="203"/>
      <c r="I1988" s="203"/>
    </row>
    <row r="1989" spans="1:9" s="69" customFormat="1" ht="21" thickBot="1">
      <c r="A1989" s="339">
        <v>21020502</v>
      </c>
      <c r="B1989" s="281" t="s">
        <v>19</v>
      </c>
      <c r="C1989" s="209"/>
      <c r="D1989" s="102" t="s">
        <v>9</v>
      </c>
      <c r="E1989" s="109" t="s">
        <v>437</v>
      </c>
      <c r="F1989" s="203"/>
      <c r="G1989" s="203"/>
      <c r="H1989" s="203"/>
      <c r="I1989" s="203"/>
    </row>
    <row r="1990" spans="1:9" s="69" customFormat="1" ht="21" thickBot="1">
      <c r="A1990" s="339">
        <v>21020503</v>
      </c>
      <c r="B1990" s="281" t="s">
        <v>19</v>
      </c>
      <c r="C1990" s="209"/>
      <c r="D1990" s="102" t="s">
        <v>9</v>
      </c>
      <c r="E1990" s="109" t="s">
        <v>438</v>
      </c>
      <c r="F1990" s="203"/>
      <c r="G1990" s="203"/>
      <c r="H1990" s="203"/>
      <c r="I1990" s="203"/>
    </row>
    <row r="1991" spans="1:9" s="69" customFormat="1" ht="21" thickBot="1">
      <c r="A1991" s="339">
        <v>21020504</v>
      </c>
      <c r="B1991" s="281" t="s">
        <v>19</v>
      </c>
      <c r="C1991" s="209"/>
      <c r="D1991" s="102" t="s">
        <v>9</v>
      </c>
      <c r="E1991" s="109" t="s">
        <v>398</v>
      </c>
      <c r="F1991" s="203"/>
      <c r="G1991" s="203"/>
      <c r="H1991" s="203"/>
      <c r="I1991" s="203"/>
    </row>
    <row r="1992" spans="1:9" s="69" customFormat="1" ht="21" thickBot="1">
      <c r="A1992" s="339">
        <v>21020512</v>
      </c>
      <c r="B1992" s="281" t="s">
        <v>19</v>
      </c>
      <c r="C1992" s="209"/>
      <c r="D1992" s="102" t="s">
        <v>9</v>
      </c>
      <c r="E1992" s="109" t="s">
        <v>439</v>
      </c>
      <c r="F1992" s="203"/>
      <c r="G1992" s="203"/>
      <c r="H1992" s="203"/>
      <c r="I1992" s="203"/>
    </row>
    <row r="1993" spans="1:9" s="69" customFormat="1" ht="20.25">
      <c r="A1993" s="339">
        <v>21020515</v>
      </c>
      <c r="B1993" s="281" t="s">
        <v>19</v>
      </c>
      <c r="C1993" s="209"/>
      <c r="D1993" s="102" t="s">
        <v>9</v>
      </c>
      <c r="E1993" s="109" t="s">
        <v>440</v>
      </c>
      <c r="F1993" s="203"/>
      <c r="G1993" s="203"/>
      <c r="H1993" s="203"/>
      <c r="I1993" s="203"/>
    </row>
    <row r="1994" spans="1:9" s="69" customFormat="1" ht="21" thickBot="1">
      <c r="A1994" s="340">
        <v>21020600</v>
      </c>
      <c r="B1994" s="207"/>
      <c r="C1994" s="208"/>
      <c r="D1994" s="207"/>
      <c r="E1994" s="78" t="s">
        <v>408</v>
      </c>
      <c r="F1994" s="203"/>
      <c r="G1994" s="203"/>
      <c r="H1994" s="203"/>
      <c r="I1994" s="203"/>
    </row>
    <row r="1995" spans="1:9" s="69" customFormat="1" ht="20.25">
      <c r="A1995" s="430">
        <v>21020605</v>
      </c>
      <c r="B1995" s="281" t="s">
        <v>19</v>
      </c>
      <c r="C1995" s="431"/>
      <c r="D1995" s="102" t="s">
        <v>9</v>
      </c>
      <c r="E1995" s="432" t="s">
        <v>497</v>
      </c>
      <c r="F1995" s="203"/>
      <c r="G1995" s="429">
        <v>2500000</v>
      </c>
      <c r="H1995" s="203">
        <v>1300000</v>
      </c>
      <c r="I1995" s="429">
        <v>2500000</v>
      </c>
    </row>
    <row r="1996" spans="1:9" s="69" customFormat="1" ht="20.25">
      <c r="A1996" s="139">
        <v>22020000</v>
      </c>
      <c r="B1996" s="212"/>
      <c r="C1996" s="213"/>
      <c r="D1996" s="212"/>
      <c r="E1996" s="141" t="s">
        <v>410</v>
      </c>
      <c r="F1996" s="203"/>
      <c r="G1996" s="203"/>
      <c r="H1996" s="203"/>
      <c r="I1996" s="203"/>
    </row>
    <row r="1997" spans="1:9" s="69" customFormat="1" ht="21" thickBot="1">
      <c r="A1997" s="139">
        <v>22020100</v>
      </c>
      <c r="B1997" s="212"/>
      <c r="C1997" s="213"/>
      <c r="D1997" s="212"/>
      <c r="E1997" s="141" t="s">
        <v>465</v>
      </c>
      <c r="F1997" s="203"/>
      <c r="G1997" s="203"/>
      <c r="H1997" s="203"/>
      <c r="I1997" s="203"/>
    </row>
    <row r="1998" spans="1:9" s="69" customFormat="1" ht="21" thickBot="1">
      <c r="A1998" s="267">
        <v>22020101</v>
      </c>
      <c r="B1998" s="281" t="s">
        <v>19</v>
      </c>
      <c r="C1998" s="332"/>
      <c r="D1998" s="102" t="s">
        <v>9</v>
      </c>
      <c r="E1998" s="324" t="s">
        <v>466</v>
      </c>
      <c r="F1998" s="326"/>
      <c r="G1998" s="187"/>
      <c r="H1998" s="326"/>
      <c r="I1998" s="187"/>
    </row>
    <row r="1999" spans="1:9" s="69" customFormat="1" ht="21" thickBot="1">
      <c r="A1999" s="267">
        <v>22020102</v>
      </c>
      <c r="B1999" s="281" t="s">
        <v>19</v>
      </c>
      <c r="C1999" s="332"/>
      <c r="D1999" s="102" t="s">
        <v>9</v>
      </c>
      <c r="E1999" s="324" t="s">
        <v>412</v>
      </c>
      <c r="F1999" s="326"/>
      <c r="G1999" s="187">
        <v>1500000</v>
      </c>
      <c r="H1999" s="326"/>
      <c r="I1999" s="187">
        <v>500000</v>
      </c>
    </row>
    <row r="2000" spans="1:9" s="69" customFormat="1" ht="21" thickBot="1">
      <c r="A2000" s="267">
        <v>22020103</v>
      </c>
      <c r="B2000" s="281" t="s">
        <v>19</v>
      </c>
      <c r="C2000" s="332"/>
      <c r="D2000" s="102" t="s">
        <v>9</v>
      </c>
      <c r="E2000" s="324" t="s">
        <v>467</v>
      </c>
      <c r="F2000" s="203"/>
      <c r="G2000" s="203"/>
      <c r="H2000" s="203"/>
      <c r="I2000" s="203"/>
    </row>
    <row r="2001" spans="1:9" s="69" customFormat="1" ht="20.25">
      <c r="A2001" s="267">
        <v>22020104</v>
      </c>
      <c r="B2001" s="281" t="s">
        <v>19</v>
      </c>
      <c r="C2001" s="332"/>
      <c r="D2001" s="102" t="s">
        <v>9</v>
      </c>
      <c r="E2001" s="324" t="s">
        <v>413</v>
      </c>
      <c r="F2001" s="203"/>
      <c r="G2001" s="203"/>
      <c r="H2001" s="203"/>
      <c r="I2001" s="203"/>
    </row>
    <row r="2002" spans="1:9" s="69" customFormat="1" ht="21" thickBot="1">
      <c r="A2002" s="433">
        <v>22020200</v>
      </c>
      <c r="B2002" s="212"/>
      <c r="C2002" s="434"/>
      <c r="D2002" s="212"/>
      <c r="E2002" s="435" t="s">
        <v>709</v>
      </c>
      <c r="F2002" s="203"/>
      <c r="G2002" s="203"/>
      <c r="H2002" s="203"/>
      <c r="I2002" s="203"/>
    </row>
    <row r="2003" spans="1:9" s="69" customFormat="1" ht="20.25">
      <c r="A2003" s="436">
        <v>22020205</v>
      </c>
      <c r="B2003" s="281" t="s">
        <v>19</v>
      </c>
      <c r="C2003" s="437"/>
      <c r="D2003" s="102" t="s">
        <v>9</v>
      </c>
      <c r="E2003" s="438" t="s">
        <v>710</v>
      </c>
      <c r="F2003" s="428">
        <v>495000</v>
      </c>
      <c r="G2003" s="429">
        <v>300000</v>
      </c>
      <c r="H2003" s="428">
        <v>163000</v>
      </c>
      <c r="I2003" s="429">
        <v>400000</v>
      </c>
    </row>
    <row r="2004" spans="1:9" s="69" customFormat="1" ht="39.75" thickBot="1">
      <c r="A2004" s="436">
        <v>22020300</v>
      </c>
      <c r="B2004" s="82"/>
      <c r="C2004" s="437"/>
      <c r="D2004" s="82"/>
      <c r="E2004" s="435" t="s">
        <v>711</v>
      </c>
      <c r="F2004" s="428"/>
      <c r="G2004" s="429"/>
      <c r="H2004" s="428"/>
      <c r="I2004" s="429"/>
    </row>
    <row r="2005" spans="1:9" s="69" customFormat="1" ht="20.25">
      <c r="A2005" s="436">
        <v>22020313</v>
      </c>
      <c r="B2005" s="281" t="s">
        <v>19</v>
      </c>
      <c r="C2005" s="437"/>
      <c r="D2005" s="102" t="s">
        <v>9</v>
      </c>
      <c r="E2005" s="438" t="s">
        <v>445</v>
      </c>
      <c r="F2005" s="428"/>
      <c r="G2005" s="429"/>
      <c r="H2005" s="428"/>
      <c r="I2005" s="429"/>
    </row>
    <row r="2006" spans="1:9" s="69" customFormat="1" ht="39.75" thickBot="1">
      <c r="A2006" s="433">
        <v>22020400</v>
      </c>
      <c r="B2006" s="212"/>
      <c r="C2006" s="434"/>
      <c r="D2006" s="212"/>
      <c r="E2006" s="439" t="s">
        <v>522</v>
      </c>
      <c r="F2006" s="428"/>
      <c r="G2006" s="429"/>
      <c r="H2006" s="428"/>
      <c r="I2006" s="429"/>
    </row>
    <row r="2007" spans="1:9" s="69" customFormat="1" ht="21" thickBot="1">
      <c r="A2007" s="436" t="s">
        <v>712</v>
      </c>
      <c r="B2007" s="281" t="s">
        <v>19</v>
      </c>
      <c r="C2007" s="437"/>
      <c r="D2007" s="102" t="s">
        <v>9</v>
      </c>
      <c r="E2007" s="438" t="s">
        <v>713</v>
      </c>
      <c r="F2007" s="203">
        <v>9501800</v>
      </c>
      <c r="G2007" s="429">
        <v>10000000</v>
      </c>
      <c r="H2007" s="203">
        <v>6385000</v>
      </c>
      <c r="I2007" s="429">
        <v>10000000</v>
      </c>
    </row>
    <row r="2008" spans="1:9" s="69" customFormat="1" ht="20.25">
      <c r="A2008" s="436">
        <v>22020406</v>
      </c>
      <c r="B2008" s="281" t="s">
        <v>19</v>
      </c>
      <c r="C2008" s="437"/>
      <c r="D2008" s="102" t="s">
        <v>9</v>
      </c>
      <c r="E2008" s="438" t="s">
        <v>524</v>
      </c>
      <c r="F2008" s="428"/>
      <c r="G2008" s="429">
        <v>35000000</v>
      </c>
      <c r="H2008" s="428">
        <v>24198754.66</v>
      </c>
      <c r="I2008" s="429">
        <v>40000000</v>
      </c>
    </row>
    <row r="2009" spans="1:9" s="69" customFormat="1" ht="21" thickBot="1">
      <c r="A2009" s="436">
        <v>22020800</v>
      </c>
      <c r="B2009" s="82"/>
      <c r="C2009" s="437"/>
      <c r="D2009" s="82"/>
      <c r="E2009" s="435" t="s">
        <v>714</v>
      </c>
      <c r="F2009" s="428"/>
      <c r="G2009" s="429"/>
      <c r="H2009" s="428"/>
      <c r="I2009" s="429"/>
    </row>
    <row r="2010" spans="1:9" s="69" customFormat="1" ht="20.25">
      <c r="A2010" s="436">
        <v>22020805</v>
      </c>
      <c r="B2010" s="281" t="s">
        <v>19</v>
      </c>
      <c r="C2010" s="437"/>
      <c r="D2010" s="102" t="s">
        <v>9</v>
      </c>
      <c r="E2010" s="438" t="s">
        <v>715</v>
      </c>
      <c r="F2010" s="203"/>
      <c r="G2010" s="203"/>
      <c r="H2010" s="203"/>
      <c r="I2010" s="203"/>
    </row>
    <row r="2011" spans="1:9" s="69" customFormat="1" ht="21" thickBot="1">
      <c r="A2011" s="433">
        <v>22040100</v>
      </c>
      <c r="B2011" s="212"/>
      <c r="C2011" s="434"/>
      <c r="D2011" s="212"/>
      <c r="E2011" s="439" t="s">
        <v>686</v>
      </c>
      <c r="F2011" s="428"/>
      <c r="G2011" s="429"/>
      <c r="H2011" s="428"/>
      <c r="I2011" s="429"/>
    </row>
    <row r="2012" spans="1:9" s="69" customFormat="1" ht="39.75" thickBot="1">
      <c r="A2012" s="440">
        <v>22040109</v>
      </c>
      <c r="B2012" s="290" t="s">
        <v>19</v>
      </c>
      <c r="C2012" s="441"/>
      <c r="D2012" s="219" t="s">
        <v>9</v>
      </c>
      <c r="E2012" s="442" t="s">
        <v>716</v>
      </c>
      <c r="F2012" s="443">
        <v>7000000</v>
      </c>
      <c r="G2012" s="444">
        <v>30000000</v>
      </c>
      <c r="H2012" s="443">
        <v>14350000</v>
      </c>
      <c r="I2012" s="444">
        <v>30000000</v>
      </c>
    </row>
    <row r="2013" spans="1:9" s="69" customFormat="1" ht="21" thickBot="1">
      <c r="A2013" s="222"/>
      <c r="B2013" s="222"/>
      <c r="C2013" s="223"/>
      <c r="D2013" s="222"/>
      <c r="E2013" s="445" t="s">
        <v>447</v>
      </c>
      <c r="F2013" s="225">
        <f>SUM(F1966:F1995)</f>
        <v>5296051.5644232007</v>
      </c>
      <c r="G2013" s="225">
        <f>SUM(G1966:G1995)</f>
        <v>10274501.738247998</v>
      </c>
      <c r="H2013" s="225">
        <f>SUM(H1966:H1995)</f>
        <v>5713376.3036859995</v>
      </c>
      <c r="I2013" s="225">
        <f>SUM(I1966:I1995)</f>
        <v>7040944.4800000004</v>
      </c>
    </row>
    <row r="2014" spans="1:9" s="69" customFormat="1" ht="21" thickBot="1">
      <c r="A2014" s="222"/>
      <c r="B2014" s="222"/>
      <c r="C2014" s="223"/>
      <c r="D2014" s="222"/>
      <c r="E2014" s="445" t="s">
        <v>410</v>
      </c>
      <c r="F2014" s="225">
        <f>SUM(F1998:F2012)</f>
        <v>16996800</v>
      </c>
      <c r="G2014" s="225">
        <f>SUM(G1998:G2012)</f>
        <v>76800000</v>
      </c>
      <c r="H2014" s="225">
        <f>SUM(H1998:H2012)</f>
        <v>45096754.659999996</v>
      </c>
      <c r="I2014" s="225">
        <f>SUM(I1998:I2012)</f>
        <v>80900000</v>
      </c>
    </row>
    <row r="2015" spans="1:9" s="69" customFormat="1" ht="21" thickBot="1">
      <c r="A2015" s="227"/>
      <c r="B2015" s="227"/>
      <c r="C2015" s="228"/>
      <c r="D2015" s="24"/>
      <c r="E2015" s="445" t="s">
        <v>51</v>
      </c>
      <c r="F2015" s="230">
        <f>F2013+F2014</f>
        <v>22292851.5644232</v>
      </c>
      <c r="G2015" s="230">
        <f>G2013+G2014</f>
        <v>87074501.738247991</v>
      </c>
      <c r="H2015" s="230">
        <f>H2013+H2014</f>
        <v>50810130.963685997</v>
      </c>
      <c r="I2015" s="230">
        <f>I2013+I2014</f>
        <v>87940944.480000004</v>
      </c>
    </row>
    <row r="2016" spans="1:9" ht="34.5">
      <c r="A2016" s="710" t="s">
        <v>0</v>
      </c>
      <c r="B2016" s="711"/>
      <c r="C2016" s="711"/>
      <c r="D2016" s="711"/>
      <c r="E2016" s="711"/>
      <c r="F2016" s="711"/>
      <c r="G2016" s="711"/>
      <c r="H2016" s="711"/>
      <c r="I2016" s="712"/>
    </row>
    <row r="2017" spans="1:9" ht="22.5">
      <c r="A2017" s="713" t="s">
        <v>1</v>
      </c>
      <c r="B2017" s="714"/>
      <c r="C2017" s="714"/>
      <c r="D2017" s="714"/>
      <c r="E2017" s="714"/>
      <c r="F2017" s="714"/>
      <c r="G2017" s="714"/>
      <c r="H2017" s="714"/>
      <c r="I2017" s="715"/>
    </row>
    <row r="2018" spans="1:9" ht="35.1" customHeight="1">
      <c r="A2018" s="713" t="s">
        <v>984</v>
      </c>
      <c r="B2018" s="714"/>
      <c r="C2018" s="714"/>
      <c r="D2018" s="714"/>
      <c r="E2018" s="714"/>
      <c r="F2018" s="714"/>
      <c r="G2018" s="714"/>
      <c r="H2018" s="714"/>
      <c r="I2018" s="715"/>
    </row>
    <row r="2019" spans="1:9" ht="35.1" customHeight="1" thickBot="1">
      <c r="A2019" s="716" t="s">
        <v>368</v>
      </c>
      <c r="B2019" s="716"/>
      <c r="C2019" s="716"/>
      <c r="D2019" s="716"/>
      <c r="E2019" s="716"/>
      <c r="F2019" s="716"/>
      <c r="G2019" s="716"/>
      <c r="H2019" s="716"/>
      <c r="I2019" s="716"/>
    </row>
    <row r="2020" spans="1:9" s="69" customFormat="1" ht="20.25" thickBot="1">
      <c r="A2020" s="720" t="s">
        <v>717</v>
      </c>
      <c r="B2020" s="721"/>
      <c r="C2020" s="721"/>
      <c r="D2020" s="721"/>
      <c r="E2020" s="721"/>
      <c r="F2020" s="721"/>
      <c r="G2020" s="721"/>
      <c r="H2020" s="721"/>
      <c r="I2020" s="722"/>
    </row>
    <row r="2021" spans="1:9" s="69" customFormat="1" ht="41.25" thickBot="1">
      <c r="A2021" s="3" t="s">
        <v>370</v>
      </c>
      <c r="B2021" s="314" t="s">
        <v>78</v>
      </c>
      <c r="C2021" s="157" t="s">
        <v>371</v>
      </c>
      <c r="D2021" s="314" t="s">
        <v>4</v>
      </c>
      <c r="E2021" s="158" t="s">
        <v>79</v>
      </c>
      <c r="F2021" s="3" t="s">
        <v>882</v>
      </c>
      <c r="G2021" s="3" t="s">
        <v>881</v>
      </c>
      <c r="H2021" s="3" t="s">
        <v>884</v>
      </c>
      <c r="I2021" s="3" t="s">
        <v>983</v>
      </c>
    </row>
    <row r="2022" spans="1:9" s="69" customFormat="1" ht="20.25">
      <c r="A2022" s="425">
        <v>20000000</v>
      </c>
      <c r="B2022" s="197"/>
      <c r="C2022" s="426"/>
      <c r="D2022" s="197"/>
      <c r="E2022" s="427" t="s">
        <v>43</v>
      </c>
      <c r="F2022" s="446"/>
      <c r="G2022" s="446"/>
      <c r="H2022" s="446"/>
      <c r="I2022" s="447"/>
    </row>
    <row r="2023" spans="1:9" s="69" customFormat="1" ht="20.25">
      <c r="A2023" s="425">
        <v>21000000</v>
      </c>
      <c r="B2023" s="197"/>
      <c r="C2023" s="426"/>
      <c r="D2023" s="197"/>
      <c r="E2023" s="427" t="s">
        <v>46</v>
      </c>
      <c r="F2023" s="446"/>
      <c r="G2023" s="446"/>
      <c r="H2023" s="446"/>
      <c r="I2023" s="447"/>
    </row>
    <row r="2024" spans="1:9" s="69" customFormat="1" ht="20.25">
      <c r="A2024" s="425">
        <v>21010000</v>
      </c>
      <c r="B2024" s="197"/>
      <c r="C2024" s="426"/>
      <c r="D2024" s="197"/>
      <c r="E2024" s="427" t="s">
        <v>392</v>
      </c>
      <c r="F2024" s="428"/>
      <c r="G2024" s="428"/>
      <c r="H2024" s="428"/>
      <c r="I2024" s="429"/>
    </row>
    <row r="2025" spans="1:9" s="69" customFormat="1" ht="21" thickBot="1">
      <c r="A2025" s="425">
        <v>21010300</v>
      </c>
      <c r="B2025" s="197"/>
      <c r="C2025" s="426"/>
      <c r="D2025" s="197"/>
      <c r="E2025" s="448" t="s">
        <v>588</v>
      </c>
      <c r="F2025" s="428"/>
      <c r="G2025" s="428"/>
      <c r="H2025" s="428"/>
      <c r="I2025" s="429"/>
    </row>
    <row r="2026" spans="1:9" s="69" customFormat="1" ht="21" thickBot="1">
      <c r="A2026" s="112">
        <v>21010302</v>
      </c>
      <c r="B2026" s="281" t="s">
        <v>19</v>
      </c>
      <c r="C2026" s="449"/>
      <c r="D2026" s="102" t="s">
        <v>9</v>
      </c>
      <c r="E2026" s="450" t="s">
        <v>589</v>
      </c>
      <c r="F2026" s="203">
        <f t="shared" ref="F2026:F2027" si="182">G2026-(G2026*10%)</f>
        <v>8066141.7550560003</v>
      </c>
      <c r="G2026" s="429">
        <v>8962379.7278400008</v>
      </c>
      <c r="H2026" s="203">
        <f t="shared" ref="H2026:H2027" si="183">G2026/12*9</f>
        <v>6721784.795880001</v>
      </c>
      <c r="I2026" s="429">
        <v>32782008.359999999</v>
      </c>
    </row>
    <row r="2027" spans="1:9" s="69" customFormat="1" ht="21" thickBot="1">
      <c r="A2027" s="112">
        <v>21010303</v>
      </c>
      <c r="B2027" s="281" t="s">
        <v>19</v>
      </c>
      <c r="C2027" s="449"/>
      <c r="D2027" s="102" t="s">
        <v>9</v>
      </c>
      <c r="E2027" s="450" t="s">
        <v>590</v>
      </c>
      <c r="F2027" s="203">
        <f t="shared" si="182"/>
        <v>12201827.498784</v>
      </c>
      <c r="G2027" s="429">
        <v>13557586.109759999</v>
      </c>
      <c r="H2027" s="203">
        <f t="shared" si="183"/>
        <v>10168189.582319999</v>
      </c>
      <c r="I2027" s="429">
        <v>5172129.12</v>
      </c>
    </row>
    <row r="2028" spans="1:9" s="69" customFormat="1" ht="21" thickBot="1">
      <c r="A2028" s="112">
        <v>21010304</v>
      </c>
      <c r="B2028" s="281" t="s">
        <v>19</v>
      </c>
      <c r="C2028" s="449"/>
      <c r="D2028" s="102" t="s">
        <v>9</v>
      </c>
      <c r="E2028" s="451" t="s">
        <v>591</v>
      </c>
      <c r="F2028" s="428"/>
      <c r="G2028" s="429"/>
      <c r="H2028" s="428"/>
      <c r="I2028" s="429">
        <v>4194007.68</v>
      </c>
    </row>
    <row r="2029" spans="1:9" s="69" customFormat="1" ht="21" thickBot="1">
      <c r="A2029" s="200">
        <v>21010106</v>
      </c>
      <c r="B2029" s="281" t="s">
        <v>19</v>
      </c>
      <c r="C2029" s="202"/>
      <c r="D2029" s="102" t="s">
        <v>9</v>
      </c>
      <c r="E2029" s="83" t="s">
        <v>449</v>
      </c>
      <c r="F2029" s="203"/>
      <c r="G2029" s="203"/>
      <c r="H2029" s="203"/>
      <c r="I2029" s="203"/>
    </row>
    <row r="2030" spans="1:9" s="69" customFormat="1" ht="20.25">
      <c r="A2030" s="236"/>
      <c r="B2030" s="281" t="s">
        <v>19</v>
      </c>
      <c r="C2030" s="202"/>
      <c r="D2030" s="102" t="s">
        <v>9</v>
      </c>
      <c r="E2030" s="109" t="s">
        <v>940</v>
      </c>
      <c r="F2030" s="203"/>
      <c r="G2030" s="429">
        <v>2520000</v>
      </c>
      <c r="H2030" s="203"/>
      <c r="I2030" s="429">
        <v>11520000</v>
      </c>
    </row>
    <row r="2031" spans="1:9" s="69" customFormat="1" ht="39.75" thickBot="1">
      <c r="A2031" s="425">
        <v>21020300</v>
      </c>
      <c r="B2031" s="197"/>
      <c r="C2031" s="426"/>
      <c r="D2031" s="197"/>
      <c r="E2031" s="427" t="s">
        <v>435</v>
      </c>
      <c r="F2031" s="203"/>
      <c r="G2031" s="429"/>
      <c r="H2031" s="203"/>
      <c r="I2031" s="429"/>
    </row>
    <row r="2032" spans="1:9" s="69" customFormat="1" ht="21" thickBot="1">
      <c r="A2032" s="112">
        <v>21020312</v>
      </c>
      <c r="B2032" s="281" t="s">
        <v>19</v>
      </c>
      <c r="C2032" s="449"/>
      <c r="D2032" s="102" t="s">
        <v>9</v>
      </c>
      <c r="E2032" s="450" t="s">
        <v>439</v>
      </c>
      <c r="F2032" s="203"/>
      <c r="G2032" s="429"/>
      <c r="H2032" s="203"/>
      <c r="I2032" s="429"/>
    </row>
    <row r="2033" spans="1:14" s="69" customFormat="1" ht="21" thickBot="1">
      <c r="A2033" s="112">
        <v>21020320</v>
      </c>
      <c r="B2033" s="281" t="s">
        <v>19</v>
      </c>
      <c r="C2033" s="449"/>
      <c r="D2033" s="102" t="s">
        <v>9</v>
      </c>
      <c r="E2033" s="450" t="s">
        <v>593</v>
      </c>
      <c r="F2033" s="203">
        <f t="shared" ref="F2033:F2035" si="184">G2033-(G2033*10%)</f>
        <v>659520.53798400005</v>
      </c>
      <c r="G2033" s="429">
        <v>732800.59776000003</v>
      </c>
      <c r="H2033" s="203">
        <f t="shared" ref="H2033:H2035" si="185">G2033/12*9</f>
        <v>549600.44831999997</v>
      </c>
      <c r="I2033" s="429">
        <v>2428595.52</v>
      </c>
    </row>
    <row r="2034" spans="1:14" s="69" customFormat="1" ht="21" thickBot="1">
      <c r="A2034" s="112">
        <v>21020327</v>
      </c>
      <c r="B2034" s="281" t="s">
        <v>19</v>
      </c>
      <c r="C2034" s="449"/>
      <c r="D2034" s="102" t="s">
        <v>9</v>
      </c>
      <c r="E2034" s="450" t="s">
        <v>594</v>
      </c>
      <c r="F2034" s="203">
        <f t="shared" si="184"/>
        <v>140706.72</v>
      </c>
      <c r="G2034" s="429">
        <v>156340.79999999999</v>
      </c>
      <c r="H2034" s="203">
        <f t="shared" si="185"/>
        <v>117255.59999999999</v>
      </c>
      <c r="I2034" s="429">
        <v>507600</v>
      </c>
    </row>
    <row r="2035" spans="1:14" s="69" customFormat="1" ht="20.25">
      <c r="A2035" s="112">
        <v>21020328</v>
      </c>
      <c r="B2035" s="281" t="s">
        <v>19</v>
      </c>
      <c r="C2035" s="449"/>
      <c r="D2035" s="102" t="s">
        <v>9</v>
      </c>
      <c r="E2035" s="450" t="s">
        <v>718</v>
      </c>
      <c r="F2035" s="203">
        <f t="shared" si="184"/>
        <v>494645.19350399997</v>
      </c>
      <c r="G2035" s="429">
        <v>549605.77055999998</v>
      </c>
      <c r="H2035" s="203">
        <f t="shared" si="185"/>
        <v>412204.32791999995</v>
      </c>
      <c r="I2035" s="429">
        <v>1821442.8</v>
      </c>
    </row>
    <row r="2036" spans="1:14" s="69" customFormat="1" ht="21" thickBot="1">
      <c r="A2036" s="425">
        <v>21020400</v>
      </c>
      <c r="B2036" s="197"/>
      <c r="C2036" s="426"/>
      <c r="D2036" s="197"/>
      <c r="E2036" s="427" t="s">
        <v>450</v>
      </c>
      <c r="F2036" s="203"/>
      <c r="G2036" s="429"/>
      <c r="H2036" s="203"/>
      <c r="I2036" s="429"/>
    </row>
    <row r="2037" spans="1:14" s="69" customFormat="1" ht="21" thickBot="1">
      <c r="A2037" s="112">
        <v>21020412</v>
      </c>
      <c r="B2037" s="281" t="s">
        <v>19</v>
      </c>
      <c r="C2037" s="449"/>
      <c r="D2037" s="102" t="s">
        <v>9</v>
      </c>
      <c r="E2037" s="450" t="s">
        <v>439</v>
      </c>
      <c r="F2037" s="203"/>
      <c r="G2037" s="429"/>
      <c r="H2037" s="203"/>
      <c r="I2037" s="429"/>
    </row>
    <row r="2038" spans="1:14" s="69" customFormat="1" ht="21" thickBot="1">
      <c r="A2038" s="112">
        <v>21020420</v>
      </c>
      <c r="B2038" s="281" t="s">
        <v>19</v>
      </c>
      <c r="C2038" s="449"/>
      <c r="D2038" s="102" t="s">
        <v>9</v>
      </c>
      <c r="E2038" s="450" t="s">
        <v>593</v>
      </c>
      <c r="F2038" s="428"/>
      <c r="G2038" s="429"/>
      <c r="H2038" s="428"/>
      <c r="I2038" s="429">
        <v>227066</v>
      </c>
    </row>
    <row r="2039" spans="1:14" s="69" customFormat="1" ht="21" thickBot="1">
      <c r="A2039" s="112">
        <v>21020427</v>
      </c>
      <c r="B2039" s="281" t="s">
        <v>19</v>
      </c>
      <c r="C2039" s="449"/>
      <c r="D2039" s="102" t="s">
        <v>9</v>
      </c>
      <c r="E2039" s="450" t="s">
        <v>594</v>
      </c>
      <c r="F2039" s="203">
        <f t="shared" ref="F2039:F2040" si="186">G2039-(G2039*10%)</f>
        <v>422120.16000000003</v>
      </c>
      <c r="G2039" s="429">
        <v>469022.4</v>
      </c>
      <c r="H2039" s="203">
        <f t="shared" ref="H2039:H2040" si="187">G2039/12*9</f>
        <v>351766.80000000005</v>
      </c>
      <c r="I2039" s="429">
        <v>169200</v>
      </c>
    </row>
    <row r="2040" spans="1:14" s="69" customFormat="1" ht="20.25">
      <c r="A2040" s="112">
        <v>21020428</v>
      </c>
      <c r="B2040" s="281" t="s">
        <v>19</v>
      </c>
      <c r="C2040" s="449"/>
      <c r="D2040" s="102" t="s">
        <v>9</v>
      </c>
      <c r="E2040" s="450" t="s">
        <v>718</v>
      </c>
      <c r="F2040" s="203">
        <f t="shared" si="186"/>
        <v>964642.31186399993</v>
      </c>
      <c r="G2040" s="429">
        <v>1071824.7909599999</v>
      </c>
      <c r="H2040" s="203">
        <f t="shared" si="187"/>
        <v>803868.59321999992</v>
      </c>
      <c r="I2040" s="429">
        <v>366003.12</v>
      </c>
    </row>
    <row r="2041" spans="1:14" s="69" customFormat="1" ht="21" thickBot="1">
      <c r="A2041" s="425">
        <v>21020500</v>
      </c>
      <c r="B2041" s="197"/>
      <c r="C2041" s="426"/>
      <c r="D2041" s="197"/>
      <c r="E2041" s="427" t="s">
        <v>451</v>
      </c>
      <c r="F2041" s="428"/>
      <c r="G2041" s="429"/>
      <c r="H2041" s="428"/>
      <c r="I2041" s="429"/>
      <c r="N2041" s="69" t="s">
        <v>719</v>
      </c>
    </row>
    <row r="2042" spans="1:14" s="69" customFormat="1" ht="21" thickBot="1">
      <c r="A2042" s="430">
        <v>21020512</v>
      </c>
      <c r="B2042" s="281" t="s">
        <v>19</v>
      </c>
      <c r="C2042" s="431"/>
      <c r="D2042" s="102" t="s">
        <v>9</v>
      </c>
      <c r="E2042" s="450" t="s">
        <v>439</v>
      </c>
      <c r="F2042" s="203"/>
      <c r="G2042" s="203"/>
      <c r="H2042" s="203"/>
      <c r="I2042" s="203">
        <v>251735.76</v>
      </c>
    </row>
    <row r="2043" spans="1:14" s="69" customFormat="1" ht="21" thickBot="1">
      <c r="A2043" s="112">
        <v>21020420</v>
      </c>
      <c r="B2043" s="281" t="s">
        <v>19</v>
      </c>
      <c r="C2043" s="449"/>
      <c r="D2043" s="102" t="s">
        <v>9</v>
      </c>
      <c r="E2043" s="114" t="s">
        <v>720</v>
      </c>
      <c r="F2043" s="428"/>
      <c r="G2043" s="203"/>
      <c r="H2043" s="428"/>
      <c r="I2043" s="203">
        <v>620400</v>
      </c>
    </row>
    <row r="2044" spans="1:14" s="69" customFormat="1" ht="21" thickBot="1">
      <c r="A2044" s="430">
        <v>21020527</v>
      </c>
      <c r="B2044" s="281" t="s">
        <v>19</v>
      </c>
      <c r="C2044" s="431"/>
      <c r="D2044" s="102" t="s">
        <v>9</v>
      </c>
      <c r="E2044" s="450" t="s">
        <v>594</v>
      </c>
      <c r="F2044" s="428"/>
      <c r="G2044" s="203"/>
      <c r="H2044" s="428"/>
      <c r="I2044" s="203">
        <v>219525.72</v>
      </c>
    </row>
    <row r="2045" spans="1:14" s="69" customFormat="1" ht="20.25">
      <c r="A2045" s="430">
        <v>21020528</v>
      </c>
      <c r="B2045" s="281" t="s">
        <v>19</v>
      </c>
      <c r="C2045" s="431"/>
      <c r="D2045" s="102" t="s">
        <v>9</v>
      </c>
      <c r="E2045" s="450" t="s">
        <v>721</v>
      </c>
      <c r="F2045" s="203"/>
      <c r="G2045" s="203"/>
      <c r="H2045" s="203"/>
      <c r="I2045" s="203"/>
    </row>
    <row r="2046" spans="1:14" s="69" customFormat="1" ht="21" thickBot="1">
      <c r="A2046" s="452">
        <v>21020600</v>
      </c>
      <c r="B2046" s="207"/>
      <c r="C2046" s="453"/>
      <c r="D2046" s="207"/>
      <c r="E2046" s="427" t="s">
        <v>408</v>
      </c>
      <c r="F2046" s="428"/>
      <c r="G2046" s="429"/>
      <c r="H2046" s="428"/>
      <c r="I2046" s="429"/>
    </row>
    <row r="2047" spans="1:14" s="69" customFormat="1" ht="20.25">
      <c r="A2047" s="430">
        <v>21020605</v>
      </c>
      <c r="B2047" s="281" t="s">
        <v>19</v>
      </c>
      <c r="C2047" s="431"/>
      <c r="D2047" s="102" t="s">
        <v>9</v>
      </c>
      <c r="E2047" s="432" t="s">
        <v>497</v>
      </c>
      <c r="F2047" s="428"/>
      <c r="G2047" s="429"/>
      <c r="H2047" s="428"/>
      <c r="I2047" s="429"/>
    </row>
    <row r="2048" spans="1:14" s="69" customFormat="1" ht="20.25">
      <c r="A2048" s="433">
        <v>22020000</v>
      </c>
      <c r="B2048" s="212"/>
      <c r="C2048" s="434"/>
      <c r="D2048" s="212"/>
      <c r="E2048" s="439" t="s">
        <v>410</v>
      </c>
      <c r="F2048" s="428"/>
      <c r="G2048" s="429"/>
      <c r="H2048" s="428"/>
      <c r="I2048" s="429"/>
    </row>
    <row r="2049" spans="1:9" s="69" customFormat="1" ht="21" thickBot="1">
      <c r="A2049" s="433">
        <v>22020100</v>
      </c>
      <c r="B2049" s="212"/>
      <c r="C2049" s="434"/>
      <c r="D2049" s="212"/>
      <c r="E2049" s="439" t="s">
        <v>465</v>
      </c>
      <c r="F2049" s="428"/>
      <c r="G2049" s="429"/>
      <c r="H2049" s="428"/>
      <c r="I2049" s="429"/>
    </row>
    <row r="2050" spans="1:9" s="69" customFormat="1" ht="21" thickBot="1">
      <c r="A2050" s="267">
        <v>22020101</v>
      </c>
      <c r="B2050" s="281" t="s">
        <v>19</v>
      </c>
      <c r="C2050" s="332"/>
      <c r="D2050" s="102" t="s">
        <v>9</v>
      </c>
      <c r="E2050" s="324" t="s">
        <v>466</v>
      </c>
      <c r="F2050" s="203"/>
      <c r="G2050" s="429">
        <v>2000000</v>
      </c>
      <c r="H2050" s="203"/>
      <c r="I2050" s="429"/>
    </row>
    <row r="2051" spans="1:9" s="69" customFormat="1" ht="21" thickBot="1">
      <c r="A2051" s="267">
        <v>22020102</v>
      </c>
      <c r="B2051" s="281" t="s">
        <v>19</v>
      </c>
      <c r="C2051" s="332"/>
      <c r="D2051" s="102" t="s">
        <v>9</v>
      </c>
      <c r="E2051" s="324" t="s">
        <v>412</v>
      </c>
      <c r="F2051" s="326"/>
      <c r="G2051" s="429">
        <v>2000000</v>
      </c>
      <c r="H2051" s="326"/>
      <c r="I2051" s="429">
        <v>500000</v>
      </c>
    </row>
    <row r="2052" spans="1:9" s="69" customFormat="1" ht="21" thickBot="1">
      <c r="A2052" s="267">
        <v>22020103</v>
      </c>
      <c r="B2052" s="281" t="s">
        <v>19</v>
      </c>
      <c r="C2052" s="332"/>
      <c r="D2052" s="102" t="s">
        <v>9</v>
      </c>
      <c r="E2052" s="324" t="s">
        <v>467</v>
      </c>
      <c r="F2052" s="203"/>
      <c r="G2052" s="203"/>
      <c r="H2052" s="203"/>
      <c r="I2052" s="203"/>
    </row>
    <row r="2053" spans="1:9" s="69" customFormat="1" ht="20.25">
      <c r="A2053" s="267">
        <v>22020104</v>
      </c>
      <c r="B2053" s="281" t="s">
        <v>19</v>
      </c>
      <c r="C2053" s="332"/>
      <c r="D2053" s="102" t="s">
        <v>9</v>
      </c>
      <c r="E2053" s="324" t="s">
        <v>413</v>
      </c>
      <c r="F2053" s="203"/>
      <c r="G2053" s="203"/>
      <c r="H2053" s="203"/>
      <c r="I2053" s="203"/>
    </row>
    <row r="2054" spans="1:9" s="69" customFormat="1" ht="21" thickBot="1">
      <c r="A2054" s="433">
        <v>22020300</v>
      </c>
      <c r="B2054" s="212"/>
      <c r="C2054" s="434"/>
      <c r="D2054" s="212"/>
      <c r="E2054" s="439" t="s">
        <v>454</v>
      </c>
      <c r="F2054" s="428"/>
      <c r="G2054" s="429"/>
      <c r="H2054" s="428"/>
      <c r="I2054" s="429"/>
    </row>
    <row r="2055" spans="1:9" s="69" customFormat="1" ht="21" thickBot="1">
      <c r="A2055" s="436">
        <v>22020307</v>
      </c>
      <c r="B2055" s="281" t="s">
        <v>19</v>
      </c>
      <c r="C2055" s="437"/>
      <c r="D2055" s="102" t="s">
        <v>9</v>
      </c>
      <c r="E2055" s="454" t="s">
        <v>722</v>
      </c>
      <c r="F2055" s="428"/>
      <c r="G2055" s="429"/>
      <c r="H2055" s="428"/>
      <c r="I2055" s="429">
        <v>1000000</v>
      </c>
    </row>
    <row r="2056" spans="1:9" s="69" customFormat="1" ht="21" thickBot="1">
      <c r="A2056" s="436">
        <v>22020309</v>
      </c>
      <c r="B2056" s="281" t="s">
        <v>19</v>
      </c>
      <c r="C2056" s="437"/>
      <c r="D2056" s="102" t="s">
        <v>9</v>
      </c>
      <c r="E2056" s="438" t="s">
        <v>502</v>
      </c>
      <c r="F2056" s="203"/>
      <c r="G2056" s="429"/>
      <c r="H2056" s="203"/>
      <c r="I2056" s="429">
        <v>1000000</v>
      </c>
    </row>
    <row r="2057" spans="1:9" s="69" customFormat="1" ht="20.25">
      <c r="A2057" s="436">
        <v>22020313</v>
      </c>
      <c r="B2057" s="281" t="s">
        <v>19</v>
      </c>
      <c r="C2057" s="437"/>
      <c r="D2057" s="102" t="s">
        <v>9</v>
      </c>
      <c r="E2057" s="438" t="s">
        <v>445</v>
      </c>
      <c r="F2057" s="428"/>
      <c r="G2057" s="429"/>
      <c r="H2057" s="428"/>
      <c r="I2057" s="429"/>
    </row>
    <row r="2058" spans="1:9" s="69" customFormat="1" ht="21" thickBot="1">
      <c r="A2058" s="433">
        <v>22020500</v>
      </c>
      <c r="B2058" s="212"/>
      <c r="C2058" s="434"/>
      <c r="D2058" s="212"/>
      <c r="E2058" s="435" t="s">
        <v>469</v>
      </c>
      <c r="F2058" s="428"/>
      <c r="G2058" s="429"/>
      <c r="H2058" s="428"/>
      <c r="I2058" s="429"/>
    </row>
    <row r="2059" spans="1:9" s="69" customFormat="1" ht="20.25">
      <c r="A2059" s="436">
        <v>22020501</v>
      </c>
      <c r="B2059" s="281" t="s">
        <v>19</v>
      </c>
      <c r="C2059" s="437"/>
      <c r="D2059" s="102" t="s">
        <v>9</v>
      </c>
      <c r="E2059" s="438" t="s">
        <v>723</v>
      </c>
      <c r="F2059" s="428"/>
      <c r="G2059" s="429">
        <v>2000000</v>
      </c>
      <c r="H2059" s="428">
        <v>860000</v>
      </c>
      <c r="I2059" s="429">
        <v>2000000</v>
      </c>
    </row>
    <row r="2060" spans="1:9" s="69" customFormat="1" ht="21" thickBot="1">
      <c r="A2060" s="433">
        <v>22020600</v>
      </c>
      <c r="B2060" s="212"/>
      <c r="C2060" s="434"/>
      <c r="D2060" s="212"/>
      <c r="E2060" s="439" t="s">
        <v>419</v>
      </c>
      <c r="F2060" s="428"/>
      <c r="G2060" s="429"/>
      <c r="H2060" s="428"/>
      <c r="I2060" s="429"/>
    </row>
    <row r="2061" spans="1:9" s="69" customFormat="1" ht="20.25">
      <c r="A2061" s="436">
        <v>22020605</v>
      </c>
      <c r="B2061" s="281" t="s">
        <v>19</v>
      </c>
      <c r="C2061" s="437"/>
      <c r="D2061" s="102" t="s">
        <v>9</v>
      </c>
      <c r="E2061" s="438" t="s">
        <v>724</v>
      </c>
      <c r="F2061" s="428">
        <v>49620000</v>
      </c>
      <c r="G2061" s="429">
        <v>55000000</v>
      </c>
      <c r="H2061" s="428">
        <v>27133500</v>
      </c>
      <c r="I2061" s="429">
        <v>50000000</v>
      </c>
    </row>
    <row r="2062" spans="1:9" s="69" customFormat="1" ht="39.75" thickBot="1">
      <c r="A2062" s="433">
        <v>22020700</v>
      </c>
      <c r="B2062" s="212"/>
      <c r="C2062" s="434"/>
      <c r="D2062" s="212"/>
      <c r="E2062" s="435" t="s">
        <v>725</v>
      </c>
      <c r="F2062" s="428"/>
      <c r="G2062" s="429"/>
      <c r="H2062" s="428"/>
      <c r="I2062" s="429"/>
    </row>
    <row r="2063" spans="1:9" s="69" customFormat="1" ht="20.25">
      <c r="A2063" s="436">
        <v>22020710</v>
      </c>
      <c r="B2063" s="281" t="s">
        <v>19</v>
      </c>
      <c r="C2063" s="437"/>
      <c r="D2063" s="102" t="s">
        <v>9</v>
      </c>
      <c r="E2063" s="438" t="s">
        <v>726</v>
      </c>
      <c r="F2063" s="203"/>
      <c r="G2063" s="203"/>
      <c r="H2063" s="203"/>
      <c r="I2063" s="203"/>
    </row>
    <row r="2064" spans="1:9" s="69" customFormat="1" ht="39.75" thickBot="1">
      <c r="A2064" s="433">
        <v>22021000</v>
      </c>
      <c r="B2064" s="212"/>
      <c r="C2064" s="434"/>
      <c r="D2064" s="212"/>
      <c r="E2064" s="439" t="s">
        <v>424</v>
      </c>
      <c r="F2064" s="428"/>
      <c r="G2064" s="429"/>
      <c r="H2064" s="428"/>
      <c r="I2064" s="429"/>
    </row>
    <row r="2065" spans="1:9" s="69" customFormat="1" ht="59.25" thickBot="1">
      <c r="A2065" s="440">
        <v>22021017</v>
      </c>
      <c r="B2065" s="290" t="s">
        <v>19</v>
      </c>
      <c r="C2065" s="441"/>
      <c r="D2065" s="219" t="s">
        <v>9</v>
      </c>
      <c r="E2065" s="442" t="s">
        <v>727</v>
      </c>
      <c r="F2065" s="443"/>
      <c r="G2065" s="444">
        <v>12000000</v>
      </c>
      <c r="H2065" s="443"/>
      <c r="I2065" s="444">
        <v>25000000</v>
      </c>
    </row>
    <row r="2066" spans="1:9" s="69" customFormat="1" ht="39.75" thickBot="1">
      <c r="A2066" s="440">
        <v>22021017</v>
      </c>
      <c r="B2066" s="290" t="s">
        <v>19</v>
      </c>
      <c r="C2066" s="441"/>
      <c r="D2066" s="455" t="s">
        <v>9</v>
      </c>
      <c r="E2066" s="456" t="s">
        <v>728</v>
      </c>
      <c r="F2066" s="457"/>
      <c r="G2066" s="458">
        <v>3000000</v>
      </c>
      <c r="H2066" s="457"/>
      <c r="I2066" s="458">
        <v>3000000</v>
      </c>
    </row>
    <row r="2067" spans="1:9" s="69" customFormat="1" ht="21" thickBot="1">
      <c r="A2067" s="222"/>
      <c r="B2067" s="222"/>
      <c r="C2067" s="223"/>
      <c r="D2067" s="222"/>
      <c r="E2067" s="445" t="s">
        <v>46</v>
      </c>
      <c r="F2067" s="225">
        <f>SUM(F2026:F2047)</f>
        <v>22949604.177191995</v>
      </c>
      <c r="G2067" s="225">
        <f>SUM(G2026:G2047)</f>
        <v>28019560.196879998</v>
      </c>
      <c r="H2067" s="225">
        <f>SUM(H2026:H2047)</f>
        <v>19124670.147660006</v>
      </c>
      <c r="I2067" s="225">
        <f>SUM(I2026:I2047)</f>
        <v>60279714.079999991</v>
      </c>
    </row>
    <row r="2068" spans="1:9" s="69" customFormat="1" ht="21" thickBot="1">
      <c r="A2068" s="222"/>
      <c r="B2068" s="222"/>
      <c r="C2068" s="223"/>
      <c r="D2068" s="222"/>
      <c r="E2068" s="445" t="s">
        <v>410</v>
      </c>
      <c r="F2068" s="225">
        <f>SUM(F2050:F2066)</f>
        <v>49620000</v>
      </c>
      <c r="G2068" s="225">
        <f>SUM(G2050:G2066)</f>
        <v>76000000</v>
      </c>
      <c r="H2068" s="225">
        <f>SUM(H2050:H2066)</f>
        <v>27993500</v>
      </c>
      <c r="I2068" s="225">
        <f>SUM(I2050:I2066)</f>
        <v>82500000</v>
      </c>
    </row>
    <row r="2069" spans="1:9" s="69" customFormat="1" ht="21" thickBot="1">
      <c r="A2069" s="227"/>
      <c r="B2069" s="227"/>
      <c r="C2069" s="228"/>
      <c r="D2069" s="24"/>
      <c r="E2069" s="459" t="s">
        <v>51</v>
      </c>
      <c r="F2069" s="230">
        <f>F2067+F2068</f>
        <v>72569604.177192003</v>
      </c>
      <c r="G2069" s="230">
        <f>G2067+G2068</f>
        <v>104019560.19688</v>
      </c>
      <c r="H2069" s="230">
        <f>H2067+H2068</f>
        <v>47118170.147660002</v>
      </c>
      <c r="I2069" s="230">
        <f>I2067+I2068</f>
        <v>142779714.07999998</v>
      </c>
    </row>
    <row r="2070" spans="1:9" ht="34.5">
      <c r="A2070" s="710" t="s">
        <v>0</v>
      </c>
      <c r="B2070" s="711"/>
      <c r="C2070" s="711"/>
      <c r="D2070" s="711"/>
      <c r="E2070" s="711"/>
      <c r="F2070" s="711"/>
      <c r="G2070" s="711"/>
      <c r="H2070" s="711"/>
      <c r="I2070" s="712"/>
    </row>
    <row r="2071" spans="1:9" ht="22.5">
      <c r="A2071" s="713" t="s">
        <v>1</v>
      </c>
      <c r="B2071" s="714"/>
      <c r="C2071" s="714"/>
      <c r="D2071" s="714"/>
      <c r="E2071" s="714"/>
      <c r="F2071" s="714"/>
      <c r="G2071" s="714"/>
      <c r="H2071" s="714"/>
      <c r="I2071" s="715"/>
    </row>
    <row r="2072" spans="1:9" ht="35.1" customHeight="1">
      <c r="A2072" s="713" t="s">
        <v>984</v>
      </c>
      <c r="B2072" s="714"/>
      <c r="C2072" s="714"/>
      <c r="D2072" s="714"/>
      <c r="E2072" s="714"/>
      <c r="F2072" s="714"/>
      <c r="G2072" s="714"/>
      <c r="H2072" s="714"/>
      <c r="I2072" s="715"/>
    </row>
    <row r="2073" spans="1:9" ht="18.75" customHeight="1" thickBot="1">
      <c r="A2073" s="716" t="s">
        <v>368</v>
      </c>
      <c r="B2073" s="716"/>
      <c r="C2073" s="716"/>
      <c r="D2073" s="716"/>
      <c r="E2073" s="716"/>
      <c r="F2073" s="716"/>
      <c r="G2073" s="716"/>
      <c r="H2073" s="716"/>
      <c r="I2073" s="716"/>
    </row>
    <row r="2074" spans="1:9" s="69" customFormat="1" ht="20.25" thickBot="1">
      <c r="A2074" s="717" t="s">
        <v>729</v>
      </c>
      <c r="B2074" s="718"/>
      <c r="C2074" s="718"/>
      <c r="D2074" s="718"/>
      <c r="E2074" s="718"/>
      <c r="F2074" s="718"/>
      <c r="G2074" s="718"/>
      <c r="H2074" s="718"/>
      <c r="I2074" s="719"/>
    </row>
    <row r="2075" spans="1:9" s="184" customFormat="1" ht="41.25" thickBot="1">
      <c r="A2075" s="3" t="s">
        <v>370</v>
      </c>
      <c r="B2075" s="3" t="s">
        <v>78</v>
      </c>
      <c r="C2075" s="157" t="s">
        <v>371</v>
      </c>
      <c r="D2075" s="3" t="s">
        <v>4</v>
      </c>
      <c r="E2075" s="158" t="s">
        <v>79</v>
      </c>
      <c r="F2075" s="3" t="s">
        <v>882</v>
      </c>
      <c r="G2075" s="3" t="s">
        <v>881</v>
      </c>
      <c r="H2075" s="3" t="s">
        <v>884</v>
      </c>
      <c r="I2075" s="3" t="s">
        <v>983</v>
      </c>
    </row>
    <row r="2076" spans="1:9" s="69" customFormat="1" ht="20.25">
      <c r="A2076" s="425">
        <v>20000000</v>
      </c>
      <c r="B2076" s="197"/>
      <c r="C2076" s="426"/>
      <c r="D2076" s="197"/>
      <c r="E2076" s="427" t="s">
        <v>43</v>
      </c>
      <c r="F2076" s="460"/>
      <c r="G2076" s="460"/>
      <c r="H2076" s="460"/>
      <c r="I2076" s="115"/>
    </row>
    <row r="2077" spans="1:9" s="69" customFormat="1" ht="20.25">
      <c r="A2077" s="425">
        <v>21000000</v>
      </c>
      <c r="B2077" s="197"/>
      <c r="C2077" s="426"/>
      <c r="D2077" s="197"/>
      <c r="E2077" s="427" t="s">
        <v>46</v>
      </c>
      <c r="F2077" s="460"/>
      <c r="G2077" s="460"/>
      <c r="H2077" s="460"/>
      <c r="I2077" s="115"/>
    </row>
    <row r="2078" spans="1:9" s="69" customFormat="1" ht="21" thickBot="1">
      <c r="A2078" s="425">
        <v>21010000</v>
      </c>
      <c r="B2078" s="197"/>
      <c r="C2078" s="426"/>
      <c r="D2078" s="197"/>
      <c r="E2078" s="427" t="s">
        <v>392</v>
      </c>
      <c r="F2078" s="460"/>
      <c r="G2078" s="460"/>
      <c r="H2078" s="460"/>
      <c r="I2078" s="115"/>
    </row>
    <row r="2079" spans="1:9" s="69" customFormat="1" ht="21" thickBot="1">
      <c r="A2079" s="112">
        <v>21010103</v>
      </c>
      <c r="B2079" s="281" t="s">
        <v>19</v>
      </c>
      <c r="C2079" s="449"/>
      <c r="D2079" s="102" t="s">
        <v>9</v>
      </c>
      <c r="E2079" s="432" t="s">
        <v>431</v>
      </c>
      <c r="F2079" s="203">
        <f t="shared" ref="F2079:F2080" si="188">G2079-(G2079*10%)</f>
        <v>785675.01474000001</v>
      </c>
      <c r="G2079" s="429">
        <v>872972.23860000004</v>
      </c>
      <c r="H2079" s="203">
        <f t="shared" ref="H2079:H2080" si="189">G2079/12*9</f>
        <v>654729.17894999997</v>
      </c>
      <c r="I2079" s="429">
        <v>633070.19999999995</v>
      </c>
    </row>
    <row r="2080" spans="1:9" s="69" customFormat="1" ht="21" thickBot="1">
      <c r="A2080" s="112">
        <v>21010104</v>
      </c>
      <c r="B2080" s="281" t="s">
        <v>19</v>
      </c>
      <c r="C2080" s="449"/>
      <c r="D2080" s="102" t="s">
        <v>9</v>
      </c>
      <c r="E2080" s="432" t="s">
        <v>432</v>
      </c>
      <c r="F2080" s="203">
        <f t="shared" si="188"/>
        <v>1600682.7602304004</v>
      </c>
      <c r="G2080" s="429">
        <v>1778536.4002560005</v>
      </c>
      <c r="H2080" s="203">
        <f t="shared" si="189"/>
        <v>1333902.3001920003</v>
      </c>
      <c r="I2080" s="429"/>
    </row>
    <row r="2081" spans="1:9" s="69" customFormat="1" ht="21" thickBot="1">
      <c r="A2081" s="112">
        <v>21010105</v>
      </c>
      <c r="B2081" s="281" t="s">
        <v>19</v>
      </c>
      <c r="C2081" s="449"/>
      <c r="D2081" s="102" t="s">
        <v>9</v>
      </c>
      <c r="E2081" s="432" t="s">
        <v>433</v>
      </c>
      <c r="F2081" s="203"/>
      <c r="G2081" s="203"/>
      <c r="H2081" s="203"/>
      <c r="I2081" s="203"/>
    </row>
    <row r="2082" spans="1:9" s="69" customFormat="1" ht="21" thickBot="1">
      <c r="A2082" s="200">
        <v>21010106</v>
      </c>
      <c r="B2082" s="281" t="s">
        <v>19</v>
      </c>
      <c r="C2082" s="202"/>
      <c r="D2082" s="102" t="s">
        <v>9</v>
      </c>
      <c r="E2082" s="83" t="s">
        <v>449</v>
      </c>
      <c r="F2082" s="203"/>
      <c r="G2082" s="203"/>
      <c r="H2082" s="203"/>
      <c r="I2082" s="203"/>
    </row>
    <row r="2083" spans="1:9" s="69" customFormat="1" ht="20.25">
      <c r="A2083" s="236"/>
      <c r="B2083" s="281" t="s">
        <v>19</v>
      </c>
      <c r="C2083" s="202"/>
      <c r="D2083" s="102" t="s">
        <v>9</v>
      </c>
      <c r="E2083" s="109" t="s">
        <v>940</v>
      </c>
      <c r="F2083" s="203"/>
      <c r="G2083" s="429">
        <v>1050000</v>
      </c>
      <c r="H2083" s="203"/>
      <c r="I2083" s="429">
        <v>1440000</v>
      </c>
    </row>
    <row r="2084" spans="1:9" s="69" customFormat="1" ht="20.25">
      <c r="A2084" s="425">
        <v>21020000</v>
      </c>
      <c r="B2084" s="197"/>
      <c r="C2084" s="426"/>
      <c r="D2084" s="197"/>
      <c r="E2084" s="427" t="s">
        <v>395</v>
      </c>
      <c r="F2084" s="428"/>
      <c r="G2084" s="429"/>
      <c r="H2084" s="428"/>
      <c r="I2084" s="429"/>
    </row>
    <row r="2085" spans="1:9" s="69" customFormat="1" ht="39.75" thickBot="1">
      <c r="A2085" s="425">
        <v>21020300</v>
      </c>
      <c r="B2085" s="197"/>
      <c r="C2085" s="426"/>
      <c r="D2085" s="197"/>
      <c r="E2085" s="427" t="s">
        <v>435</v>
      </c>
      <c r="F2085" s="203"/>
      <c r="G2085" s="429"/>
      <c r="H2085" s="203"/>
      <c r="I2085" s="429"/>
    </row>
    <row r="2086" spans="1:9" s="69" customFormat="1" ht="21" thickBot="1">
      <c r="A2086" s="112">
        <v>21020312</v>
      </c>
      <c r="B2086" s="281" t="s">
        <v>19</v>
      </c>
      <c r="C2086" s="449"/>
      <c r="D2086" s="102" t="s">
        <v>9</v>
      </c>
      <c r="E2086" s="109" t="s">
        <v>436</v>
      </c>
      <c r="F2086" s="203">
        <f t="shared" ref="F2086:F2089" si="190">G2086-(G2086*10%)</f>
        <v>274986.25515899999</v>
      </c>
      <c r="G2086" s="429">
        <v>305540.28350999998</v>
      </c>
      <c r="H2086" s="203">
        <f t="shared" ref="H2086:H2091" si="191">G2086/12*9</f>
        <v>229155.21263249998</v>
      </c>
      <c r="I2086" s="429">
        <v>221574.57</v>
      </c>
    </row>
    <row r="2087" spans="1:9" s="69" customFormat="1" ht="21" thickBot="1">
      <c r="A2087" s="112">
        <v>21020320</v>
      </c>
      <c r="B2087" s="281" t="s">
        <v>19</v>
      </c>
      <c r="C2087" s="449"/>
      <c r="D2087" s="102" t="s">
        <v>9</v>
      </c>
      <c r="E2087" s="109" t="s">
        <v>437</v>
      </c>
      <c r="F2087" s="203">
        <f t="shared" si="190"/>
        <v>157135.00294800001</v>
      </c>
      <c r="G2087" s="429">
        <v>174594.44772</v>
      </c>
      <c r="H2087" s="203">
        <f t="shared" si="191"/>
        <v>130945.83579</v>
      </c>
      <c r="I2087" s="429">
        <v>126614.04</v>
      </c>
    </row>
    <row r="2088" spans="1:9" s="69" customFormat="1" ht="21" thickBot="1">
      <c r="A2088" s="112">
        <v>21020312</v>
      </c>
      <c r="B2088" s="281" t="s">
        <v>19</v>
      </c>
      <c r="C2088" s="449"/>
      <c r="D2088" s="102" t="s">
        <v>9</v>
      </c>
      <c r="E2088" s="109" t="s">
        <v>438</v>
      </c>
      <c r="F2088" s="203">
        <f t="shared" si="190"/>
        <v>11855.289599999998</v>
      </c>
      <c r="G2088" s="429">
        <v>13172.543999999998</v>
      </c>
      <c r="H2088" s="203">
        <f t="shared" si="191"/>
        <v>9879.4079999999976</v>
      </c>
      <c r="I2088" s="429">
        <v>8640</v>
      </c>
    </row>
    <row r="2089" spans="1:9" s="69" customFormat="1" ht="21" thickBot="1">
      <c r="A2089" s="112">
        <v>21020320</v>
      </c>
      <c r="B2089" s="281" t="s">
        <v>19</v>
      </c>
      <c r="C2089" s="449"/>
      <c r="D2089" s="102" t="s">
        <v>9</v>
      </c>
      <c r="E2089" s="109" t="s">
        <v>398</v>
      </c>
      <c r="F2089" s="203">
        <f t="shared" si="190"/>
        <v>39283.750737000002</v>
      </c>
      <c r="G2089" s="429">
        <v>43648.611929999999</v>
      </c>
      <c r="H2089" s="203">
        <f t="shared" si="191"/>
        <v>32736.458947499999</v>
      </c>
      <c r="I2089" s="429">
        <v>31653.51</v>
      </c>
    </row>
    <row r="2090" spans="1:9" s="69" customFormat="1" ht="21" thickBot="1">
      <c r="A2090" s="112">
        <v>21020327</v>
      </c>
      <c r="B2090" s="281" t="s">
        <v>19</v>
      </c>
      <c r="C2090" s="449"/>
      <c r="D2090" s="102" t="s">
        <v>9</v>
      </c>
      <c r="E2090" s="109" t="s">
        <v>439</v>
      </c>
      <c r="F2090" s="203"/>
      <c r="G2090" s="429"/>
      <c r="H2090" s="203">
        <f t="shared" si="191"/>
        <v>0</v>
      </c>
      <c r="I2090" s="429"/>
    </row>
    <row r="2091" spans="1:9" s="69" customFormat="1" ht="20.25">
      <c r="A2091" s="112">
        <v>21020328</v>
      </c>
      <c r="B2091" s="281" t="s">
        <v>19</v>
      </c>
      <c r="C2091" s="449"/>
      <c r="D2091" s="102" t="s">
        <v>9</v>
      </c>
      <c r="E2091" s="109" t="s">
        <v>440</v>
      </c>
      <c r="F2091" s="203">
        <f>G2091-(G2091*10%)</f>
        <v>79075.769572800011</v>
      </c>
      <c r="G2091" s="429">
        <v>87861.966192000007</v>
      </c>
      <c r="H2091" s="203">
        <f t="shared" si="191"/>
        <v>65896.474644000002</v>
      </c>
      <c r="I2091" s="429">
        <v>55653.48</v>
      </c>
    </row>
    <row r="2092" spans="1:9" s="69" customFormat="1" ht="21" thickBot="1">
      <c r="A2092" s="425">
        <v>21020400</v>
      </c>
      <c r="B2092" s="197"/>
      <c r="C2092" s="426"/>
      <c r="D2092" s="197"/>
      <c r="E2092" s="427" t="s">
        <v>450</v>
      </c>
      <c r="F2092" s="428"/>
      <c r="G2092" s="429"/>
      <c r="H2092" s="428"/>
      <c r="I2092" s="429"/>
    </row>
    <row r="2093" spans="1:9" s="69" customFormat="1" ht="21" thickBot="1">
      <c r="A2093" s="112">
        <v>21020312</v>
      </c>
      <c r="B2093" s="281" t="s">
        <v>19</v>
      </c>
      <c r="C2093" s="449"/>
      <c r="D2093" s="102" t="s">
        <v>9</v>
      </c>
      <c r="E2093" s="109" t="s">
        <v>436</v>
      </c>
      <c r="F2093" s="203">
        <f t="shared" ref="F2093:F2096" si="192">G2093-(G2093*10%)</f>
        <v>560238.97156919993</v>
      </c>
      <c r="G2093" s="429">
        <v>622487.74618799996</v>
      </c>
      <c r="H2093" s="203">
        <f t="shared" ref="H2093:H2098" si="193">G2093/12*9</f>
        <v>466865.809641</v>
      </c>
      <c r="I2093" s="429"/>
    </row>
    <row r="2094" spans="1:9" s="69" customFormat="1" ht="21" thickBot="1">
      <c r="A2094" s="112">
        <v>21020312</v>
      </c>
      <c r="B2094" s="281" t="s">
        <v>19</v>
      </c>
      <c r="C2094" s="449"/>
      <c r="D2094" s="102" t="s">
        <v>9</v>
      </c>
      <c r="E2094" s="109" t="s">
        <v>437</v>
      </c>
      <c r="F2094" s="203">
        <f t="shared" si="192"/>
        <v>320136.54930180003</v>
      </c>
      <c r="G2094" s="429">
        <v>355707.27700200002</v>
      </c>
      <c r="H2094" s="203">
        <f t="shared" si="193"/>
        <v>266780.45775150001</v>
      </c>
      <c r="I2094" s="429"/>
    </row>
    <row r="2095" spans="1:9" s="69" customFormat="1" ht="21" thickBot="1">
      <c r="A2095" s="112">
        <v>21020327</v>
      </c>
      <c r="B2095" s="281" t="s">
        <v>19</v>
      </c>
      <c r="C2095" s="449"/>
      <c r="D2095" s="102" t="s">
        <v>9</v>
      </c>
      <c r="E2095" s="109" t="s">
        <v>438</v>
      </c>
      <c r="F2095" s="203">
        <f t="shared" si="192"/>
        <v>31120.135200000001</v>
      </c>
      <c r="G2095" s="429">
        <v>34577.928</v>
      </c>
      <c r="H2095" s="203">
        <f t="shared" si="193"/>
        <v>25933.446</v>
      </c>
      <c r="I2095" s="429"/>
    </row>
    <row r="2096" spans="1:9" s="69" customFormat="1" ht="21" thickBot="1">
      <c r="A2096" s="112">
        <v>21020312</v>
      </c>
      <c r="B2096" s="281" t="s">
        <v>19</v>
      </c>
      <c r="C2096" s="449"/>
      <c r="D2096" s="102" t="s">
        <v>9</v>
      </c>
      <c r="E2096" s="109" t="s">
        <v>398</v>
      </c>
      <c r="F2096" s="203">
        <f t="shared" si="192"/>
        <v>80034.140755799992</v>
      </c>
      <c r="G2096" s="429">
        <v>88926.823061999996</v>
      </c>
      <c r="H2096" s="203">
        <f t="shared" si="193"/>
        <v>66695.117296500001</v>
      </c>
      <c r="I2096" s="429"/>
    </row>
    <row r="2097" spans="1:9" s="69" customFormat="1" ht="21" thickBot="1">
      <c r="A2097" s="112">
        <v>21020327</v>
      </c>
      <c r="B2097" s="281" t="s">
        <v>19</v>
      </c>
      <c r="C2097" s="449"/>
      <c r="D2097" s="102" t="s">
        <v>9</v>
      </c>
      <c r="E2097" s="109" t="s">
        <v>439</v>
      </c>
      <c r="F2097" s="203"/>
      <c r="G2097" s="429"/>
      <c r="H2097" s="203">
        <f t="shared" si="193"/>
        <v>0</v>
      </c>
      <c r="I2097" s="429"/>
    </row>
    <row r="2098" spans="1:9" s="69" customFormat="1" ht="20.25">
      <c r="A2098" s="112">
        <v>21020328</v>
      </c>
      <c r="B2098" s="281" t="s">
        <v>19</v>
      </c>
      <c r="C2098" s="449"/>
      <c r="D2098" s="102" t="s">
        <v>9</v>
      </c>
      <c r="E2098" s="109" t="s">
        <v>440</v>
      </c>
      <c r="F2098" s="203">
        <f>G2098-(G2098*10%)</f>
        <v>178828.31680559998</v>
      </c>
      <c r="G2098" s="429">
        <v>198698.12978399999</v>
      </c>
      <c r="H2098" s="203">
        <f t="shared" si="193"/>
        <v>149023.59733799999</v>
      </c>
      <c r="I2098" s="429"/>
    </row>
    <row r="2099" spans="1:9" s="69" customFormat="1" ht="21" thickBot="1">
      <c r="A2099" s="425">
        <v>21020400</v>
      </c>
      <c r="B2099" s="197"/>
      <c r="C2099" s="426"/>
      <c r="D2099" s="197"/>
      <c r="E2099" s="427" t="s">
        <v>450</v>
      </c>
      <c r="F2099" s="428"/>
      <c r="G2099" s="429"/>
      <c r="H2099" s="428"/>
      <c r="I2099" s="429"/>
    </row>
    <row r="2100" spans="1:9" s="69" customFormat="1" ht="21" thickBot="1">
      <c r="A2100" s="112">
        <v>21020401</v>
      </c>
      <c r="B2100" s="281" t="s">
        <v>19</v>
      </c>
      <c r="C2100" s="449"/>
      <c r="D2100" s="102" t="s">
        <v>9</v>
      </c>
      <c r="E2100" s="450" t="s">
        <v>436</v>
      </c>
      <c r="F2100" s="203"/>
      <c r="G2100" s="203"/>
      <c r="H2100" s="203"/>
      <c r="I2100" s="203"/>
    </row>
    <row r="2101" spans="1:9" s="69" customFormat="1" ht="21" thickBot="1">
      <c r="A2101" s="112">
        <v>21020402</v>
      </c>
      <c r="B2101" s="281" t="s">
        <v>19</v>
      </c>
      <c r="C2101" s="449"/>
      <c r="D2101" s="102" t="s">
        <v>9</v>
      </c>
      <c r="E2101" s="450" t="s">
        <v>437</v>
      </c>
      <c r="F2101" s="203"/>
      <c r="G2101" s="203"/>
      <c r="H2101" s="203"/>
      <c r="I2101" s="203"/>
    </row>
    <row r="2102" spans="1:9" s="69" customFormat="1" ht="21" thickBot="1">
      <c r="A2102" s="112">
        <v>21020403</v>
      </c>
      <c r="B2102" s="281" t="s">
        <v>19</v>
      </c>
      <c r="C2102" s="449"/>
      <c r="D2102" s="102" t="s">
        <v>9</v>
      </c>
      <c r="E2102" s="450" t="s">
        <v>438</v>
      </c>
      <c r="F2102" s="203"/>
      <c r="G2102" s="203"/>
      <c r="H2102" s="203"/>
      <c r="I2102" s="203"/>
    </row>
    <row r="2103" spans="1:9" s="69" customFormat="1" ht="21" thickBot="1">
      <c r="A2103" s="112">
        <v>21020404</v>
      </c>
      <c r="B2103" s="281" t="s">
        <v>19</v>
      </c>
      <c r="C2103" s="449"/>
      <c r="D2103" s="102" t="s">
        <v>9</v>
      </c>
      <c r="E2103" s="450" t="s">
        <v>398</v>
      </c>
      <c r="F2103" s="203"/>
      <c r="G2103" s="203"/>
      <c r="H2103" s="203"/>
      <c r="I2103" s="203"/>
    </row>
    <row r="2104" spans="1:9" s="69" customFormat="1" ht="21" thickBot="1">
      <c r="A2104" s="112">
        <v>21020412</v>
      </c>
      <c r="B2104" s="281" t="s">
        <v>19</v>
      </c>
      <c r="C2104" s="449"/>
      <c r="D2104" s="102" t="s">
        <v>9</v>
      </c>
      <c r="E2104" s="450" t="s">
        <v>439</v>
      </c>
      <c r="F2104" s="203"/>
      <c r="G2104" s="203"/>
      <c r="H2104" s="203"/>
      <c r="I2104" s="203"/>
    </row>
    <row r="2105" spans="1:9" s="69" customFormat="1" ht="20.25">
      <c r="A2105" s="112">
        <v>21020415</v>
      </c>
      <c r="B2105" s="281" t="s">
        <v>19</v>
      </c>
      <c r="C2105" s="449"/>
      <c r="D2105" s="102" t="s">
        <v>9</v>
      </c>
      <c r="E2105" s="450" t="s">
        <v>440</v>
      </c>
      <c r="F2105" s="203"/>
      <c r="G2105" s="203"/>
      <c r="H2105" s="203"/>
      <c r="I2105" s="203"/>
    </row>
    <row r="2106" spans="1:9" s="69" customFormat="1" ht="21" thickBot="1">
      <c r="A2106" s="452">
        <v>21020600</v>
      </c>
      <c r="B2106" s="207"/>
      <c r="C2106" s="453"/>
      <c r="D2106" s="207"/>
      <c r="E2106" s="427" t="s">
        <v>408</v>
      </c>
      <c r="F2106" s="428"/>
      <c r="G2106" s="429"/>
      <c r="H2106" s="428"/>
      <c r="I2106" s="429"/>
    </row>
    <row r="2107" spans="1:9" s="69" customFormat="1" ht="20.25">
      <c r="A2107" s="430">
        <v>21020605</v>
      </c>
      <c r="B2107" s="281" t="s">
        <v>19</v>
      </c>
      <c r="C2107" s="431"/>
      <c r="D2107" s="102" t="s">
        <v>9</v>
      </c>
      <c r="E2107" s="432" t="s">
        <v>497</v>
      </c>
      <c r="F2107" s="203"/>
      <c r="G2107" s="203"/>
      <c r="H2107" s="203"/>
      <c r="I2107" s="203"/>
    </row>
    <row r="2108" spans="1:9" s="69" customFormat="1" ht="20.25">
      <c r="A2108" s="433">
        <v>22020000</v>
      </c>
      <c r="B2108" s="212"/>
      <c r="C2108" s="434"/>
      <c r="D2108" s="212"/>
      <c r="E2108" s="439" t="s">
        <v>410</v>
      </c>
      <c r="F2108" s="428"/>
      <c r="G2108" s="429"/>
      <c r="H2108" s="428"/>
      <c r="I2108" s="429"/>
    </row>
    <row r="2109" spans="1:9" s="69" customFormat="1" ht="21" thickBot="1">
      <c r="A2109" s="433">
        <v>22020100</v>
      </c>
      <c r="B2109" s="212"/>
      <c r="C2109" s="434"/>
      <c r="D2109" s="212"/>
      <c r="E2109" s="439" t="s">
        <v>465</v>
      </c>
      <c r="F2109" s="428"/>
      <c r="G2109" s="429"/>
      <c r="H2109" s="428"/>
      <c r="I2109" s="429"/>
    </row>
    <row r="2110" spans="1:9" s="69" customFormat="1" ht="21" thickBot="1">
      <c r="A2110" s="267">
        <v>22020101</v>
      </c>
      <c r="B2110" s="281" t="s">
        <v>19</v>
      </c>
      <c r="C2110" s="332"/>
      <c r="D2110" s="102" t="s">
        <v>9</v>
      </c>
      <c r="E2110" s="324" t="s">
        <v>466</v>
      </c>
      <c r="F2110" s="326"/>
      <c r="G2110" s="429"/>
      <c r="H2110" s="326"/>
      <c r="I2110" s="429"/>
    </row>
    <row r="2111" spans="1:9" s="69" customFormat="1" ht="21" thickBot="1">
      <c r="A2111" s="267">
        <v>22020102</v>
      </c>
      <c r="B2111" s="281" t="s">
        <v>19</v>
      </c>
      <c r="C2111" s="332"/>
      <c r="D2111" s="102" t="s">
        <v>9</v>
      </c>
      <c r="E2111" s="324" t="s">
        <v>412</v>
      </c>
      <c r="F2111" s="326"/>
      <c r="G2111" s="429">
        <v>300000</v>
      </c>
      <c r="H2111" s="326"/>
      <c r="I2111" s="429">
        <v>300000</v>
      </c>
    </row>
    <row r="2112" spans="1:9" s="69" customFormat="1" ht="21" thickBot="1">
      <c r="A2112" s="267">
        <v>22020103</v>
      </c>
      <c r="B2112" s="281" t="s">
        <v>19</v>
      </c>
      <c r="C2112" s="332"/>
      <c r="D2112" s="102" t="s">
        <v>9</v>
      </c>
      <c r="E2112" s="324" t="s">
        <v>467</v>
      </c>
      <c r="F2112" s="203"/>
      <c r="G2112" s="203"/>
      <c r="H2112" s="203"/>
      <c r="I2112" s="203"/>
    </row>
    <row r="2113" spans="1:9" s="69" customFormat="1" ht="20.25">
      <c r="A2113" s="267">
        <v>22020104</v>
      </c>
      <c r="B2113" s="281" t="s">
        <v>19</v>
      </c>
      <c r="C2113" s="332"/>
      <c r="D2113" s="102" t="s">
        <v>9</v>
      </c>
      <c r="E2113" s="324" t="s">
        <v>413</v>
      </c>
      <c r="F2113" s="203"/>
      <c r="G2113" s="203"/>
      <c r="H2113" s="203"/>
      <c r="I2113" s="203"/>
    </row>
    <row r="2114" spans="1:9" s="69" customFormat="1" ht="21" thickBot="1">
      <c r="A2114" s="433">
        <v>22020300</v>
      </c>
      <c r="B2114" s="212"/>
      <c r="C2114" s="434"/>
      <c r="D2114" s="212"/>
      <c r="E2114" s="439" t="s">
        <v>454</v>
      </c>
      <c r="F2114" s="428"/>
      <c r="G2114" s="429"/>
      <c r="H2114" s="428"/>
      <c r="I2114" s="429"/>
    </row>
    <row r="2115" spans="1:9" s="69" customFormat="1" ht="21" thickBot="1">
      <c r="A2115" s="436">
        <v>22020307</v>
      </c>
      <c r="B2115" s="281" t="s">
        <v>19</v>
      </c>
      <c r="C2115" s="437"/>
      <c r="D2115" s="102" t="s">
        <v>9</v>
      </c>
      <c r="E2115" s="454" t="s">
        <v>722</v>
      </c>
      <c r="F2115" s="203"/>
      <c r="G2115" s="203"/>
      <c r="H2115" s="203"/>
      <c r="I2115" s="203"/>
    </row>
    <row r="2116" spans="1:9" s="69" customFormat="1" ht="21" thickBot="1">
      <c r="A2116" s="436">
        <v>22020309</v>
      </c>
      <c r="B2116" s="281" t="s">
        <v>19</v>
      </c>
      <c r="C2116" s="437"/>
      <c r="D2116" s="102" t="s">
        <v>9</v>
      </c>
      <c r="E2116" s="438" t="s">
        <v>502</v>
      </c>
      <c r="F2116" s="203"/>
      <c r="G2116" s="203"/>
      <c r="H2116" s="203"/>
      <c r="I2116" s="203"/>
    </row>
    <row r="2117" spans="1:9" s="69" customFormat="1" ht="20.25">
      <c r="A2117" s="436">
        <v>22020313</v>
      </c>
      <c r="B2117" s="281" t="s">
        <v>19</v>
      </c>
      <c r="C2117" s="437"/>
      <c r="D2117" s="102" t="s">
        <v>9</v>
      </c>
      <c r="E2117" s="438" t="s">
        <v>445</v>
      </c>
      <c r="F2117" s="203"/>
      <c r="G2117" s="429">
        <v>1500000</v>
      </c>
      <c r="H2117" s="203">
        <v>625000</v>
      </c>
      <c r="I2117" s="429">
        <v>1500000</v>
      </c>
    </row>
    <row r="2118" spans="1:9" s="69" customFormat="1" ht="21" thickBot="1">
      <c r="A2118" s="433">
        <v>22020500</v>
      </c>
      <c r="B2118" s="212"/>
      <c r="C2118" s="434"/>
      <c r="D2118" s="212"/>
      <c r="E2118" s="435" t="s">
        <v>469</v>
      </c>
      <c r="F2118" s="428"/>
      <c r="G2118" s="429"/>
      <c r="H2118" s="428"/>
      <c r="I2118" s="429"/>
    </row>
    <row r="2119" spans="1:9" s="69" customFormat="1" ht="20.25">
      <c r="A2119" s="436">
        <v>22020501</v>
      </c>
      <c r="B2119" s="281" t="s">
        <v>19</v>
      </c>
      <c r="C2119" s="437"/>
      <c r="D2119" s="102" t="s">
        <v>9</v>
      </c>
      <c r="E2119" s="438" t="s">
        <v>723</v>
      </c>
      <c r="F2119" s="203"/>
      <c r="G2119" s="429"/>
      <c r="H2119" s="203"/>
      <c r="I2119" s="429"/>
    </row>
    <row r="2120" spans="1:9" s="69" customFormat="1" ht="21" thickBot="1">
      <c r="A2120" s="433">
        <v>22020600</v>
      </c>
      <c r="B2120" s="212"/>
      <c r="C2120" s="434"/>
      <c r="D2120" s="212"/>
      <c r="E2120" s="439" t="s">
        <v>419</v>
      </c>
      <c r="F2120" s="428"/>
      <c r="G2120" s="429"/>
      <c r="H2120" s="428"/>
      <c r="I2120" s="429"/>
    </row>
    <row r="2121" spans="1:9" s="69" customFormat="1" ht="20.25">
      <c r="A2121" s="436">
        <v>22020605</v>
      </c>
      <c r="B2121" s="281" t="s">
        <v>19</v>
      </c>
      <c r="C2121" s="437"/>
      <c r="D2121" s="102" t="s">
        <v>9</v>
      </c>
      <c r="E2121" s="438" t="s">
        <v>724</v>
      </c>
      <c r="F2121" s="203"/>
      <c r="G2121" s="203"/>
      <c r="H2121" s="203"/>
      <c r="I2121" s="203"/>
    </row>
    <row r="2122" spans="1:9" s="69" customFormat="1" ht="39.75" thickBot="1">
      <c r="A2122" s="433">
        <v>22020700</v>
      </c>
      <c r="B2122" s="212"/>
      <c r="C2122" s="434"/>
      <c r="D2122" s="212"/>
      <c r="E2122" s="435" t="s">
        <v>725</v>
      </c>
      <c r="F2122" s="428"/>
      <c r="G2122" s="429"/>
      <c r="H2122" s="428"/>
      <c r="I2122" s="429"/>
    </row>
    <row r="2123" spans="1:9" s="69" customFormat="1" ht="20.25">
      <c r="A2123" s="436">
        <v>22020710</v>
      </c>
      <c r="B2123" s="281" t="s">
        <v>19</v>
      </c>
      <c r="C2123" s="437"/>
      <c r="D2123" s="102" t="s">
        <v>9</v>
      </c>
      <c r="E2123" s="438" t="s">
        <v>726</v>
      </c>
      <c r="F2123" s="428">
        <v>280000</v>
      </c>
      <c r="G2123" s="429">
        <v>2500000</v>
      </c>
      <c r="H2123" s="428">
        <v>812000</v>
      </c>
      <c r="I2123" s="429">
        <v>2500000</v>
      </c>
    </row>
    <row r="2124" spans="1:9" s="69" customFormat="1" ht="39.75" thickBot="1">
      <c r="A2124" s="433">
        <v>22021000</v>
      </c>
      <c r="B2124" s="212"/>
      <c r="C2124" s="434" t="s">
        <v>50</v>
      </c>
      <c r="D2124" s="212"/>
      <c r="E2124" s="439" t="s">
        <v>424</v>
      </c>
      <c r="F2124" s="428"/>
      <c r="G2124" s="429"/>
      <c r="H2124" s="428"/>
      <c r="I2124" s="429"/>
    </row>
    <row r="2125" spans="1:9" s="69" customFormat="1" ht="21" thickBot="1">
      <c r="A2125" s="440">
        <v>22021017</v>
      </c>
      <c r="B2125" s="290" t="s">
        <v>19</v>
      </c>
      <c r="C2125" s="441"/>
      <c r="D2125" s="219" t="s">
        <v>9</v>
      </c>
      <c r="E2125" s="442" t="s">
        <v>513</v>
      </c>
      <c r="F2125" s="220"/>
      <c r="G2125" s="220"/>
      <c r="H2125" s="220"/>
      <c r="I2125" s="220"/>
    </row>
    <row r="2126" spans="1:9" s="69" customFormat="1" ht="21" thickBot="1">
      <c r="A2126" s="222"/>
      <c r="B2126" s="222"/>
      <c r="C2126" s="223"/>
      <c r="D2126" s="222"/>
      <c r="E2126" s="445" t="s">
        <v>46</v>
      </c>
      <c r="F2126" s="225">
        <f>SUM(F2079:F2107)</f>
        <v>4119051.9566195998</v>
      </c>
      <c r="G2126" s="225">
        <f>SUM(G2079:G2107)</f>
        <v>5626724.3962439997</v>
      </c>
      <c r="H2126" s="225">
        <f>SUM(H2079:H2107)</f>
        <v>3432543.2971830005</v>
      </c>
      <c r="I2126" s="225">
        <f>SUM(I2079:I2107)</f>
        <v>2517205.7999999998</v>
      </c>
    </row>
    <row r="2127" spans="1:9" s="69" customFormat="1" ht="21" thickBot="1">
      <c r="A2127" s="222"/>
      <c r="B2127" s="222"/>
      <c r="C2127" s="223"/>
      <c r="D2127" s="222"/>
      <c r="E2127" s="445" t="s">
        <v>410</v>
      </c>
      <c r="F2127" s="225">
        <f>SUM(F2110:F2125)</f>
        <v>280000</v>
      </c>
      <c r="G2127" s="225">
        <f>SUM(G2110:G2125)</f>
        <v>4300000</v>
      </c>
      <c r="H2127" s="225">
        <f>SUM(H2110:H2125)</f>
        <v>1437000</v>
      </c>
      <c r="I2127" s="225">
        <f>SUM(I2110:I2125)</f>
        <v>4300000</v>
      </c>
    </row>
    <row r="2128" spans="1:9" s="69" customFormat="1" ht="21" thickBot="1">
      <c r="A2128" s="227"/>
      <c r="B2128" s="227"/>
      <c r="C2128" s="228"/>
      <c r="D2128" s="24"/>
      <c r="E2128" s="459" t="s">
        <v>51</v>
      </c>
      <c r="F2128" s="230">
        <f>F2126+F2127</f>
        <v>4399051.9566195998</v>
      </c>
      <c r="G2128" s="230">
        <f>G2126+G2127</f>
        <v>9926724.3962440006</v>
      </c>
      <c r="H2128" s="230">
        <f>H2126+H2127</f>
        <v>4869543.2971830005</v>
      </c>
      <c r="I2128" s="230">
        <f>I2126+I2127</f>
        <v>6817205.7999999998</v>
      </c>
    </row>
  </sheetData>
  <mergeCells count="257">
    <mergeCell ref="A1:I1"/>
    <mergeCell ref="A2:I2"/>
    <mergeCell ref="A3:I3"/>
    <mergeCell ref="A4:I4"/>
    <mergeCell ref="A5:I5"/>
    <mergeCell ref="A20:I20"/>
    <mergeCell ref="A41:I41"/>
    <mergeCell ref="A42:I42"/>
    <mergeCell ref="A43:I43"/>
    <mergeCell ref="A44:I44"/>
    <mergeCell ref="A45:I45"/>
    <mergeCell ref="A92:I92"/>
    <mergeCell ref="A24:I24"/>
    <mergeCell ref="A25:I25"/>
    <mergeCell ref="A26:I26"/>
    <mergeCell ref="A27:I27"/>
    <mergeCell ref="A28:I28"/>
    <mergeCell ref="A37:I37"/>
    <mergeCell ref="A128:I128"/>
    <mergeCell ref="A129:I129"/>
    <mergeCell ref="A130:I130"/>
    <mergeCell ref="A179:I179"/>
    <mergeCell ref="A180:I180"/>
    <mergeCell ref="A181:I181"/>
    <mergeCell ref="A93:I93"/>
    <mergeCell ref="A94:I94"/>
    <mergeCell ref="A95:I95"/>
    <mergeCell ref="A96:I96"/>
    <mergeCell ref="A126:I126"/>
    <mergeCell ref="A127:I127"/>
    <mergeCell ref="A196:I196"/>
    <mergeCell ref="A197:I197"/>
    <mergeCell ref="A232:I232"/>
    <mergeCell ref="A233:I233"/>
    <mergeCell ref="A234:I234"/>
    <mergeCell ref="A235:I235"/>
    <mergeCell ref="A182:I182"/>
    <mergeCell ref="A183:I183"/>
    <mergeCell ref="A189:I189"/>
    <mergeCell ref="A193:I193"/>
    <mergeCell ref="A194:I194"/>
    <mergeCell ref="A195:I195"/>
    <mergeCell ref="A274:I274"/>
    <mergeCell ref="A278:I278"/>
    <mergeCell ref="A279:I279"/>
    <mergeCell ref="A280:I280"/>
    <mergeCell ref="A281:I281"/>
    <mergeCell ref="A282:I282"/>
    <mergeCell ref="A236:I236"/>
    <mergeCell ref="A265:I265"/>
    <mergeCell ref="A266:I266"/>
    <mergeCell ref="A267:I267"/>
    <mergeCell ref="A268:I268"/>
    <mergeCell ref="A269:I269"/>
    <mergeCell ref="A333:I333"/>
    <mergeCell ref="A334:I334"/>
    <mergeCell ref="A335:I335"/>
    <mergeCell ref="A336:I336"/>
    <mergeCell ref="A337:I337"/>
    <mergeCell ref="A403:I403"/>
    <mergeCell ref="A320:I320"/>
    <mergeCell ref="A321:I321"/>
    <mergeCell ref="A322:I322"/>
    <mergeCell ref="A323:I323"/>
    <mergeCell ref="A324:I324"/>
    <mergeCell ref="A329:I329"/>
    <mergeCell ref="A419:I419"/>
    <mergeCell ref="A420:I420"/>
    <mergeCell ref="A421:I421"/>
    <mergeCell ref="A422:I422"/>
    <mergeCell ref="A469:I469"/>
    <mergeCell ref="A470:I470"/>
    <mergeCell ref="A404:I404"/>
    <mergeCell ref="A405:I405"/>
    <mergeCell ref="A406:I406"/>
    <mergeCell ref="A407:I407"/>
    <mergeCell ref="A414:I414"/>
    <mergeCell ref="A418:I418"/>
    <mergeCell ref="A531:I531"/>
    <mergeCell ref="A532:I532"/>
    <mergeCell ref="A579:I579"/>
    <mergeCell ref="A580:I580"/>
    <mergeCell ref="A581:I581"/>
    <mergeCell ref="A582:I582"/>
    <mergeCell ref="A471:I471"/>
    <mergeCell ref="A472:I472"/>
    <mergeCell ref="A473:I473"/>
    <mergeCell ref="A528:I528"/>
    <mergeCell ref="A529:I529"/>
    <mergeCell ref="A530:I530"/>
    <mergeCell ref="A602:I602"/>
    <mergeCell ref="A657:I657"/>
    <mergeCell ref="A658:I658"/>
    <mergeCell ref="A659:I659"/>
    <mergeCell ref="A660:I660"/>
    <mergeCell ref="A661:I661"/>
    <mergeCell ref="A583:I583"/>
    <mergeCell ref="A594:I594"/>
    <mergeCell ref="A598:I598"/>
    <mergeCell ref="A599:I599"/>
    <mergeCell ref="A600:I600"/>
    <mergeCell ref="A601:I601"/>
    <mergeCell ref="A783:I783"/>
    <mergeCell ref="A784:I784"/>
    <mergeCell ref="A785:I785"/>
    <mergeCell ref="A842:I842"/>
    <mergeCell ref="A843:I843"/>
    <mergeCell ref="A844:I844"/>
    <mergeCell ref="A716:I716"/>
    <mergeCell ref="A717:I717"/>
    <mergeCell ref="A718:I718"/>
    <mergeCell ref="A719:I719"/>
    <mergeCell ref="A781:I781"/>
    <mergeCell ref="A782:I782"/>
    <mergeCell ref="A887:I887"/>
    <mergeCell ref="A934:I934"/>
    <mergeCell ref="A935:I935"/>
    <mergeCell ref="A936:I936"/>
    <mergeCell ref="A937:I937"/>
    <mergeCell ref="A938:I938"/>
    <mergeCell ref="A845:I845"/>
    <mergeCell ref="A846:I846"/>
    <mergeCell ref="A883:I883"/>
    <mergeCell ref="A884:I884"/>
    <mergeCell ref="A885:I885"/>
    <mergeCell ref="A886:I886"/>
    <mergeCell ref="A1046:I1046"/>
    <mergeCell ref="A1047:I1047"/>
    <mergeCell ref="A1048:I1048"/>
    <mergeCell ref="A1049:I1049"/>
    <mergeCell ref="A1054:I1054"/>
    <mergeCell ref="A1058:I1058"/>
    <mergeCell ref="A987:I987"/>
    <mergeCell ref="A988:I988"/>
    <mergeCell ref="A989:I989"/>
    <mergeCell ref="A990:I990"/>
    <mergeCell ref="A991:I991"/>
    <mergeCell ref="A1045:I1045"/>
    <mergeCell ref="A1118:I1118"/>
    <mergeCell ref="A1119:I1119"/>
    <mergeCell ref="A1120:I1120"/>
    <mergeCell ref="A1127:I1127"/>
    <mergeCell ref="A1131:I1131"/>
    <mergeCell ref="A1132:I1132"/>
    <mergeCell ref="A1059:I1059"/>
    <mergeCell ref="A1060:I1060"/>
    <mergeCell ref="A1061:I1061"/>
    <mergeCell ref="A1062:I1062"/>
    <mergeCell ref="A1116:I1116"/>
    <mergeCell ref="A1117:I1117"/>
    <mergeCell ref="A1193:I1193"/>
    <mergeCell ref="A1194:I1194"/>
    <mergeCell ref="A1242:I1242"/>
    <mergeCell ref="A1243:I1243"/>
    <mergeCell ref="A1244:I1244"/>
    <mergeCell ref="A1245:I1245"/>
    <mergeCell ref="A1133:I1133"/>
    <mergeCell ref="A1134:I1134"/>
    <mergeCell ref="A1135:I1135"/>
    <mergeCell ref="A1190:I1190"/>
    <mergeCell ref="A1191:I1191"/>
    <mergeCell ref="A1192:I1192"/>
    <mergeCell ref="A1334:I1334"/>
    <mergeCell ref="A1335:I1335"/>
    <mergeCell ref="A1336:I1336"/>
    <mergeCell ref="A1337:I1337"/>
    <mergeCell ref="A1338:I1338"/>
    <mergeCell ref="A1349:I1349"/>
    <mergeCell ref="A1246:I1246"/>
    <mergeCell ref="A1284:I1284"/>
    <mergeCell ref="A1285:I1285"/>
    <mergeCell ref="A1286:I1286"/>
    <mergeCell ref="A1287:I1287"/>
    <mergeCell ref="A1288:I1288"/>
    <mergeCell ref="A1408:I1408"/>
    <mergeCell ref="A1409:I1409"/>
    <mergeCell ref="A1410:I1410"/>
    <mergeCell ref="A1411:I1411"/>
    <mergeCell ref="A1466:I1466"/>
    <mergeCell ref="A1467:I1467"/>
    <mergeCell ref="A1353:I1353"/>
    <mergeCell ref="A1354:I1354"/>
    <mergeCell ref="A1355:I1355"/>
    <mergeCell ref="A1356:I1356"/>
    <mergeCell ref="A1357:I1357"/>
    <mergeCell ref="A1407:I1407"/>
    <mergeCell ref="A1525:I1525"/>
    <mergeCell ref="A1526:I1526"/>
    <mergeCell ref="A1584:I1584"/>
    <mergeCell ref="A1585:I1585"/>
    <mergeCell ref="A1586:I1586"/>
    <mergeCell ref="A1587:I1587"/>
    <mergeCell ref="A1468:I1468"/>
    <mergeCell ref="A1469:I1469"/>
    <mergeCell ref="A1470:I1470"/>
    <mergeCell ref="A1522:I1522"/>
    <mergeCell ref="A1523:I1523"/>
    <mergeCell ref="A1524:I1524"/>
    <mergeCell ref="A1695:I1695"/>
    <mergeCell ref="A1696:I1696"/>
    <mergeCell ref="A1697:I1697"/>
    <mergeCell ref="A1698:I1698"/>
    <mergeCell ref="A1699:I1699"/>
    <mergeCell ref="A1704:I1704"/>
    <mergeCell ref="A1588:I1588"/>
    <mergeCell ref="A1637:I1637"/>
    <mergeCell ref="A1638:I1638"/>
    <mergeCell ref="A1639:I1639"/>
    <mergeCell ref="A1640:I1640"/>
    <mergeCell ref="A1641:I1641"/>
    <mergeCell ref="A1763:I1763"/>
    <mergeCell ref="A1764:I1764"/>
    <mergeCell ref="A1765:I1765"/>
    <mergeCell ref="A1766:I1766"/>
    <mergeCell ref="A1775:I1775"/>
    <mergeCell ref="A1779:I1779"/>
    <mergeCell ref="A1708:I1708"/>
    <mergeCell ref="A1709:I1709"/>
    <mergeCell ref="A1710:I1710"/>
    <mergeCell ref="A1711:I1711"/>
    <mergeCell ref="A1712:I1712"/>
    <mergeCell ref="A1762:I1762"/>
    <mergeCell ref="A1842:I1842"/>
    <mergeCell ref="A1843:I1843"/>
    <mergeCell ref="A1844:I1844"/>
    <mergeCell ref="A1887:I1887"/>
    <mergeCell ref="A1888:I1888"/>
    <mergeCell ref="A1889:I1889"/>
    <mergeCell ref="A1780:I1780"/>
    <mergeCell ref="A1781:I1781"/>
    <mergeCell ref="A1782:I1782"/>
    <mergeCell ref="A1783:I1783"/>
    <mergeCell ref="A1840:I1840"/>
    <mergeCell ref="A1841:I1841"/>
    <mergeCell ref="A1945:I1945"/>
    <mergeCell ref="A1952:I1952"/>
    <mergeCell ref="A1956:I1956"/>
    <mergeCell ref="A1957:I1957"/>
    <mergeCell ref="A1958:I1958"/>
    <mergeCell ref="A1959:I1959"/>
    <mergeCell ref="A1890:I1890"/>
    <mergeCell ref="A1891:I1891"/>
    <mergeCell ref="A1941:I1941"/>
    <mergeCell ref="A1942:I1942"/>
    <mergeCell ref="A1943:I1943"/>
    <mergeCell ref="A1944:I1944"/>
    <mergeCell ref="A2070:I2070"/>
    <mergeCell ref="A2071:I2071"/>
    <mergeCell ref="A2072:I2072"/>
    <mergeCell ref="A2073:I2073"/>
    <mergeCell ref="A2074:I2074"/>
    <mergeCell ref="A1960:I1960"/>
    <mergeCell ref="A2016:I2016"/>
    <mergeCell ref="A2017:I2017"/>
    <mergeCell ref="A2018:I2018"/>
    <mergeCell ref="A2019:I2019"/>
    <mergeCell ref="A2020:I2020"/>
  </mergeCells>
  <pageMargins left="0.7" right="0.2" top="0.5" bottom="0.5" header="0.3" footer="0.3"/>
  <pageSetup paperSize="9" scale="52" orientation="landscape" horizontalDpi="300" verticalDpi="300" r:id="rId1"/>
  <rowBreaks count="48" manualBreakCount="48">
    <brk id="23" max="16383" man="1"/>
    <brk id="40" max="16383" man="1"/>
    <brk id="91" max="16383" man="1"/>
    <brk id="125" max="16383" man="1"/>
    <brk id="178" max="16383" man="1"/>
    <brk id="192" max="16383" man="1"/>
    <brk id="231" max="16383" man="1"/>
    <brk id="264" max="16383" man="1"/>
    <brk id="277" max="16383" man="1"/>
    <brk id="319" max="16383" man="1"/>
    <brk id="332" max="16383" man="1"/>
    <brk id="402" max="16383" man="1"/>
    <brk id="417" max="16383" man="1"/>
    <brk id="468" max="16383" man="1"/>
    <brk id="527" max="16383" man="1"/>
    <brk id="578" max="16383" man="1"/>
    <brk id="597" max="16383" man="1"/>
    <brk id="656" max="16383" man="1"/>
    <brk id="715" max="16383" man="1"/>
    <brk id="780" max="16383" man="1"/>
    <brk id="841" max="16383" man="1"/>
    <brk id="882" max="16383" man="1"/>
    <brk id="933" max="16383" man="1"/>
    <brk id="986" max="16383" man="1"/>
    <brk id="1044" max="16383" man="1"/>
    <brk id="1057" max="16383" man="1"/>
    <brk id="1115" max="16383" man="1"/>
    <brk id="1130" max="16383" man="1"/>
    <brk id="1189" max="16383" man="1"/>
    <brk id="1241" max="16383" man="1"/>
    <brk id="1283" max="16383" man="1"/>
    <brk id="1333" max="16383" man="1"/>
    <brk id="1352" max="16383" man="1"/>
    <brk id="1406" max="16383" man="1"/>
    <brk id="1465" max="16383" man="1"/>
    <brk id="1521" max="16383" man="1"/>
    <brk id="1583" max="16383" man="1"/>
    <brk id="1636" max="16383" man="1"/>
    <brk id="1694" max="16383" man="1"/>
    <brk id="1707" max="16383" man="1"/>
    <brk id="1761" max="16383" man="1"/>
    <brk id="1778" max="16383" man="1"/>
    <brk id="1839" max="16383" man="1"/>
    <brk id="1886" max="16383" man="1"/>
    <brk id="1940" max="16383" man="1"/>
    <brk id="1955" max="16383" man="1"/>
    <brk id="2015" max="16383" man="1"/>
    <brk id="20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7"/>
  <sheetViews>
    <sheetView tabSelected="1" view="pageBreakPreview" topLeftCell="A83" zoomScale="70" zoomScaleNormal="100" zoomScaleSheetLayoutView="70" workbookViewId="0">
      <selection activeCell="J84" sqref="J84"/>
    </sheetView>
  </sheetViews>
  <sheetFormatPr defaultColWidth="9.140625" defaultRowHeight="18.75"/>
  <cols>
    <col min="1" max="1" width="18" style="66" customWidth="1"/>
    <col min="2" max="2" width="12.42578125" style="66" customWidth="1"/>
    <col min="3" max="3" width="21.42578125" style="66" customWidth="1"/>
    <col min="4" max="4" width="19.140625" style="66" customWidth="1"/>
    <col min="5" max="5" width="46" style="155" customWidth="1"/>
    <col min="6" max="6" width="27.28515625" style="155" customWidth="1"/>
    <col min="7" max="7" width="28.7109375" style="66" customWidth="1"/>
    <col min="8" max="8" width="33.28515625" style="66" customWidth="1"/>
    <col min="9" max="9" width="30.28515625" style="66" customWidth="1"/>
    <col min="10" max="10" width="31.140625" style="66" customWidth="1"/>
    <col min="11" max="16384" width="9.140625" style="66"/>
  </cols>
  <sheetData>
    <row r="1" spans="1:10" s="465" customFormat="1" ht="68.25">
      <c r="A1" s="681" t="s">
        <v>0</v>
      </c>
      <c r="B1" s="682"/>
      <c r="C1" s="682"/>
      <c r="D1" s="682"/>
      <c r="E1" s="682"/>
      <c r="F1" s="682"/>
      <c r="G1" s="682"/>
      <c r="H1" s="682"/>
      <c r="I1" s="682"/>
      <c r="J1" s="683"/>
    </row>
    <row r="2" spans="1:10" s="465" customFormat="1" ht="33.75">
      <c r="A2" s="833" t="s">
        <v>1</v>
      </c>
      <c r="B2" s="834"/>
      <c r="C2" s="834"/>
      <c r="D2" s="834"/>
      <c r="E2" s="834"/>
      <c r="F2" s="834"/>
      <c r="G2" s="834"/>
      <c r="H2" s="834"/>
      <c r="I2" s="834"/>
      <c r="J2" s="835"/>
    </row>
    <row r="3" spans="1:10" s="465" customFormat="1" ht="32.25">
      <c r="A3" s="822" t="s">
        <v>986</v>
      </c>
      <c r="B3" s="823"/>
      <c r="C3" s="823"/>
      <c r="D3" s="823"/>
      <c r="E3" s="823"/>
      <c r="F3" s="823"/>
      <c r="G3" s="823"/>
      <c r="H3" s="823"/>
      <c r="I3" s="823"/>
      <c r="J3" s="824"/>
    </row>
    <row r="4" spans="1:10" s="465" customFormat="1" ht="34.5" thickBot="1">
      <c r="A4" s="825" t="s">
        <v>730</v>
      </c>
      <c r="B4" s="826"/>
      <c r="C4" s="826"/>
      <c r="D4" s="826"/>
      <c r="E4" s="826"/>
      <c r="F4" s="826"/>
      <c r="G4" s="826"/>
      <c r="H4" s="826"/>
      <c r="I4" s="826"/>
      <c r="J4" s="827"/>
    </row>
    <row r="5" spans="1:10" s="156" customFormat="1" ht="27.75" thickBot="1">
      <c r="A5" s="836" t="s">
        <v>731</v>
      </c>
      <c r="B5" s="837"/>
      <c r="C5" s="837"/>
      <c r="D5" s="837"/>
      <c r="E5" s="837"/>
      <c r="F5" s="837"/>
      <c r="G5" s="837"/>
      <c r="H5" s="837"/>
      <c r="I5" s="837"/>
      <c r="J5" s="838"/>
    </row>
    <row r="6" spans="1:10" s="69" customFormat="1" ht="40.5" customHeight="1" thickBot="1">
      <c r="A6" s="67" t="s">
        <v>370</v>
      </c>
      <c r="B6" s="67" t="s">
        <v>78</v>
      </c>
      <c r="C6" s="67" t="s">
        <v>371</v>
      </c>
      <c r="D6" s="67" t="s">
        <v>4</v>
      </c>
      <c r="E6" s="828" t="s">
        <v>79</v>
      </c>
      <c r="F6" s="829"/>
      <c r="G6" s="3" t="s">
        <v>6</v>
      </c>
      <c r="H6" s="3" t="s">
        <v>7</v>
      </c>
      <c r="I6" s="3" t="s">
        <v>372</v>
      </c>
      <c r="J6" s="3" t="s">
        <v>987</v>
      </c>
    </row>
    <row r="7" spans="1:10" s="469" customFormat="1" ht="24.95" customHeight="1">
      <c r="A7" s="466">
        <v>23010000</v>
      </c>
      <c r="B7" s="102" t="s">
        <v>22</v>
      </c>
      <c r="C7" s="102"/>
      <c r="D7" s="102" t="s">
        <v>9</v>
      </c>
      <c r="E7" s="830" t="s">
        <v>732</v>
      </c>
      <c r="F7" s="830"/>
      <c r="G7" s="467">
        <f>G56</f>
        <v>221030203.91</v>
      </c>
      <c r="H7" s="467">
        <f>H56</f>
        <v>1122831313.7581043</v>
      </c>
      <c r="I7" s="467">
        <f>I56</f>
        <v>3934308491</v>
      </c>
      <c r="J7" s="468">
        <f>J56</f>
        <v>1548831313.7581043</v>
      </c>
    </row>
    <row r="8" spans="1:10" s="469" customFormat="1" ht="24.95" customHeight="1">
      <c r="A8" s="470">
        <v>23020000</v>
      </c>
      <c r="B8" s="82" t="s">
        <v>22</v>
      </c>
      <c r="C8" s="82"/>
      <c r="D8" s="82" t="s">
        <v>9</v>
      </c>
      <c r="E8" s="831" t="s">
        <v>733</v>
      </c>
      <c r="F8" s="831"/>
      <c r="G8" s="428">
        <f>G103</f>
        <v>258691565.47999996</v>
      </c>
      <c r="H8" s="428">
        <f>H103</f>
        <v>2336966888.0900002</v>
      </c>
      <c r="I8" s="428">
        <f>I103</f>
        <v>531665547.11000001</v>
      </c>
      <c r="J8" s="429">
        <f>J103</f>
        <v>3840466888.0900002</v>
      </c>
    </row>
    <row r="9" spans="1:10" s="469" customFormat="1" ht="24.95" customHeight="1">
      <c r="A9" s="470">
        <v>23030000</v>
      </c>
      <c r="B9" s="82" t="s">
        <v>22</v>
      </c>
      <c r="C9" s="82"/>
      <c r="D9" s="82" t="s">
        <v>9</v>
      </c>
      <c r="E9" s="831" t="s">
        <v>734</v>
      </c>
      <c r="F9" s="831"/>
      <c r="G9" s="428">
        <f>G134</f>
        <v>208288200</v>
      </c>
      <c r="H9" s="428">
        <f>H134</f>
        <v>1386000000</v>
      </c>
      <c r="I9" s="428">
        <f>I134</f>
        <v>285282779.88</v>
      </c>
      <c r="J9" s="429">
        <f>J134</f>
        <v>2200000000</v>
      </c>
    </row>
    <row r="10" spans="1:10" s="469" customFormat="1" ht="24.95" customHeight="1">
      <c r="A10" s="470">
        <v>23040000</v>
      </c>
      <c r="B10" s="82" t="s">
        <v>19</v>
      </c>
      <c r="C10" s="82"/>
      <c r="D10" s="82" t="s">
        <v>9</v>
      </c>
      <c r="E10" s="831" t="s">
        <v>735</v>
      </c>
      <c r="F10" s="831"/>
      <c r="G10" s="428">
        <f>G144</f>
        <v>115678900</v>
      </c>
      <c r="H10" s="428">
        <f>H144</f>
        <v>325000000</v>
      </c>
      <c r="I10" s="428">
        <f>I144</f>
        <v>126569781.26000001</v>
      </c>
      <c r="J10" s="429">
        <f>J144</f>
        <v>450000000</v>
      </c>
    </row>
    <row r="11" spans="1:10" s="469" customFormat="1" ht="24.95" customHeight="1">
      <c r="A11" s="470">
        <v>23050000</v>
      </c>
      <c r="B11" s="471" t="s">
        <v>19</v>
      </c>
      <c r="C11" s="472"/>
      <c r="D11" s="82" t="s">
        <v>9</v>
      </c>
      <c r="E11" s="831" t="s">
        <v>736</v>
      </c>
      <c r="F11" s="831"/>
      <c r="G11" s="473">
        <f>G152</f>
        <v>0</v>
      </c>
      <c r="H11" s="473">
        <f>H152</f>
        <v>0</v>
      </c>
      <c r="I11" s="473">
        <f>I152</f>
        <v>0</v>
      </c>
      <c r="J11" s="116">
        <f>J152</f>
        <v>30000000</v>
      </c>
    </row>
    <row r="12" spans="1:10" s="469" customFormat="1" ht="24.95" customHeight="1" thickBot="1">
      <c r="A12" s="474"/>
      <c r="B12" s="475" t="s">
        <v>19</v>
      </c>
      <c r="C12" s="476"/>
      <c r="D12" s="94" t="s">
        <v>9</v>
      </c>
      <c r="E12" s="832" t="s">
        <v>737</v>
      </c>
      <c r="F12" s="832"/>
      <c r="G12" s="477">
        <f>G176</f>
        <v>297419990</v>
      </c>
      <c r="H12" s="477">
        <f>H176</f>
        <v>374999500.00013351</v>
      </c>
      <c r="I12" s="477">
        <f>I176</f>
        <v>180746752.28</v>
      </c>
      <c r="J12" s="478">
        <f>J176</f>
        <v>435000000</v>
      </c>
    </row>
    <row r="13" spans="1:10" s="483" customFormat="1" ht="24.95" customHeight="1" thickBot="1">
      <c r="A13" s="479"/>
      <c r="B13" s="480"/>
      <c r="C13" s="480"/>
      <c r="D13" s="481"/>
      <c r="E13" s="839" t="s">
        <v>367</v>
      </c>
      <c r="F13" s="840"/>
      <c r="G13" s="482">
        <f>SUM(G7:G12)</f>
        <v>1101108859.3899999</v>
      </c>
      <c r="H13" s="482">
        <f>SUM(H7:H12)</f>
        <v>5545797701.848238</v>
      </c>
      <c r="I13" s="482">
        <f>SUM(I7:I12)</f>
        <v>5058573351.5299997</v>
      </c>
      <c r="J13" s="482">
        <f>SUM(J7:J12)</f>
        <v>8504298201.8481045</v>
      </c>
    </row>
    <row r="14" spans="1:10" ht="68.25">
      <c r="A14" s="681" t="s">
        <v>0</v>
      </c>
      <c r="B14" s="682"/>
      <c r="C14" s="682"/>
      <c r="D14" s="682"/>
      <c r="E14" s="682"/>
      <c r="F14" s="682"/>
      <c r="G14" s="682"/>
      <c r="H14" s="682"/>
      <c r="I14" s="682"/>
      <c r="J14" s="683"/>
    </row>
    <row r="15" spans="1:10" ht="33.75">
      <c r="A15" s="833" t="s">
        <v>1</v>
      </c>
      <c r="B15" s="834"/>
      <c r="C15" s="834"/>
      <c r="D15" s="834"/>
      <c r="E15" s="834"/>
      <c r="F15" s="834"/>
      <c r="G15" s="834"/>
      <c r="H15" s="834"/>
      <c r="I15" s="834"/>
      <c r="J15" s="835"/>
    </row>
    <row r="16" spans="1:10" ht="32.25">
      <c r="A16" s="822" t="s">
        <v>986</v>
      </c>
      <c r="B16" s="823"/>
      <c r="C16" s="823"/>
      <c r="D16" s="823"/>
      <c r="E16" s="823"/>
      <c r="F16" s="823"/>
      <c r="G16" s="823"/>
      <c r="H16" s="823"/>
      <c r="I16" s="823"/>
      <c r="J16" s="824"/>
    </row>
    <row r="17" spans="1:10" ht="36.75" customHeight="1" thickBot="1">
      <c r="A17" s="825" t="s">
        <v>730</v>
      </c>
      <c r="B17" s="826"/>
      <c r="C17" s="826"/>
      <c r="D17" s="826"/>
      <c r="E17" s="826"/>
      <c r="F17" s="826"/>
      <c r="G17" s="826"/>
      <c r="H17" s="826"/>
      <c r="I17" s="826"/>
      <c r="J17" s="827"/>
    </row>
    <row r="18" spans="1:10" s="184" customFormat="1" ht="59.25" thickBot="1">
      <c r="A18" s="67" t="s">
        <v>370</v>
      </c>
      <c r="B18" s="67" t="s">
        <v>78</v>
      </c>
      <c r="C18" s="67" t="s">
        <v>371</v>
      </c>
      <c r="D18" s="67" t="s">
        <v>4</v>
      </c>
      <c r="E18" s="828" t="s">
        <v>79</v>
      </c>
      <c r="F18" s="829"/>
      <c r="G18" s="67" t="s">
        <v>6</v>
      </c>
      <c r="H18" s="67" t="s">
        <v>7</v>
      </c>
      <c r="I18" s="67" t="s">
        <v>372</v>
      </c>
      <c r="J18" s="67" t="s">
        <v>987</v>
      </c>
    </row>
    <row r="19" spans="1:10" s="184" customFormat="1" ht="24.95" customHeight="1">
      <c r="A19" s="135" t="s">
        <v>738</v>
      </c>
      <c r="B19" s="136"/>
      <c r="C19" s="136"/>
      <c r="D19" s="137"/>
      <c r="E19" s="813" t="s">
        <v>730</v>
      </c>
      <c r="F19" s="813"/>
      <c r="G19" s="73"/>
      <c r="H19" s="73"/>
      <c r="I19" s="73"/>
      <c r="J19" s="73"/>
    </row>
    <row r="20" spans="1:10" s="184" customFormat="1" ht="24.95" customHeight="1">
      <c r="A20" s="139" t="s">
        <v>739</v>
      </c>
      <c r="B20" s="140"/>
      <c r="C20" s="140"/>
      <c r="D20" s="122"/>
      <c r="E20" s="814" t="s">
        <v>740</v>
      </c>
      <c r="F20" s="814"/>
      <c r="G20" s="79"/>
      <c r="H20" s="79"/>
      <c r="I20" s="79"/>
      <c r="J20" s="79"/>
    </row>
    <row r="21" spans="1:10" s="184" customFormat="1" ht="24.95" customHeight="1">
      <c r="A21" s="139">
        <v>23010100</v>
      </c>
      <c r="B21" s="140"/>
      <c r="C21" s="140"/>
      <c r="D21" s="122"/>
      <c r="E21" s="814" t="s">
        <v>741</v>
      </c>
      <c r="F21" s="814"/>
      <c r="G21" s="79"/>
      <c r="H21" s="484"/>
      <c r="I21" s="484"/>
      <c r="J21" s="484"/>
    </row>
    <row r="22" spans="1:10" s="184" customFormat="1" ht="258.75" customHeight="1">
      <c r="A22" s="142">
        <v>23010101</v>
      </c>
      <c r="B22" s="59" t="s">
        <v>22</v>
      </c>
      <c r="C22" s="485"/>
      <c r="D22" s="122" t="s">
        <v>742</v>
      </c>
      <c r="E22" s="820" t="s">
        <v>743</v>
      </c>
      <c r="F22" s="820"/>
      <c r="G22" s="486">
        <v>56700000</v>
      </c>
      <c r="H22" s="486">
        <v>170831313.75810429</v>
      </c>
      <c r="I22" s="486">
        <v>3675011500</v>
      </c>
      <c r="J22" s="486">
        <v>170831313.75810429</v>
      </c>
    </row>
    <row r="23" spans="1:10" s="184" customFormat="1" ht="45" customHeight="1">
      <c r="A23" s="142">
        <v>23010102</v>
      </c>
      <c r="B23" s="59" t="s">
        <v>22</v>
      </c>
      <c r="C23" s="122"/>
      <c r="D23" s="122"/>
      <c r="E23" s="820" t="s">
        <v>941</v>
      </c>
      <c r="F23" s="820"/>
      <c r="G23" s="203"/>
      <c r="H23" s="203">
        <v>20000000</v>
      </c>
      <c r="I23" s="203"/>
      <c r="J23" s="203">
        <v>20000000</v>
      </c>
    </row>
    <row r="24" spans="1:10" s="184" customFormat="1" ht="24.95" customHeight="1">
      <c r="A24" s="142">
        <v>23010103</v>
      </c>
      <c r="B24" s="59" t="s">
        <v>22</v>
      </c>
      <c r="C24" s="122"/>
      <c r="D24" s="122"/>
      <c r="E24" s="820" t="s">
        <v>744</v>
      </c>
      <c r="F24" s="820"/>
      <c r="G24" s="203"/>
      <c r="H24" s="203"/>
      <c r="I24" s="203"/>
      <c r="J24" s="203"/>
    </row>
    <row r="25" spans="1:10" s="184" customFormat="1" ht="54" customHeight="1">
      <c r="A25" s="142">
        <v>23010104</v>
      </c>
      <c r="B25" s="59" t="s">
        <v>22</v>
      </c>
      <c r="C25" s="485"/>
      <c r="D25" s="122" t="s">
        <v>745</v>
      </c>
      <c r="E25" s="821" t="s">
        <v>746</v>
      </c>
      <c r="F25" s="821"/>
      <c r="G25" s="203"/>
      <c r="H25" s="203">
        <v>5000000</v>
      </c>
      <c r="I25" s="203"/>
      <c r="J25" s="203">
        <v>5000000</v>
      </c>
    </row>
    <row r="26" spans="1:10" s="184" customFormat="1" ht="61.5" customHeight="1">
      <c r="A26" s="142">
        <v>23010105</v>
      </c>
      <c r="B26" s="59" t="s">
        <v>22</v>
      </c>
      <c r="C26" s="485"/>
      <c r="D26" s="122" t="s">
        <v>747</v>
      </c>
      <c r="E26" s="820" t="s">
        <v>967</v>
      </c>
      <c r="F26" s="820"/>
      <c r="G26" s="203"/>
      <c r="H26" s="203">
        <v>50000000</v>
      </c>
      <c r="I26" s="203"/>
      <c r="J26" s="203">
        <v>100000000</v>
      </c>
    </row>
    <row r="27" spans="1:10" s="184" customFormat="1" ht="40.5" customHeight="1">
      <c r="A27" s="142">
        <v>23010105</v>
      </c>
      <c r="B27" s="59" t="s">
        <v>22</v>
      </c>
      <c r="C27" s="485"/>
      <c r="D27" s="140" t="s">
        <v>9</v>
      </c>
      <c r="E27" s="820" t="s">
        <v>748</v>
      </c>
      <c r="F27" s="820"/>
      <c r="G27" s="203">
        <v>25000000</v>
      </c>
      <c r="H27" s="204"/>
      <c r="I27" s="204"/>
      <c r="J27" s="203">
        <v>25000000</v>
      </c>
    </row>
    <row r="28" spans="1:10" s="184" customFormat="1" ht="41.25" customHeight="1">
      <c r="A28" s="142">
        <v>23010106</v>
      </c>
      <c r="B28" s="59" t="s">
        <v>22</v>
      </c>
      <c r="C28" s="122"/>
      <c r="D28" s="122" t="s">
        <v>749</v>
      </c>
      <c r="E28" s="820" t="s">
        <v>942</v>
      </c>
      <c r="F28" s="820"/>
      <c r="G28" s="203"/>
      <c r="H28" s="203">
        <v>20000000</v>
      </c>
      <c r="I28" s="203"/>
      <c r="J28" s="203">
        <v>20000000</v>
      </c>
    </row>
    <row r="29" spans="1:10" s="184" customFormat="1" ht="24.75" customHeight="1">
      <c r="A29" s="142">
        <v>23010107</v>
      </c>
      <c r="B29" s="59" t="s">
        <v>22</v>
      </c>
      <c r="C29" s="122"/>
      <c r="D29" s="122" t="s">
        <v>750</v>
      </c>
      <c r="E29" s="820" t="s">
        <v>751</v>
      </c>
      <c r="F29" s="820"/>
      <c r="G29" s="203"/>
      <c r="H29" s="203"/>
      <c r="I29" s="203"/>
      <c r="J29" s="203"/>
    </row>
    <row r="30" spans="1:10" s="184" customFormat="1" ht="82.5" customHeight="1">
      <c r="A30" s="142">
        <v>23010108</v>
      </c>
      <c r="B30" s="59" t="s">
        <v>22</v>
      </c>
      <c r="C30" s="122"/>
      <c r="D30" s="122" t="s">
        <v>752</v>
      </c>
      <c r="E30" s="820" t="s">
        <v>943</v>
      </c>
      <c r="F30" s="820"/>
      <c r="G30" s="203"/>
      <c r="H30" s="203">
        <v>20000000</v>
      </c>
      <c r="I30" s="203"/>
      <c r="J30" s="203">
        <v>30000000</v>
      </c>
    </row>
    <row r="31" spans="1:10" s="184" customFormat="1" ht="27" customHeight="1">
      <c r="A31" s="142">
        <v>23010109</v>
      </c>
      <c r="B31" s="59" t="s">
        <v>22</v>
      </c>
      <c r="C31" s="122"/>
      <c r="D31" s="122" t="s">
        <v>750</v>
      </c>
      <c r="E31" s="820" t="s">
        <v>753</v>
      </c>
      <c r="F31" s="820"/>
      <c r="G31" s="203"/>
      <c r="H31" s="203"/>
      <c r="I31" s="203"/>
      <c r="J31" s="203"/>
    </row>
    <row r="32" spans="1:10" s="184" customFormat="1" ht="273">
      <c r="A32" s="142">
        <v>23010112</v>
      </c>
      <c r="B32" s="59" t="s">
        <v>22</v>
      </c>
      <c r="C32" s="485"/>
      <c r="D32" s="122" t="s">
        <v>754</v>
      </c>
      <c r="E32" s="820" t="s">
        <v>968</v>
      </c>
      <c r="F32" s="820"/>
      <c r="G32" s="486">
        <v>528863.64</v>
      </c>
      <c r="H32" s="203">
        <v>200000000</v>
      </c>
      <c r="I32" s="486">
        <v>62886681</v>
      </c>
      <c r="J32" s="203">
        <v>200000000</v>
      </c>
    </row>
    <row r="33" spans="1:10" s="184" customFormat="1" ht="123" customHeight="1">
      <c r="A33" s="142">
        <v>23010113</v>
      </c>
      <c r="B33" s="59" t="s">
        <v>22</v>
      </c>
      <c r="C33" s="485"/>
      <c r="D33" s="122" t="s">
        <v>755</v>
      </c>
      <c r="E33" s="820" t="s">
        <v>756</v>
      </c>
      <c r="F33" s="820"/>
      <c r="G33" s="203"/>
      <c r="H33" s="203">
        <v>5000000</v>
      </c>
      <c r="I33" s="203"/>
      <c r="J33" s="203">
        <v>50000000</v>
      </c>
    </row>
    <row r="34" spans="1:10" s="184" customFormat="1" ht="24.95" customHeight="1">
      <c r="A34" s="142">
        <v>23010114</v>
      </c>
      <c r="B34" s="59" t="s">
        <v>22</v>
      </c>
      <c r="C34" s="122"/>
      <c r="D34" s="122" t="s">
        <v>9</v>
      </c>
      <c r="E34" s="820" t="s">
        <v>757</v>
      </c>
      <c r="F34" s="820"/>
      <c r="G34" s="203"/>
      <c r="H34" s="327">
        <v>3500000</v>
      </c>
      <c r="I34" s="203"/>
      <c r="J34" s="327">
        <v>3500000</v>
      </c>
    </row>
    <row r="35" spans="1:10" s="184" customFormat="1" ht="24.95" customHeight="1">
      <c r="A35" s="142">
        <v>23010115</v>
      </c>
      <c r="B35" s="59" t="s">
        <v>22</v>
      </c>
      <c r="C35" s="122"/>
      <c r="D35" s="122" t="s">
        <v>9</v>
      </c>
      <c r="E35" s="820" t="s">
        <v>944</v>
      </c>
      <c r="F35" s="820"/>
      <c r="G35" s="203"/>
      <c r="H35" s="579">
        <v>2500000</v>
      </c>
      <c r="I35" s="203"/>
      <c r="J35" s="579">
        <v>2500000</v>
      </c>
    </row>
    <row r="36" spans="1:10" s="184" customFormat="1" ht="24.95" customHeight="1">
      <c r="A36" s="142">
        <v>23010116</v>
      </c>
      <c r="B36" s="59" t="s">
        <v>22</v>
      </c>
      <c r="C36" s="122"/>
      <c r="D36" s="122" t="s">
        <v>750</v>
      </c>
      <c r="E36" s="820" t="s">
        <v>758</v>
      </c>
      <c r="F36" s="820"/>
      <c r="G36" s="203"/>
      <c r="H36" s="203"/>
      <c r="I36" s="203"/>
      <c r="J36" s="203"/>
    </row>
    <row r="37" spans="1:10" s="184" customFormat="1" ht="24.95" customHeight="1">
      <c r="A37" s="142">
        <v>23010117</v>
      </c>
      <c r="B37" s="59" t="s">
        <v>22</v>
      </c>
      <c r="C37" s="485"/>
      <c r="D37" s="122" t="s">
        <v>750</v>
      </c>
      <c r="E37" s="820" t="s">
        <v>759</v>
      </c>
      <c r="F37" s="820"/>
      <c r="G37" s="203"/>
      <c r="H37" s="203"/>
      <c r="I37" s="203"/>
      <c r="J37" s="203"/>
    </row>
    <row r="38" spans="1:10" s="184" customFormat="1" ht="24.95" customHeight="1">
      <c r="A38" s="142">
        <v>23010118</v>
      </c>
      <c r="B38" s="59" t="s">
        <v>22</v>
      </c>
      <c r="C38" s="122"/>
      <c r="D38" s="122" t="s">
        <v>750</v>
      </c>
      <c r="E38" s="820" t="s">
        <v>760</v>
      </c>
      <c r="F38" s="820"/>
      <c r="G38" s="203"/>
      <c r="H38" s="203"/>
      <c r="I38" s="203"/>
      <c r="J38" s="203"/>
    </row>
    <row r="39" spans="1:10" s="184" customFormat="1" ht="108.75" customHeight="1">
      <c r="A39" s="142">
        <v>23010119</v>
      </c>
      <c r="B39" s="59" t="s">
        <v>22</v>
      </c>
      <c r="C39" s="122"/>
      <c r="D39" s="122" t="s">
        <v>761</v>
      </c>
      <c r="E39" s="820" t="s">
        <v>762</v>
      </c>
      <c r="F39" s="820"/>
      <c r="G39" s="203"/>
      <c r="H39" s="203">
        <v>50000000</v>
      </c>
      <c r="I39" s="203">
        <v>105000000</v>
      </c>
      <c r="J39" s="203">
        <v>100000000</v>
      </c>
    </row>
    <row r="40" spans="1:10" s="184" customFormat="1" ht="24.95" customHeight="1">
      <c r="A40" s="142">
        <v>23010120</v>
      </c>
      <c r="B40" s="59" t="s">
        <v>22</v>
      </c>
      <c r="C40" s="485"/>
      <c r="D40" s="122" t="s">
        <v>750</v>
      </c>
      <c r="E40" s="820" t="s">
        <v>763</v>
      </c>
      <c r="F40" s="820"/>
      <c r="G40" s="203"/>
      <c r="H40" s="203"/>
      <c r="I40" s="203"/>
      <c r="J40" s="203"/>
    </row>
    <row r="41" spans="1:10" s="184" customFormat="1" ht="24.95" customHeight="1">
      <c r="A41" s="142">
        <v>23010121</v>
      </c>
      <c r="B41" s="59" t="s">
        <v>22</v>
      </c>
      <c r="C41" s="485"/>
      <c r="D41" s="122" t="s">
        <v>750</v>
      </c>
      <c r="E41" s="820" t="s">
        <v>764</v>
      </c>
      <c r="F41" s="820"/>
      <c r="G41" s="203"/>
      <c r="H41" s="203"/>
      <c r="I41" s="203"/>
      <c r="J41" s="203"/>
    </row>
    <row r="42" spans="1:10" s="184" customFormat="1" ht="264.75" customHeight="1">
      <c r="A42" s="142" t="s">
        <v>765</v>
      </c>
      <c r="B42" s="59" t="s">
        <v>22</v>
      </c>
      <c r="C42" s="485"/>
      <c r="D42" s="122" t="s">
        <v>742</v>
      </c>
      <c r="E42" s="820" t="s">
        <v>766</v>
      </c>
      <c r="F42" s="820"/>
      <c r="G42" s="486">
        <v>14259863.630000001</v>
      </c>
      <c r="H42" s="203">
        <v>200000000</v>
      </c>
      <c r="I42" s="486">
        <v>48650000</v>
      </c>
      <c r="J42" s="203">
        <v>200000000</v>
      </c>
    </row>
    <row r="43" spans="1:10" s="184" customFormat="1" ht="24.95" customHeight="1">
      <c r="A43" s="142">
        <v>23010123</v>
      </c>
      <c r="B43" s="59" t="s">
        <v>22</v>
      </c>
      <c r="C43" s="485"/>
      <c r="D43" s="122" t="s">
        <v>9</v>
      </c>
      <c r="E43" s="820" t="s">
        <v>767</v>
      </c>
      <c r="F43" s="820"/>
      <c r="G43" s="203"/>
      <c r="H43" s="203">
        <v>5000000</v>
      </c>
      <c r="I43" s="203"/>
      <c r="J43" s="203">
        <v>5000000</v>
      </c>
    </row>
    <row r="44" spans="1:10" s="184" customFormat="1" ht="287.25" customHeight="1">
      <c r="A44" s="142">
        <v>23010124</v>
      </c>
      <c r="B44" s="59" t="s">
        <v>22</v>
      </c>
      <c r="C44" s="485"/>
      <c r="D44" s="122" t="s">
        <v>768</v>
      </c>
      <c r="E44" s="820" t="s">
        <v>769</v>
      </c>
      <c r="F44" s="820"/>
      <c r="G44" s="203"/>
      <c r="H44" s="203">
        <v>150000000</v>
      </c>
      <c r="I44" s="203">
        <v>27560310</v>
      </c>
      <c r="J44" s="203">
        <v>150000000</v>
      </c>
    </row>
    <row r="45" spans="1:10" s="184" customFormat="1" ht="24.95" customHeight="1">
      <c r="A45" s="142">
        <v>23010125</v>
      </c>
      <c r="B45" s="59" t="s">
        <v>22</v>
      </c>
      <c r="C45" s="485"/>
      <c r="D45" s="122" t="s">
        <v>9</v>
      </c>
      <c r="E45" s="820" t="s">
        <v>770</v>
      </c>
      <c r="F45" s="820"/>
      <c r="G45" s="203"/>
      <c r="H45" s="203">
        <v>20000000</v>
      </c>
      <c r="I45" s="203"/>
      <c r="J45" s="203">
        <v>20000000</v>
      </c>
    </row>
    <row r="46" spans="1:10" s="184" customFormat="1" ht="24.95" customHeight="1">
      <c r="A46" s="487">
        <v>23010126</v>
      </c>
      <c r="B46" s="59" t="s">
        <v>22</v>
      </c>
      <c r="C46" s="485"/>
      <c r="D46" s="122" t="s">
        <v>9</v>
      </c>
      <c r="E46" s="790" t="s">
        <v>771</v>
      </c>
      <c r="F46" s="790"/>
      <c r="G46" s="203"/>
      <c r="H46" s="203">
        <v>20000000</v>
      </c>
      <c r="I46" s="203">
        <v>15200000</v>
      </c>
      <c r="J46" s="203">
        <v>40000000</v>
      </c>
    </row>
    <row r="47" spans="1:10" s="184" customFormat="1" ht="24.95" customHeight="1">
      <c r="A47" s="487">
        <v>23010127</v>
      </c>
      <c r="B47" s="59" t="s">
        <v>22</v>
      </c>
      <c r="C47" s="485"/>
      <c r="D47" s="122" t="s">
        <v>9</v>
      </c>
      <c r="E47" s="790" t="s">
        <v>945</v>
      </c>
      <c r="F47" s="790"/>
      <c r="G47" s="203">
        <v>35567000</v>
      </c>
      <c r="H47" s="203">
        <v>100000000</v>
      </c>
      <c r="I47" s="203"/>
      <c r="J47" s="203">
        <v>100000000</v>
      </c>
    </row>
    <row r="48" spans="1:10" s="184" customFormat="1" ht="42.75" customHeight="1">
      <c r="A48" s="487">
        <v>23010127</v>
      </c>
      <c r="B48" s="59" t="s">
        <v>22</v>
      </c>
      <c r="C48" s="485"/>
      <c r="D48" s="122" t="s">
        <v>9</v>
      </c>
      <c r="E48" s="790" t="s">
        <v>969</v>
      </c>
      <c r="F48" s="790"/>
      <c r="G48" s="203"/>
      <c r="H48" s="203"/>
      <c r="I48" s="203"/>
      <c r="J48" s="203">
        <v>150000000</v>
      </c>
    </row>
    <row r="49" spans="1:10" s="184" customFormat="1" ht="24.95" customHeight="1">
      <c r="A49" s="487">
        <v>23010127</v>
      </c>
      <c r="B49" s="59" t="s">
        <v>22</v>
      </c>
      <c r="C49" s="485"/>
      <c r="D49" s="122" t="s">
        <v>9</v>
      </c>
      <c r="E49" s="790" t="s">
        <v>946</v>
      </c>
      <c r="F49" s="790"/>
      <c r="G49" s="203"/>
      <c r="H49" s="203"/>
      <c r="I49" s="203"/>
      <c r="J49" s="203">
        <v>100000000</v>
      </c>
    </row>
    <row r="50" spans="1:10" s="184" customFormat="1" ht="24.95" customHeight="1">
      <c r="A50" s="487">
        <v>23010128</v>
      </c>
      <c r="B50" s="59" t="s">
        <v>22</v>
      </c>
      <c r="C50" s="485"/>
      <c r="D50" s="122" t="s">
        <v>9</v>
      </c>
      <c r="E50" s="790" t="s">
        <v>772</v>
      </c>
      <c r="F50" s="790"/>
      <c r="G50" s="203">
        <v>13626268.640000001</v>
      </c>
      <c r="H50" s="203">
        <v>10000000</v>
      </c>
      <c r="I50" s="203"/>
      <c r="J50" s="203">
        <v>5000000</v>
      </c>
    </row>
    <row r="51" spans="1:10" s="184" customFormat="1" ht="24.95" customHeight="1">
      <c r="A51" s="487">
        <v>23010129</v>
      </c>
      <c r="B51" s="59" t="s">
        <v>22</v>
      </c>
      <c r="C51" s="485"/>
      <c r="D51" s="122" t="s">
        <v>750</v>
      </c>
      <c r="E51" s="790" t="s">
        <v>773</v>
      </c>
      <c r="F51" s="790"/>
      <c r="G51" s="203"/>
      <c r="H51" s="203"/>
      <c r="I51" s="203"/>
      <c r="J51" s="203"/>
    </row>
    <row r="52" spans="1:10" s="184" customFormat="1" ht="59.25" customHeight="1">
      <c r="A52" s="487">
        <v>23010130</v>
      </c>
      <c r="B52" s="59" t="s">
        <v>22</v>
      </c>
      <c r="C52" s="485"/>
      <c r="D52" s="140" t="s">
        <v>9</v>
      </c>
      <c r="E52" s="788" t="s">
        <v>774</v>
      </c>
      <c r="F52" s="788"/>
      <c r="G52" s="204">
        <v>50000000</v>
      </c>
      <c r="H52" s="204">
        <v>50000000</v>
      </c>
      <c r="I52" s="204"/>
      <c r="J52" s="204"/>
    </row>
    <row r="53" spans="1:10" s="184" customFormat="1" ht="41.25" customHeight="1">
      <c r="A53" s="487">
        <v>23010132</v>
      </c>
      <c r="B53" s="59" t="s">
        <v>22</v>
      </c>
      <c r="C53" s="485"/>
      <c r="D53" s="122" t="s">
        <v>9</v>
      </c>
      <c r="E53" s="796" t="s">
        <v>775</v>
      </c>
      <c r="F53" s="796"/>
      <c r="G53" s="203">
        <v>25348208</v>
      </c>
      <c r="H53" s="203">
        <v>1000000</v>
      </c>
      <c r="I53" s="203"/>
      <c r="J53" s="203">
        <v>2000000</v>
      </c>
    </row>
    <row r="54" spans="1:10" s="184" customFormat="1" ht="24.95" customHeight="1">
      <c r="A54" s="487">
        <v>23010133</v>
      </c>
      <c r="B54" s="59" t="s">
        <v>22</v>
      </c>
      <c r="C54" s="485"/>
      <c r="D54" s="122" t="s">
        <v>750</v>
      </c>
      <c r="E54" s="796" t="s">
        <v>776</v>
      </c>
      <c r="F54" s="796"/>
      <c r="G54" s="203"/>
      <c r="H54" s="203"/>
      <c r="I54" s="203"/>
      <c r="J54" s="203"/>
    </row>
    <row r="55" spans="1:10" s="492" customFormat="1" ht="24.95" customHeight="1" thickBot="1">
      <c r="A55" s="488">
        <v>23010138</v>
      </c>
      <c r="B55" s="59" t="s">
        <v>22</v>
      </c>
      <c r="C55" s="489"/>
      <c r="D55" s="145" t="s">
        <v>750</v>
      </c>
      <c r="E55" s="781" t="s">
        <v>777</v>
      </c>
      <c r="F55" s="781"/>
      <c r="G55" s="490"/>
      <c r="H55" s="490">
        <v>20000000</v>
      </c>
      <c r="I55" s="490"/>
      <c r="J55" s="490">
        <v>50000000</v>
      </c>
    </row>
    <row r="56" spans="1:10" s="184" customFormat="1" ht="24.95" customHeight="1" thickBot="1">
      <c r="A56" s="580"/>
      <c r="B56" s="580"/>
      <c r="C56" s="580"/>
      <c r="D56" s="581"/>
      <c r="E56" s="793" t="s">
        <v>778</v>
      </c>
      <c r="F56" s="794"/>
      <c r="G56" s="582">
        <f>SUM(G22:G55)</f>
        <v>221030203.91</v>
      </c>
      <c r="H56" s="582">
        <f>SUM(H22:H55)</f>
        <v>1122831313.7581043</v>
      </c>
      <c r="I56" s="582">
        <f>SUM(I22:I55)</f>
        <v>3934308491</v>
      </c>
      <c r="J56" s="582">
        <f>SUM(J22:J55)</f>
        <v>1548831313.7581043</v>
      </c>
    </row>
    <row r="57" spans="1:10" s="184" customFormat="1" ht="24.95" customHeight="1">
      <c r="A57" s="135" t="s">
        <v>779</v>
      </c>
      <c r="B57" s="136"/>
      <c r="C57" s="136"/>
      <c r="D57" s="137"/>
      <c r="E57" s="813" t="s">
        <v>733</v>
      </c>
      <c r="F57" s="813"/>
      <c r="G57" s="494"/>
      <c r="H57" s="586"/>
      <c r="I57" s="494"/>
      <c r="J57" s="586"/>
    </row>
    <row r="58" spans="1:10" s="184" customFormat="1" ht="42" customHeight="1">
      <c r="A58" s="142" t="s">
        <v>780</v>
      </c>
      <c r="B58" s="122"/>
      <c r="C58" s="122"/>
      <c r="D58" s="122"/>
      <c r="E58" s="814" t="s">
        <v>781</v>
      </c>
      <c r="F58" s="814"/>
      <c r="G58" s="203"/>
      <c r="H58" s="203"/>
      <c r="I58" s="203"/>
      <c r="J58" s="203"/>
    </row>
    <row r="59" spans="1:10" s="184" customFormat="1" ht="24.95" customHeight="1">
      <c r="A59" s="495" t="s">
        <v>782</v>
      </c>
      <c r="B59" s="786" t="s">
        <v>22</v>
      </c>
      <c r="C59" s="815"/>
      <c r="D59" s="816" t="s">
        <v>9</v>
      </c>
      <c r="E59" s="817" t="s">
        <v>783</v>
      </c>
      <c r="F59" s="817"/>
      <c r="G59" s="186">
        <v>66917569.579999998</v>
      </c>
      <c r="H59" s="186">
        <v>100000000</v>
      </c>
      <c r="I59" s="186"/>
      <c r="J59" s="186">
        <v>100000000</v>
      </c>
    </row>
    <row r="60" spans="1:10" s="184" customFormat="1" ht="42" customHeight="1">
      <c r="A60" s="495"/>
      <c r="B60" s="786"/>
      <c r="C60" s="815"/>
      <c r="D60" s="816"/>
      <c r="E60" s="818" t="s">
        <v>784</v>
      </c>
      <c r="F60" s="818"/>
      <c r="G60" s="186">
        <v>6500000</v>
      </c>
      <c r="H60" s="583">
        <v>6500000</v>
      </c>
      <c r="I60" s="186"/>
      <c r="J60" s="583">
        <v>6500000</v>
      </c>
    </row>
    <row r="61" spans="1:10" s="184" customFormat="1" ht="24.95" customHeight="1">
      <c r="A61" s="495"/>
      <c r="B61" s="786"/>
      <c r="C61" s="815"/>
      <c r="D61" s="816"/>
      <c r="E61" s="818" t="s">
        <v>785</v>
      </c>
      <c r="F61" s="818"/>
      <c r="G61" s="186">
        <v>5000000</v>
      </c>
      <c r="H61" s="583">
        <v>5000000</v>
      </c>
      <c r="I61" s="186"/>
      <c r="J61" s="583">
        <v>5000000</v>
      </c>
    </row>
    <row r="62" spans="1:10" s="184" customFormat="1" ht="48" customHeight="1">
      <c r="A62" s="495"/>
      <c r="B62" s="786"/>
      <c r="C62" s="815"/>
      <c r="D62" s="816"/>
      <c r="E62" s="819" t="s">
        <v>786</v>
      </c>
      <c r="F62" s="819"/>
      <c r="G62" s="186">
        <v>1120000</v>
      </c>
      <c r="H62" s="584">
        <v>30000000</v>
      </c>
      <c r="I62" s="186"/>
      <c r="J62" s="584"/>
    </row>
    <row r="63" spans="1:10" s="184" customFormat="1" ht="84" customHeight="1">
      <c r="A63" s="487">
        <v>23020103</v>
      </c>
      <c r="B63" s="59" t="s">
        <v>22</v>
      </c>
      <c r="C63" s="496"/>
      <c r="D63" s="497" t="s">
        <v>787</v>
      </c>
      <c r="E63" s="777" t="s">
        <v>970</v>
      </c>
      <c r="F63" s="777"/>
      <c r="G63" s="498"/>
      <c r="H63" s="203">
        <v>50000000</v>
      </c>
      <c r="I63" s="498"/>
      <c r="J63" s="203">
        <v>100000000</v>
      </c>
    </row>
    <row r="64" spans="1:10" s="184" customFormat="1" ht="47.25" customHeight="1">
      <c r="A64" s="487"/>
      <c r="B64" s="59" t="s">
        <v>22</v>
      </c>
      <c r="C64" s="496"/>
      <c r="D64" s="670">
        <v>31913100</v>
      </c>
      <c r="E64" s="789" t="s">
        <v>964</v>
      </c>
      <c r="F64" s="789"/>
      <c r="G64" s="503"/>
      <c r="H64" s="204"/>
      <c r="I64" s="503"/>
      <c r="J64" s="204">
        <v>5000000</v>
      </c>
    </row>
    <row r="65" spans="1:10" s="184" customFormat="1" ht="31.5" customHeight="1">
      <c r="A65" s="487"/>
      <c r="B65" s="59" t="s">
        <v>22</v>
      </c>
      <c r="C65" s="496"/>
      <c r="D65" s="670">
        <v>31913100</v>
      </c>
      <c r="E65" s="789" t="s">
        <v>965</v>
      </c>
      <c r="F65" s="789"/>
      <c r="G65" s="503"/>
      <c r="H65" s="204"/>
      <c r="I65" s="503"/>
      <c r="J65" s="204">
        <v>15000000</v>
      </c>
    </row>
    <row r="66" spans="1:10" s="184" customFormat="1" ht="87" customHeight="1">
      <c r="A66" s="809">
        <v>23020105</v>
      </c>
      <c r="B66" s="59" t="s">
        <v>22</v>
      </c>
      <c r="C66" s="807"/>
      <c r="D66" s="82" t="s">
        <v>9</v>
      </c>
      <c r="E66" s="797" t="s">
        <v>947</v>
      </c>
      <c r="F66" s="797"/>
      <c r="G66" s="498"/>
      <c r="H66" s="203">
        <v>50000000</v>
      </c>
      <c r="I66" s="498">
        <v>28750000</v>
      </c>
      <c r="J66" s="203">
        <v>185000000</v>
      </c>
    </row>
    <row r="67" spans="1:10" s="184" customFormat="1" ht="61.5" customHeight="1">
      <c r="A67" s="809"/>
      <c r="B67" s="59" t="s">
        <v>22</v>
      </c>
      <c r="C67" s="807"/>
      <c r="D67" s="82" t="s">
        <v>9</v>
      </c>
      <c r="E67" s="812" t="s">
        <v>971</v>
      </c>
      <c r="F67" s="812"/>
      <c r="G67" s="498">
        <v>66579000</v>
      </c>
      <c r="H67" s="486">
        <v>200000000</v>
      </c>
      <c r="I67" s="498">
        <v>67358322.109999999</v>
      </c>
      <c r="J67" s="486">
        <v>500000000</v>
      </c>
    </row>
    <row r="68" spans="1:10" s="184" customFormat="1" ht="49.5" customHeight="1">
      <c r="A68" s="663">
        <v>23020106</v>
      </c>
      <c r="B68" s="59" t="s">
        <v>22</v>
      </c>
      <c r="C68" s="664"/>
      <c r="D68" s="82" t="s">
        <v>9</v>
      </c>
      <c r="E68" s="665" t="s">
        <v>948</v>
      </c>
      <c r="F68" s="665"/>
      <c r="G68" s="507"/>
      <c r="H68" s="666">
        <v>100000000</v>
      </c>
      <c r="I68" s="507"/>
      <c r="J68" s="666"/>
    </row>
    <row r="69" spans="1:10" s="492" customFormat="1" ht="289.5" customHeight="1">
      <c r="A69" s="663"/>
      <c r="B69" s="59" t="s">
        <v>22</v>
      </c>
      <c r="C69" s="664"/>
      <c r="D69" s="122" t="s">
        <v>742</v>
      </c>
      <c r="E69" s="304" t="s">
        <v>788</v>
      </c>
      <c r="F69" s="304"/>
      <c r="G69" s="498"/>
      <c r="H69" s="203">
        <v>200000000</v>
      </c>
      <c r="I69" s="498">
        <v>53685777</v>
      </c>
      <c r="J69" s="203">
        <v>300000000</v>
      </c>
    </row>
    <row r="70" spans="1:10" s="492" customFormat="1" ht="263.25" customHeight="1">
      <c r="A70" s="809">
        <v>23020107</v>
      </c>
      <c r="B70" s="59" t="s">
        <v>22</v>
      </c>
      <c r="C70" s="807"/>
      <c r="D70" s="122" t="s">
        <v>742</v>
      </c>
      <c r="E70" s="777" t="s">
        <v>957</v>
      </c>
      <c r="F70" s="777"/>
      <c r="G70" s="498"/>
      <c r="H70" s="203">
        <v>200000000</v>
      </c>
      <c r="I70" s="498">
        <v>68744000</v>
      </c>
      <c r="J70" s="203"/>
    </row>
    <row r="71" spans="1:10" s="492" customFormat="1" ht="251.25" customHeight="1">
      <c r="A71" s="809"/>
      <c r="B71" s="59" t="s">
        <v>22</v>
      </c>
      <c r="C71" s="807"/>
      <c r="D71" s="122" t="s">
        <v>742</v>
      </c>
      <c r="E71" s="777" t="s">
        <v>972</v>
      </c>
      <c r="F71" s="777"/>
      <c r="G71" s="498"/>
      <c r="H71" s="203"/>
      <c r="I71" s="498">
        <v>43360000</v>
      </c>
      <c r="J71" s="203">
        <v>500000000</v>
      </c>
    </row>
    <row r="72" spans="1:10" s="492" customFormat="1" ht="39.75" customHeight="1">
      <c r="A72" s="809"/>
      <c r="B72" s="59" t="s">
        <v>22</v>
      </c>
      <c r="C72" s="807"/>
      <c r="D72" s="122" t="s">
        <v>9</v>
      </c>
      <c r="E72" s="797" t="s">
        <v>789</v>
      </c>
      <c r="F72" s="797"/>
      <c r="G72" s="498">
        <v>12098336.289999999</v>
      </c>
      <c r="H72" s="186">
        <v>100000000</v>
      </c>
      <c r="I72" s="498"/>
      <c r="J72" s="186">
        <v>100000000</v>
      </c>
    </row>
    <row r="73" spans="1:10" s="492" customFormat="1" ht="24.75" customHeight="1">
      <c r="A73" s="809"/>
      <c r="B73" s="59" t="s">
        <v>22</v>
      </c>
      <c r="C73" s="496"/>
      <c r="D73" s="122" t="s">
        <v>9</v>
      </c>
      <c r="E73" s="797" t="s">
        <v>790</v>
      </c>
      <c r="F73" s="797"/>
      <c r="G73" s="498"/>
      <c r="H73" s="186">
        <v>100000000</v>
      </c>
      <c r="I73" s="498"/>
      <c r="J73" s="186"/>
    </row>
    <row r="74" spans="1:10" s="184" customFormat="1" ht="24.95" customHeight="1">
      <c r="A74" s="487">
        <v>23020110</v>
      </c>
      <c r="B74" s="59" t="s">
        <v>22</v>
      </c>
      <c r="C74" s="496"/>
      <c r="D74" s="122" t="s">
        <v>9</v>
      </c>
      <c r="E74" s="790" t="s">
        <v>791</v>
      </c>
      <c r="F74" s="790"/>
      <c r="G74" s="498">
        <v>13049111.880000001</v>
      </c>
      <c r="H74" s="203">
        <v>5000000</v>
      </c>
      <c r="I74" s="498"/>
      <c r="J74" s="203">
        <v>5000000</v>
      </c>
    </row>
    <row r="75" spans="1:10" s="184" customFormat="1" ht="41.25" customHeight="1">
      <c r="A75" s="487">
        <v>23020111</v>
      </c>
      <c r="B75" s="59" t="s">
        <v>22</v>
      </c>
      <c r="C75" s="496"/>
      <c r="D75" s="496">
        <v>31913108</v>
      </c>
      <c r="E75" s="790" t="s">
        <v>792</v>
      </c>
      <c r="F75" s="790"/>
      <c r="G75" s="498"/>
      <c r="H75" s="203">
        <v>5000000</v>
      </c>
      <c r="I75" s="498"/>
      <c r="J75" s="203">
        <v>5000000</v>
      </c>
    </row>
    <row r="76" spans="1:10" s="184" customFormat="1" ht="24.95" customHeight="1">
      <c r="A76" s="487">
        <v>23020112</v>
      </c>
      <c r="B76" s="59" t="s">
        <v>22</v>
      </c>
      <c r="C76" s="496"/>
      <c r="D76" s="122" t="s">
        <v>9</v>
      </c>
      <c r="E76" s="790" t="s">
        <v>793</v>
      </c>
      <c r="F76" s="790"/>
      <c r="G76" s="498"/>
      <c r="H76" s="203">
        <v>15000000</v>
      </c>
      <c r="I76" s="498"/>
      <c r="J76" s="203">
        <v>20000000</v>
      </c>
    </row>
    <row r="77" spans="1:10" s="184" customFormat="1" ht="24.95" customHeight="1">
      <c r="A77" s="487">
        <v>23020113</v>
      </c>
      <c r="B77" s="59" t="s">
        <v>22</v>
      </c>
      <c r="C77" s="496"/>
      <c r="D77" s="122" t="s">
        <v>9</v>
      </c>
      <c r="E77" s="790" t="s">
        <v>794</v>
      </c>
      <c r="F77" s="790"/>
      <c r="G77" s="498"/>
      <c r="H77" s="203">
        <v>30000000</v>
      </c>
      <c r="I77" s="498"/>
      <c r="J77" s="203">
        <v>30000000</v>
      </c>
    </row>
    <row r="78" spans="1:10" s="184" customFormat="1" ht="24.95" customHeight="1">
      <c r="A78" s="499">
        <v>23020114</v>
      </c>
      <c r="B78" s="59" t="s">
        <v>22</v>
      </c>
      <c r="C78" s="500"/>
      <c r="D78" s="501"/>
      <c r="E78" s="784" t="s">
        <v>795</v>
      </c>
      <c r="F78" s="784"/>
      <c r="G78" s="498"/>
      <c r="H78" s="203"/>
      <c r="I78" s="498"/>
      <c r="J78" s="203"/>
    </row>
    <row r="79" spans="1:10" s="184" customFormat="1" ht="24.95" customHeight="1">
      <c r="A79" s="499"/>
      <c r="B79" s="59" t="s">
        <v>22</v>
      </c>
      <c r="C79" s="500"/>
      <c r="D79" s="212" t="s">
        <v>9</v>
      </c>
      <c r="E79" s="788" t="s">
        <v>796</v>
      </c>
      <c r="F79" s="788"/>
      <c r="G79" s="498"/>
      <c r="H79" s="354">
        <v>50000000</v>
      </c>
      <c r="I79" s="498"/>
      <c r="J79" s="354"/>
    </row>
    <row r="80" spans="1:10" s="184" customFormat="1" ht="24.95" customHeight="1">
      <c r="A80" s="499"/>
      <c r="B80" s="59" t="s">
        <v>22</v>
      </c>
      <c r="C80" s="500"/>
      <c r="D80" s="212" t="s">
        <v>9</v>
      </c>
      <c r="E80" s="788" t="s">
        <v>797</v>
      </c>
      <c r="F80" s="788"/>
      <c r="G80" s="498">
        <v>12427547.73</v>
      </c>
      <c r="H80" s="354">
        <v>15000000</v>
      </c>
      <c r="I80" s="498"/>
      <c r="J80" s="354"/>
    </row>
    <row r="81" spans="1:10" s="184" customFormat="1" ht="24.95" customHeight="1">
      <c r="A81" s="499"/>
      <c r="B81" s="59" t="s">
        <v>22</v>
      </c>
      <c r="C81" s="500"/>
      <c r="D81" s="212" t="s">
        <v>9</v>
      </c>
      <c r="E81" s="788" t="s">
        <v>798</v>
      </c>
      <c r="F81" s="788"/>
      <c r="G81" s="498"/>
      <c r="H81" s="354">
        <v>20000000</v>
      </c>
      <c r="I81" s="498"/>
      <c r="J81" s="354">
        <v>20000000</v>
      </c>
    </row>
    <row r="82" spans="1:10" s="492" customFormat="1" ht="255" customHeight="1">
      <c r="A82" s="499"/>
      <c r="B82" s="59" t="s">
        <v>22</v>
      </c>
      <c r="C82" s="500"/>
      <c r="D82" s="122" t="s">
        <v>742</v>
      </c>
      <c r="E82" s="788" t="s">
        <v>876</v>
      </c>
      <c r="F82" s="788"/>
      <c r="G82" s="498"/>
      <c r="H82" s="165">
        <v>250000000</v>
      </c>
      <c r="I82" s="498">
        <v>125267333</v>
      </c>
      <c r="J82" s="165">
        <v>500000000</v>
      </c>
    </row>
    <row r="83" spans="1:10" s="492" customFormat="1" ht="66" customHeight="1">
      <c r="A83" s="499"/>
      <c r="B83" s="59" t="s">
        <v>22</v>
      </c>
      <c r="C83" s="664"/>
      <c r="D83" s="501" t="s">
        <v>877</v>
      </c>
      <c r="E83" s="810" t="s">
        <v>973</v>
      </c>
      <c r="F83" s="811"/>
      <c r="G83" s="498"/>
      <c r="H83" s="204"/>
      <c r="I83" s="498"/>
      <c r="J83" s="203">
        <v>600000000</v>
      </c>
    </row>
    <row r="84" spans="1:10" s="492" customFormat="1" ht="258" customHeight="1">
      <c r="A84" s="499">
        <v>23020118</v>
      </c>
      <c r="B84" s="59"/>
      <c r="C84" s="664"/>
      <c r="D84" s="122" t="s">
        <v>742</v>
      </c>
      <c r="E84" s="810" t="s">
        <v>974</v>
      </c>
      <c r="F84" s="811"/>
      <c r="G84" s="498"/>
      <c r="H84" s="204"/>
      <c r="I84" s="498"/>
      <c r="J84" s="203">
        <v>100000000</v>
      </c>
    </row>
    <row r="85" spans="1:10" s="492" customFormat="1" ht="45" customHeight="1">
      <c r="A85" s="499"/>
      <c r="B85" s="59" t="s">
        <v>22</v>
      </c>
      <c r="C85" s="664"/>
      <c r="D85" s="501"/>
      <c r="E85" s="798" t="s">
        <v>975</v>
      </c>
      <c r="F85" s="799"/>
      <c r="G85" s="503"/>
      <c r="H85" s="204">
        <v>60000000</v>
      </c>
      <c r="I85" s="503"/>
      <c r="J85" s="204">
        <v>30000000</v>
      </c>
    </row>
    <row r="86" spans="1:10" s="492" customFormat="1" ht="75" customHeight="1">
      <c r="A86" s="499"/>
      <c r="B86" s="59" t="s">
        <v>22</v>
      </c>
      <c r="C86" s="664"/>
      <c r="D86" s="501"/>
      <c r="E86" s="304" t="s">
        <v>976</v>
      </c>
      <c r="F86" s="304"/>
      <c r="G86" s="498"/>
      <c r="H86" s="203">
        <v>50000000</v>
      </c>
      <c r="I86" s="498"/>
      <c r="J86" s="203">
        <v>60000000</v>
      </c>
    </row>
    <row r="87" spans="1:10" s="492" customFormat="1" ht="261.75" customHeight="1">
      <c r="A87" s="499"/>
      <c r="B87" s="59" t="s">
        <v>22</v>
      </c>
      <c r="C87" s="664"/>
      <c r="D87" s="261" t="s">
        <v>878</v>
      </c>
      <c r="E87" s="304" t="s">
        <v>977</v>
      </c>
      <c r="F87" s="304"/>
      <c r="G87" s="498"/>
      <c r="H87" s="203">
        <v>50000000</v>
      </c>
      <c r="I87" s="498">
        <v>18750000</v>
      </c>
      <c r="J87" s="203">
        <v>80000000</v>
      </c>
    </row>
    <row r="88" spans="1:10" s="184" customFormat="1" ht="27" customHeight="1">
      <c r="A88" s="487">
        <v>23020119</v>
      </c>
      <c r="B88" s="59" t="s">
        <v>22</v>
      </c>
      <c r="C88" s="496"/>
      <c r="D88" s="122" t="s">
        <v>750</v>
      </c>
      <c r="E88" s="790" t="s">
        <v>799</v>
      </c>
      <c r="F88" s="790"/>
      <c r="G88" s="498"/>
      <c r="H88" s="203"/>
      <c r="I88" s="498"/>
      <c r="J88" s="203"/>
    </row>
    <row r="89" spans="1:10" s="184" customFormat="1" ht="264" customHeight="1">
      <c r="A89" s="487">
        <v>23020122</v>
      </c>
      <c r="B89" s="59" t="s">
        <v>22</v>
      </c>
      <c r="C89" s="496"/>
      <c r="D89" s="122" t="s">
        <v>742</v>
      </c>
      <c r="E89" s="790" t="s">
        <v>800</v>
      </c>
      <c r="F89" s="790"/>
      <c r="G89" s="498"/>
      <c r="H89" s="203">
        <v>100000000</v>
      </c>
      <c r="I89" s="498">
        <v>82500000</v>
      </c>
      <c r="J89" s="203">
        <v>100000000</v>
      </c>
    </row>
    <row r="90" spans="1:10" s="184" customFormat="1" ht="254.25" customHeight="1">
      <c r="A90" s="487">
        <v>23020123</v>
      </c>
      <c r="B90" s="59" t="s">
        <v>22</v>
      </c>
      <c r="C90" s="496"/>
      <c r="D90" s="122" t="s">
        <v>742</v>
      </c>
      <c r="E90" s="790" t="s">
        <v>978</v>
      </c>
      <c r="F90" s="790"/>
      <c r="G90" s="498"/>
      <c r="H90" s="203"/>
      <c r="I90" s="498"/>
      <c r="J90" s="203">
        <v>100000000</v>
      </c>
    </row>
    <row r="91" spans="1:10" s="184" customFormat="1" ht="58.5" customHeight="1">
      <c r="A91" s="785">
        <v>23020105</v>
      </c>
      <c r="B91" s="59" t="s">
        <v>22</v>
      </c>
      <c r="C91" s="787"/>
      <c r="D91" s="803">
        <v>31913100</v>
      </c>
      <c r="E91" s="788" t="s">
        <v>801</v>
      </c>
      <c r="F91" s="788"/>
      <c r="G91" s="503">
        <v>65000000</v>
      </c>
      <c r="H91" s="354">
        <v>65000000</v>
      </c>
      <c r="I91" s="503"/>
      <c r="J91" s="354">
        <v>65000000</v>
      </c>
    </row>
    <row r="92" spans="1:10" s="492" customFormat="1" ht="24.95" customHeight="1">
      <c r="A92" s="785"/>
      <c r="B92" s="59" t="s">
        <v>22</v>
      </c>
      <c r="C92" s="787"/>
      <c r="D92" s="803"/>
      <c r="E92" s="790" t="s">
        <v>802</v>
      </c>
      <c r="F92" s="790"/>
      <c r="G92" s="498"/>
      <c r="H92" s="165">
        <v>10000000</v>
      </c>
      <c r="I92" s="498"/>
      <c r="J92" s="165">
        <v>50000000</v>
      </c>
    </row>
    <row r="93" spans="1:10" s="184" customFormat="1" ht="24.95" customHeight="1">
      <c r="A93" s="487">
        <v>23020124</v>
      </c>
      <c r="B93" s="59" t="s">
        <v>22</v>
      </c>
      <c r="C93" s="807"/>
      <c r="D93" s="122" t="s">
        <v>9</v>
      </c>
      <c r="E93" s="790" t="s">
        <v>803</v>
      </c>
      <c r="F93" s="790"/>
      <c r="G93" s="498"/>
      <c r="H93" s="203">
        <v>10000000</v>
      </c>
      <c r="I93" s="498"/>
      <c r="J93" s="203">
        <v>10000000</v>
      </c>
    </row>
    <row r="94" spans="1:10" s="184" customFormat="1" ht="27.75" customHeight="1">
      <c r="A94" s="785">
        <v>23020125</v>
      </c>
      <c r="B94" s="59" t="s">
        <v>22</v>
      </c>
      <c r="C94" s="807"/>
      <c r="D94" s="504"/>
      <c r="E94" s="788" t="s">
        <v>804</v>
      </c>
      <c r="F94" s="788"/>
      <c r="G94" s="498"/>
      <c r="H94" s="204"/>
      <c r="I94" s="498"/>
      <c r="J94" s="204"/>
    </row>
    <row r="95" spans="1:10" s="184" customFormat="1" ht="32.25" customHeight="1">
      <c r="A95" s="785"/>
      <c r="B95" s="59" t="s">
        <v>22</v>
      </c>
      <c r="C95" s="807"/>
      <c r="D95" s="506">
        <v>31913100</v>
      </c>
      <c r="E95" s="808" t="s">
        <v>805</v>
      </c>
      <c r="F95" s="808"/>
      <c r="G95" s="507">
        <v>5000000</v>
      </c>
      <c r="H95" s="585">
        <v>5000000</v>
      </c>
      <c r="I95" s="507"/>
      <c r="J95" s="585"/>
    </row>
    <row r="96" spans="1:10" s="492" customFormat="1" ht="266.25" customHeight="1">
      <c r="A96" s="487">
        <v>23020126</v>
      </c>
      <c r="B96" s="59" t="s">
        <v>22</v>
      </c>
      <c r="C96" s="496"/>
      <c r="D96" s="122" t="s">
        <v>742</v>
      </c>
      <c r="E96" s="790" t="s">
        <v>806</v>
      </c>
      <c r="F96" s="790"/>
      <c r="G96" s="498"/>
      <c r="H96" s="203">
        <v>100000000</v>
      </c>
      <c r="I96" s="498">
        <v>43250115</v>
      </c>
      <c r="J96" s="203">
        <v>100000000</v>
      </c>
    </row>
    <row r="97" spans="1:10" s="184" customFormat="1" ht="68.25" customHeight="1">
      <c r="A97" s="487">
        <v>23020127</v>
      </c>
      <c r="B97" s="59" t="s">
        <v>22</v>
      </c>
      <c r="C97" s="496"/>
      <c r="D97" s="82" t="s">
        <v>807</v>
      </c>
      <c r="E97" s="790" t="s">
        <v>949</v>
      </c>
      <c r="F97" s="790"/>
      <c r="G97" s="498"/>
      <c r="H97" s="203">
        <v>60000000</v>
      </c>
      <c r="I97" s="498"/>
      <c r="J97" s="203">
        <v>60000000</v>
      </c>
    </row>
    <row r="98" spans="1:10" s="492" customFormat="1" ht="24.95" customHeight="1">
      <c r="A98" s="487">
        <v>23020128</v>
      </c>
      <c r="B98" s="59" t="s">
        <v>22</v>
      </c>
      <c r="C98" s="496"/>
      <c r="D98" s="122" t="s">
        <v>750</v>
      </c>
      <c r="E98" s="777" t="s">
        <v>808</v>
      </c>
      <c r="F98" s="777"/>
      <c r="G98" s="498"/>
      <c r="H98" s="203"/>
      <c r="I98" s="498"/>
      <c r="J98" s="203"/>
    </row>
    <row r="99" spans="1:10" s="184" customFormat="1" ht="72" customHeight="1">
      <c r="A99" s="502">
        <v>23020129</v>
      </c>
      <c r="B99" s="59" t="s">
        <v>22</v>
      </c>
      <c r="C99" s="504"/>
      <c r="D99" s="504">
        <v>31913100</v>
      </c>
      <c r="E99" s="789" t="s">
        <v>809</v>
      </c>
      <c r="F99" s="789"/>
      <c r="G99" s="507">
        <v>5000000</v>
      </c>
      <c r="H99" s="585">
        <v>5000000</v>
      </c>
      <c r="I99" s="507"/>
      <c r="J99" s="585">
        <v>5000000</v>
      </c>
    </row>
    <row r="100" spans="1:10" s="465" customFormat="1" ht="24.95" customHeight="1">
      <c r="A100" s="791">
        <v>23020130</v>
      </c>
      <c r="B100" s="59" t="s">
        <v>22</v>
      </c>
      <c r="C100" s="508"/>
      <c r="D100" s="212" t="s">
        <v>9</v>
      </c>
      <c r="E100" s="804" t="s">
        <v>811</v>
      </c>
      <c r="F100" s="804"/>
      <c r="G100" s="510"/>
      <c r="H100" s="511"/>
      <c r="I100" s="510"/>
      <c r="J100" s="511"/>
    </row>
    <row r="101" spans="1:10" s="465" customFormat="1" ht="48.75" customHeight="1">
      <c r="A101" s="791"/>
      <c r="B101" s="59" t="s">
        <v>22</v>
      </c>
      <c r="C101" s="508"/>
      <c r="D101" s="82" t="s">
        <v>9</v>
      </c>
      <c r="E101" s="805" t="s">
        <v>812</v>
      </c>
      <c r="F101" s="805"/>
      <c r="G101" s="510"/>
      <c r="H101" s="510">
        <v>152482500.56</v>
      </c>
      <c r="I101" s="510"/>
      <c r="J101" s="510">
        <v>52482500.560000002</v>
      </c>
    </row>
    <row r="102" spans="1:10" s="465" customFormat="1" ht="50.25" customHeight="1" thickBot="1">
      <c r="A102" s="792"/>
      <c r="B102" s="59" t="s">
        <v>22</v>
      </c>
      <c r="C102" s="587"/>
      <c r="D102" s="94" t="s">
        <v>9</v>
      </c>
      <c r="E102" s="806" t="s">
        <v>813</v>
      </c>
      <c r="F102" s="806"/>
      <c r="G102" s="669"/>
      <c r="H102" s="669">
        <v>137984387.53</v>
      </c>
      <c r="I102" s="669"/>
      <c r="J102" s="669">
        <v>31484387.530000001</v>
      </c>
    </row>
    <row r="103" spans="1:10" s="184" customFormat="1" ht="20.25" thickBot="1">
      <c r="A103" s="522"/>
      <c r="B103" s="522"/>
      <c r="C103" s="522"/>
      <c r="D103" s="522"/>
      <c r="E103" s="800" t="s">
        <v>778</v>
      </c>
      <c r="F103" s="801"/>
      <c r="G103" s="493">
        <f>SUM(G59:G102)</f>
        <v>258691565.47999996</v>
      </c>
      <c r="H103" s="493">
        <f>SUM(H59:H102)</f>
        <v>2336966888.0900002</v>
      </c>
      <c r="I103" s="493">
        <f>SUM(I59:I102)</f>
        <v>531665547.11000001</v>
      </c>
      <c r="J103" s="493">
        <f>SUM(J59:J102)</f>
        <v>3840466888.0900002</v>
      </c>
    </row>
    <row r="104" spans="1:10" s="184" customFormat="1" ht="19.5">
      <c r="A104" s="513">
        <v>2303</v>
      </c>
      <c r="B104" s="514"/>
      <c r="C104" s="514"/>
      <c r="D104" s="514"/>
      <c r="E104" s="802" t="s">
        <v>734</v>
      </c>
      <c r="F104" s="802"/>
      <c r="G104" s="515"/>
      <c r="H104" s="586"/>
      <c r="I104" s="515"/>
      <c r="J104" s="586"/>
    </row>
    <row r="105" spans="1:10" s="492" customFormat="1" ht="45.75" customHeight="1">
      <c r="A105" s="516">
        <v>23030100</v>
      </c>
      <c r="B105" s="517"/>
      <c r="C105" s="517"/>
      <c r="D105" s="517"/>
      <c r="E105" s="784" t="s">
        <v>814</v>
      </c>
      <c r="F105" s="784"/>
      <c r="G105" s="518"/>
      <c r="H105" s="204"/>
      <c r="I105" s="518"/>
      <c r="J105" s="204"/>
    </row>
    <row r="106" spans="1:10" s="492" customFormat="1" ht="36" customHeight="1">
      <c r="A106" s="487">
        <v>23030101</v>
      </c>
      <c r="B106" s="59"/>
      <c r="C106" s="496"/>
      <c r="D106" s="122" t="s">
        <v>750</v>
      </c>
      <c r="E106" s="797" t="s">
        <v>815</v>
      </c>
      <c r="F106" s="797"/>
      <c r="G106" s="203"/>
      <c r="H106" s="203"/>
      <c r="I106" s="203"/>
      <c r="J106" s="203"/>
    </row>
    <row r="107" spans="1:10" s="492" customFormat="1" ht="266.25" customHeight="1">
      <c r="A107" s="487">
        <v>23030102</v>
      </c>
      <c r="B107" s="59" t="s">
        <v>19</v>
      </c>
      <c r="C107" s="496"/>
      <c r="D107" s="122" t="s">
        <v>816</v>
      </c>
      <c r="E107" s="777" t="s">
        <v>817</v>
      </c>
      <c r="F107" s="777"/>
      <c r="G107" s="486"/>
      <c r="H107" s="203">
        <v>200000000</v>
      </c>
      <c r="I107" s="486"/>
      <c r="J107" s="203">
        <v>150000000</v>
      </c>
    </row>
    <row r="108" spans="1:10" s="492" customFormat="1" ht="23.25" customHeight="1">
      <c r="A108" s="487">
        <v>23030103</v>
      </c>
      <c r="B108" s="59"/>
      <c r="C108" s="496"/>
      <c r="D108" s="122" t="s">
        <v>9</v>
      </c>
      <c r="E108" s="777" t="s">
        <v>818</v>
      </c>
      <c r="F108" s="777"/>
      <c r="G108" s="203"/>
      <c r="H108" s="203">
        <v>15000000</v>
      </c>
      <c r="I108" s="203"/>
      <c r="J108" s="203">
        <v>15000000</v>
      </c>
    </row>
    <row r="109" spans="1:10" s="492" customFormat="1" ht="253.5">
      <c r="A109" s="487">
        <v>23030104</v>
      </c>
      <c r="B109" s="59" t="s">
        <v>19</v>
      </c>
      <c r="C109" s="496"/>
      <c r="D109" s="122" t="s">
        <v>742</v>
      </c>
      <c r="E109" s="777" t="s">
        <v>819</v>
      </c>
      <c r="F109" s="777"/>
      <c r="G109" s="486"/>
      <c r="H109" s="203">
        <v>150000000</v>
      </c>
      <c r="I109" s="486"/>
      <c r="J109" s="203">
        <v>250000000</v>
      </c>
    </row>
    <row r="110" spans="1:10" s="492" customFormat="1" ht="261.75" customHeight="1">
      <c r="A110" s="487">
        <v>23030105</v>
      </c>
      <c r="B110" s="59" t="s">
        <v>19</v>
      </c>
      <c r="C110" s="496"/>
      <c r="D110" s="122" t="s">
        <v>742</v>
      </c>
      <c r="E110" s="777" t="s">
        <v>820</v>
      </c>
      <c r="F110" s="777"/>
      <c r="G110" s="486"/>
      <c r="H110" s="203">
        <v>150000000</v>
      </c>
      <c r="I110" s="486"/>
      <c r="J110" s="203">
        <v>200000000</v>
      </c>
    </row>
    <row r="111" spans="1:10" s="492" customFormat="1" ht="25.5" customHeight="1">
      <c r="A111" s="785">
        <v>23030106</v>
      </c>
      <c r="B111" s="786" t="s">
        <v>19</v>
      </c>
      <c r="C111" s="500"/>
      <c r="D111" s="140"/>
      <c r="E111" s="798" t="s">
        <v>821</v>
      </c>
      <c r="F111" s="799"/>
      <c r="G111" s="519"/>
      <c r="H111" s="263"/>
      <c r="I111" s="519"/>
      <c r="J111" s="263"/>
    </row>
    <row r="112" spans="1:10" s="492" customFormat="1" ht="19.5">
      <c r="A112" s="785"/>
      <c r="B112" s="786"/>
      <c r="C112" s="500"/>
      <c r="D112" s="140" t="s">
        <v>9</v>
      </c>
      <c r="E112" s="789" t="s">
        <v>822</v>
      </c>
      <c r="F112" s="789"/>
      <c r="G112" s="519">
        <v>20000000</v>
      </c>
      <c r="H112" s="589">
        <v>20000000</v>
      </c>
      <c r="I112" s="519"/>
      <c r="J112" s="589">
        <v>10000000</v>
      </c>
    </row>
    <row r="113" spans="1:10" s="492" customFormat="1" ht="19.5">
      <c r="A113" s="785"/>
      <c r="B113" s="786"/>
      <c r="C113" s="500"/>
      <c r="D113" s="140" t="s">
        <v>9</v>
      </c>
      <c r="E113" s="789" t="s">
        <v>823</v>
      </c>
      <c r="F113" s="789"/>
      <c r="G113" s="519">
        <v>1000000</v>
      </c>
      <c r="H113" s="589">
        <v>1000000</v>
      </c>
      <c r="I113" s="519"/>
      <c r="J113" s="589"/>
    </row>
    <row r="114" spans="1:10" s="492" customFormat="1" ht="19.5">
      <c r="A114" s="785"/>
      <c r="B114" s="786"/>
      <c r="C114" s="500"/>
      <c r="D114" s="140" t="s">
        <v>9</v>
      </c>
      <c r="E114" s="520" t="s">
        <v>824</v>
      </c>
      <c r="F114" s="520"/>
      <c r="G114" s="519">
        <v>10000000</v>
      </c>
      <c r="H114" s="589">
        <v>10000000</v>
      </c>
      <c r="I114" s="519"/>
      <c r="J114" s="589"/>
    </row>
    <row r="115" spans="1:10" s="184" customFormat="1" ht="262.5" customHeight="1">
      <c r="A115" s="785"/>
      <c r="B115" s="786"/>
      <c r="C115" s="500"/>
      <c r="D115" s="261" t="s">
        <v>742</v>
      </c>
      <c r="E115" s="777" t="s">
        <v>980</v>
      </c>
      <c r="F115" s="777"/>
      <c r="G115" s="519"/>
      <c r="H115" s="590">
        <v>100000000</v>
      </c>
      <c r="I115" s="327">
        <v>61897354.340000004</v>
      </c>
      <c r="J115" s="590">
        <v>200000000</v>
      </c>
    </row>
    <row r="116" spans="1:10" s="184" customFormat="1" ht="36" customHeight="1">
      <c r="A116" s="487">
        <v>23030109</v>
      </c>
      <c r="B116" s="496"/>
      <c r="C116" s="496"/>
      <c r="D116" s="122" t="s">
        <v>750</v>
      </c>
      <c r="E116" s="797" t="s">
        <v>825</v>
      </c>
      <c r="F116" s="797"/>
      <c r="G116" s="203"/>
      <c r="H116" s="203">
        <v>0</v>
      </c>
      <c r="I116" s="203"/>
      <c r="J116" s="203">
        <v>0</v>
      </c>
    </row>
    <row r="117" spans="1:10" s="184" customFormat="1" ht="19.5">
      <c r="A117" s="487">
        <v>23030110</v>
      </c>
      <c r="B117" s="496"/>
      <c r="C117" s="496"/>
      <c r="D117" s="122" t="s">
        <v>750</v>
      </c>
      <c r="E117" s="790" t="s">
        <v>826</v>
      </c>
      <c r="F117" s="790"/>
      <c r="G117" s="203"/>
      <c r="H117" s="203">
        <v>5000000</v>
      </c>
      <c r="I117" s="203"/>
      <c r="J117" s="203">
        <v>5000000</v>
      </c>
    </row>
    <row r="118" spans="1:10" s="184" customFormat="1" ht="36" customHeight="1">
      <c r="A118" s="487">
        <v>23030111</v>
      </c>
      <c r="B118" s="496"/>
      <c r="C118" s="496"/>
      <c r="D118" s="496">
        <v>31913100</v>
      </c>
      <c r="E118" s="790" t="s">
        <v>827</v>
      </c>
      <c r="F118" s="790"/>
      <c r="G118" s="203"/>
      <c r="H118" s="203">
        <v>10000000</v>
      </c>
      <c r="I118" s="203"/>
      <c r="J118" s="203">
        <v>10000000</v>
      </c>
    </row>
    <row r="119" spans="1:10" s="184" customFormat="1" ht="36" customHeight="1">
      <c r="A119" s="487">
        <v>23030112</v>
      </c>
      <c r="B119" s="496"/>
      <c r="C119" s="496"/>
      <c r="D119" s="496">
        <v>31913100</v>
      </c>
      <c r="E119" s="797" t="s">
        <v>828</v>
      </c>
      <c r="F119" s="797"/>
      <c r="G119" s="203"/>
      <c r="H119" s="203">
        <v>15000000</v>
      </c>
      <c r="I119" s="203"/>
      <c r="J119" s="203">
        <v>15000000</v>
      </c>
    </row>
    <row r="120" spans="1:10" s="492" customFormat="1" ht="264.75" customHeight="1">
      <c r="A120" s="487">
        <v>23030113</v>
      </c>
      <c r="B120" s="59" t="s">
        <v>19</v>
      </c>
      <c r="C120" s="496"/>
      <c r="D120" s="122" t="s">
        <v>742</v>
      </c>
      <c r="E120" s="790" t="s">
        <v>829</v>
      </c>
      <c r="F120" s="790"/>
      <c r="G120" s="486">
        <v>121887600</v>
      </c>
      <c r="H120" s="203">
        <v>400000000</v>
      </c>
      <c r="I120" s="486">
        <v>184695011.63999999</v>
      </c>
      <c r="J120" s="203">
        <v>500000000</v>
      </c>
    </row>
    <row r="121" spans="1:10" s="184" customFormat="1" ht="177" customHeight="1">
      <c r="A121" s="487">
        <v>23030118</v>
      </c>
      <c r="B121" s="496"/>
      <c r="C121" s="496"/>
      <c r="D121" s="122" t="s">
        <v>742</v>
      </c>
      <c r="E121" s="796" t="s">
        <v>979</v>
      </c>
      <c r="F121" s="796"/>
      <c r="G121" s="486"/>
      <c r="H121" s="203"/>
      <c r="I121" s="486"/>
      <c r="J121" s="203">
        <v>100000000</v>
      </c>
    </row>
    <row r="122" spans="1:10" s="184" customFormat="1" ht="45" customHeight="1">
      <c r="A122" s="487">
        <v>23030121</v>
      </c>
      <c r="B122" s="59" t="s">
        <v>19</v>
      </c>
      <c r="C122" s="496"/>
      <c r="D122" s="496">
        <v>31913100</v>
      </c>
      <c r="E122" s="796" t="s">
        <v>950</v>
      </c>
      <c r="F122" s="796"/>
      <c r="G122" s="486"/>
      <c r="H122" s="203">
        <v>100000000</v>
      </c>
      <c r="I122" s="486"/>
      <c r="J122" s="203">
        <v>350000000</v>
      </c>
    </row>
    <row r="123" spans="1:10" s="492" customFormat="1" ht="261.75" customHeight="1">
      <c r="A123" s="487">
        <v>23030122</v>
      </c>
      <c r="B123" s="59" t="s">
        <v>19</v>
      </c>
      <c r="C123" s="496"/>
      <c r="D123" s="122" t="s">
        <v>742</v>
      </c>
      <c r="E123" s="790" t="s">
        <v>830</v>
      </c>
      <c r="F123" s="790"/>
      <c r="G123" s="203">
        <v>55400600</v>
      </c>
      <c r="H123" s="203">
        <v>100000000</v>
      </c>
      <c r="I123" s="203">
        <v>38690413.899999999</v>
      </c>
      <c r="J123" s="203">
        <v>300000000</v>
      </c>
    </row>
    <row r="124" spans="1:10" s="184" customFormat="1" ht="36" customHeight="1">
      <c r="A124" s="487">
        <v>23030123</v>
      </c>
      <c r="B124" s="59" t="s">
        <v>19</v>
      </c>
      <c r="C124" s="496"/>
      <c r="D124" s="122" t="s">
        <v>9</v>
      </c>
      <c r="E124" s="790" t="s">
        <v>831</v>
      </c>
      <c r="F124" s="790"/>
      <c r="G124" s="486"/>
      <c r="H124" s="203">
        <v>10000000</v>
      </c>
      <c r="I124" s="486"/>
      <c r="J124" s="203">
        <v>10000000</v>
      </c>
    </row>
    <row r="125" spans="1:10" s="184" customFormat="1" ht="19.5">
      <c r="A125" s="487">
        <v>23030124</v>
      </c>
      <c r="B125" s="59" t="s">
        <v>19</v>
      </c>
      <c r="C125" s="496"/>
      <c r="D125" s="122" t="s">
        <v>9</v>
      </c>
      <c r="E125" s="790" t="s">
        <v>832</v>
      </c>
      <c r="F125" s="790"/>
      <c r="G125" s="486"/>
      <c r="H125" s="203">
        <v>5000000</v>
      </c>
      <c r="I125" s="486"/>
      <c r="J125" s="203">
        <v>15000000</v>
      </c>
    </row>
    <row r="126" spans="1:10" s="184" customFormat="1" ht="36" customHeight="1">
      <c r="A126" s="487">
        <v>23030125</v>
      </c>
      <c r="B126" s="496"/>
      <c r="C126" s="496"/>
      <c r="D126" s="122" t="s">
        <v>9</v>
      </c>
      <c r="E126" s="790" t="s">
        <v>833</v>
      </c>
      <c r="F126" s="790"/>
      <c r="G126" s="486"/>
      <c r="H126" s="203">
        <v>5000000</v>
      </c>
      <c r="I126" s="486"/>
      <c r="J126" s="203">
        <v>10000000</v>
      </c>
    </row>
    <row r="127" spans="1:10" s="184" customFormat="1" ht="253.5">
      <c r="A127" s="487">
        <v>23030126</v>
      </c>
      <c r="B127" s="59" t="s">
        <v>19</v>
      </c>
      <c r="C127" s="496"/>
      <c r="D127" s="122" t="s">
        <v>742</v>
      </c>
      <c r="E127" s="790" t="s">
        <v>834</v>
      </c>
      <c r="F127" s="790"/>
      <c r="G127" s="486"/>
      <c r="H127" s="203">
        <v>40000000</v>
      </c>
      <c r="I127" s="486"/>
      <c r="J127" s="203">
        <v>30000000</v>
      </c>
    </row>
    <row r="128" spans="1:10" s="492" customFormat="1" ht="64.5" customHeight="1">
      <c r="A128" s="502">
        <v>23030127</v>
      </c>
      <c r="B128" s="59" t="s">
        <v>19</v>
      </c>
      <c r="C128" s="504"/>
      <c r="D128" s="122" t="s">
        <v>835</v>
      </c>
      <c r="E128" s="790" t="s">
        <v>836</v>
      </c>
      <c r="F128" s="790"/>
      <c r="G128" s="486"/>
      <c r="H128" s="203">
        <v>50000000</v>
      </c>
      <c r="I128" s="486"/>
      <c r="J128" s="203">
        <v>30000000</v>
      </c>
    </row>
    <row r="129" spans="1:10" s="492" customFormat="1" ht="19.5">
      <c r="A129" s="487">
        <v>23030128</v>
      </c>
      <c r="B129" s="496"/>
      <c r="C129" s="496"/>
      <c r="D129" s="122" t="s">
        <v>750</v>
      </c>
      <c r="E129" s="790" t="s">
        <v>837</v>
      </c>
      <c r="F129" s="790"/>
      <c r="G129" s="518"/>
      <c r="H129" s="204"/>
      <c r="I129" s="518"/>
      <c r="J129" s="204"/>
    </row>
    <row r="130" spans="1:10" s="492" customFormat="1" ht="19.5">
      <c r="A130" s="487">
        <v>23030129</v>
      </c>
      <c r="B130" s="496"/>
      <c r="C130" s="496"/>
      <c r="D130" s="122" t="s">
        <v>750</v>
      </c>
      <c r="E130" s="790" t="s">
        <v>838</v>
      </c>
      <c r="F130" s="790"/>
      <c r="G130" s="518"/>
      <c r="H130" s="204"/>
      <c r="I130" s="518"/>
      <c r="J130" s="204"/>
    </row>
    <row r="131" spans="1:10" s="465" customFormat="1" ht="20.25">
      <c r="A131" s="791">
        <v>23020129</v>
      </c>
      <c r="B131" s="212" t="s">
        <v>810</v>
      </c>
      <c r="C131" s="508"/>
      <c r="D131" s="212" t="s">
        <v>839</v>
      </c>
      <c r="E131" s="509" t="s">
        <v>811</v>
      </c>
      <c r="F131" s="510"/>
      <c r="G131" s="510"/>
      <c r="H131" s="510"/>
      <c r="I131" s="510"/>
      <c r="J131" s="510"/>
    </row>
    <row r="132" spans="1:10" s="465" customFormat="1" ht="39" customHeight="1">
      <c r="A132" s="791"/>
      <c r="B132" s="212" t="s">
        <v>810</v>
      </c>
      <c r="C132" s="508"/>
      <c r="D132" s="82" t="s">
        <v>839</v>
      </c>
      <c r="E132" s="667" t="s">
        <v>840</v>
      </c>
      <c r="F132" s="510"/>
      <c r="G132" s="510"/>
      <c r="H132" s="510">
        <v>152482500.56</v>
      </c>
      <c r="I132" s="512"/>
      <c r="J132" s="512"/>
    </row>
    <row r="133" spans="1:10" s="465" customFormat="1" ht="42" customHeight="1" thickBot="1">
      <c r="A133" s="792"/>
      <c r="B133" s="356" t="s">
        <v>810</v>
      </c>
      <c r="C133" s="587"/>
      <c r="D133" s="94" t="s">
        <v>839</v>
      </c>
      <c r="E133" s="668" t="s">
        <v>841</v>
      </c>
      <c r="F133" s="669"/>
      <c r="G133" s="669"/>
      <c r="H133" s="669">
        <v>137984387.53</v>
      </c>
      <c r="I133" s="588"/>
      <c r="J133" s="588"/>
    </row>
    <row r="134" spans="1:10" s="492" customFormat="1" ht="20.25" thickBot="1">
      <c r="A134" s="591"/>
      <c r="B134" s="591"/>
      <c r="C134" s="591"/>
      <c r="D134" s="591"/>
      <c r="E134" s="793" t="s">
        <v>778</v>
      </c>
      <c r="F134" s="794"/>
      <c r="G134" s="582">
        <f>SUM(G106:G130)</f>
        <v>208288200</v>
      </c>
      <c r="H134" s="582">
        <f>SUM(H106:H130)</f>
        <v>1386000000</v>
      </c>
      <c r="I134" s="582">
        <f>SUM(I106:I130)</f>
        <v>285282779.88</v>
      </c>
      <c r="J134" s="582">
        <f>SUM(J106:J130)</f>
        <v>2200000000</v>
      </c>
    </row>
    <row r="135" spans="1:10" s="184" customFormat="1" ht="27" customHeight="1">
      <c r="A135" s="513">
        <v>2304</v>
      </c>
      <c r="B135" s="514"/>
      <c r="C135" s="514"/>
      <c r="D135" s="514"/>
      <c r="E135" s="795" t="s">
        <v>735</v>
      </c>
      <c r="F135" s="795"/>
      <c r="G135" s="515"/>
      <c r="H135" s="586"/>
      <c r="I135" s="515"/>
      <c r="J135" s="586"/>
    </row>
    <row r="136" spans="1:10" s="184" customFormat="1" ht="28.5" customHeight="1">
      <c r="A136" s="516">
        <v>23040100</v>
      </c>
      <c r="B136" s="517"/>
      <c r="C136" s="517"/>
      <c r="D136" s="517"/>
      <c r="E136" s="784" t="s">
        <v>842</v>
      </c>
      <c r="F136" s="784"/>
      <c r="G136" s="486"/>
      <c r="H136" s="203"/>
      <c r="I136" s="486"/>
      <c r="J136" s="203"/>
    </row>
    <row r="137" spans="1:10" s="184" customFormat="1" ht="39">
      <c r="A137" s="487">
        <v>23040101</v>
      </c>
      <c r="B137" s="59" t="s">
        <v>19</v>
      </c>
      <c r="C137" s="496"/>
      <c r="D137" s="261" t="s">
        <v>843</v>
      </c>
      <c r="E137" s="777" t="s">
        <v>951</v>
      </c>
      <c r="F137" s="777"/>
      <c r="G137" s="203"/>
      <c r="H137" s="203">
        <v>5000000</v>
      </c>
      <c r="I137" s="203"/>
      <c r="J137" s="203">
        <v>15000000</v>
      </c>
    </row>
    <row r="138" spans="1:10" s="184" customFormat="1" ht="25.5" customHeight="1">
      <c r="A138" s="785">
        <v>23040102</v>
      </c>
      <c r="B138" s="786" t="s">
        <v>19</v>
      </c>
      <c r="C138" s="787"/>
      <c r="D138" s="505"/>
      <c r="E138" s="788" t="s">
        <v>844</v>
      </c>
      <c r="F138" s="788"/>
      <c r="G138" s="263"/>
      <c r="H138" s="263"/>
      <c r="I138" s="263"/>
      <c r="J138" s="263"/>
    </row>
    <row r="139" spans="1:10" s="184" customFormat="1" ht="19.5">
      <c r="A139" s="785"/>
      <c r="B139" s="786"/>
      <c r="C139" s="787"/>
      <c r="D139" s="505">
        <v>31913100</v>
      </c>
      <c r="E139" s="789" t="s">
        <v>845</v>
      </c>
      <c r="F139" s="789"/>
      <c r="G139" s="263"/>
      <c r="H139" s="589"/>
      <c r="I139" s="263"/>
      <c r="J139" s="589"/>
    </row>
    <row r="140" spans="1:10" s="184" customFormat="1" ht="259.5" customHeight="1">
      <c r="A140" s="785"/>
      <c r="B140" s="786"/>
      <c r="C140" s="787"/>
      <c r="D140" s="261" t="s">
        <v>879</v>
      </c>
      <c r="E140" s="784" t="s">
        <v>981</v>
      </c>
      <c r="F140" s="784"/>
      <c r="G140" s="186">
        <v>115678900</v>
      </c>
      <c r="H140" s="592">
        <v>300000000</v>
      </c>
      <c r="I140" s="186">
        <v>126569781.26000001</v>
      </c>
      <c r="J140" s="592">
        <v>400000000</v>
      </c>
    </row>
    <row r="141" spans="1:10" s="184" customFormat="1" ht="24.95" customHeight="1">
      <c r="A141" s="487">
        <v>23040103</v>
      </c>
      <c r="B141" s="496"/>
      <c r="C141" s="496"/>
      <c r="D141" s="122" t="s">
        <v>750</v>
      </c>
      <c r="E141" s="777" t="s">
        <v>846</v>
      </c>
      <c r="F141" s="777"/>
      <c r="G141" s="204"/>
      <c r="H141" s="203"/>
      <c r="I141" s="204"/>
      <c r="J141" s="203"/>
    </row>
    <row r="142" spans="1:10" s="184" customFormat="1" ht="24.95" customHeight="1">
      <c r="A142" s="487">
        <v>23040104</v>
      </c>
      <c r="B142" s="496"/>
      <c r="C142" s="496"/>
      <c r="D142" s="122" t="s">
        <v>9</v>
      </c>
      <c r="E142" s="777" t="s">
        <v>847</v>
      </c>
      <c r="F142" s="777"/>
      <c r="G142" s="204"/>
      <c r="H142" s="203">
        <v>5000000</v>
      </c>
      <c r="I142" s="204"/>
      <c r="J142" s="203">
        <v>5000000</v>
      </c>
    </row>
    <row r="143" spans="1:10" s="184" customFormat="1" ht="24.95" customHeight="1" thickBot="1">
      <c r="A143" s="488">
        <v>23040105</v>
      </c>
      <c r="B143" s="521"/>
      <c r="C143" s="521"/>
      <c r="D143" s="145" t="s">
        <v>9</v>
      </c>
      <c r="E143" s="781" t="s">
        <v>848</v>
      </c>
      <c r="F143" s="781"/>
      <c r="G143" s="523"/>
      <c r="H143" s="490">
        <v>15000000</v>
      </c>
      <c r="I143" s="523"/>
      <c r="J143" s="490">
        <v>30000000</v>
      </c>
    </row>
    <row r="144" spans="1:10" s="184" customFormat="1" ht="24.95" customHeight="1" thickBot="1">
      <c r="A144" s="524"/>
      <c r="B144" s="524"/>
      <c r="C144" s="524"/>
      <c r="D144" s="525"/>
      <c r="E144" s="779" t="s">
        <v>778</v>
      </c>
      <c r="F144" s="780"/>
      <c r="G144" s="526">
        <f>SUM(G137:G143)</f>
        <v>115678900</v>
      </c>
      <c r="H144" s="526">
        <f>SUM(H137:H143)</f>
        <v>325000000</v>
      </c>
      <c r="I144" s="526">
        <f>SUM(I137:I143)</f>
        <v>126569781.26000001</v>
      </c>
      <c r="J144" s="526">
        <f>SUM(J137:J143)</f>
        <v>450000000</v>
      </c>
    </row>
    <row r="145" spans="1:10" s="531" customFormat="1" ht="24.95" customHeight="1">
      <c r="A145" s="527">
        <v>2305</v>
      </c>
      <c r="B145" s="528"/>
      <c r="C145" s="528"/>
      <c r="D145" s="528"/>
      <c r="E145" s="782" t="s">
        <v>736</v>
      </c>
      <c r="F145" s="782"/>
      <c r="G145" s="529"/>
      <c r="H145" s="530"/>
      <c r="I145" s="529"/>
      <c r="J145" s="530"/>
    </row>
    <row r="146" spans="1:10" s="531" customFormat="1" ht="24.95" customHeight="1">
      <c r="A146" s="532">
        <v>23050100</v>
      </c>
      <c r="B146" s="265"/>
      <c r="C146" s="265"/>
      <c r="D146" s="265"/>
      <c r="E146" s="783" t="s">
        <v>849</v>
      </c>
      <c r="F146" s="783"/>
      <c r="G146" s="533"/>
      <c r="H146" s="534"/>
      <c r="I146" s="533"/>
      <c r="J146" s="534"/>
    </row>
    <row r="147" spans="1:10" s="531" customFormat="1" ht="24.95" customHeight="1">
      <c r="A147" s="535">
        <v>23050101</v>
      </c>
      <c r="B147" s="59" t="s">
        <v>19</v>
      </c>
      <c r="C147" s="267"/>
      <c r="D147" s="496">
        <v>31913100</v>
      </c>
      <c r="E147" s="776" t="s">
        <v>850</v>
      </c>
      <c r="F147" s="776"/>
      <c r="G147" s="204"/>
      <c r="H147" s="187"/>
      <c r="I147" s="204"/>
      <c r="J147" s="187">
        <v>30000000</v>
      </c>
    </row>
    <row r="148" spans="1:10" s="531" customFormat="1" ht="24.95" customHeight="1">
      <c r="A148" s="535">
        <v>23050102</v>
      </c>
      <c r="B148" s="59" t="s">
        <v>19</v>
      </c>
      <c r="C148" s="267"/>
      <c r="D148" s="496">
        <v>31913100</v>
      </c>
      <c r="E148" s="777" t="s">
        <v>851</v>
      </c>
      <c r="F148" s="777"/>
      <c r="G148" s="203"/>
      <c r="H148" s="534"/>
      <c r="I148" s="203"/>
      <c r="J148" s="534"/>
    </row>
    <row r="149" spans="1:10" s="531" customFormat="1" ht="24.95" customHeight="1">
      <c r="A149" s="535">
        <v>23050103</v>
      </c>
      <c r="B149" s="267"/>
      <c r="C149" s="267"/>
      <c r="D149" s="122" t="s">
        <v>750</v>
      </c>
      <c r="E149" s="776" t="s">
        <v>852</v>
      </c>
      <c r="F149" s="776"/>
      <c r="G149" s="203"/>
      <c r="H149" s="187"/>
      <c r="I149" s="203"/>
      <c r="J149" s="187"/>
    </row>
    <row r="150" spans="1:10" s="531" customFormat="1" ht="24.95" customHeight="1">
      <c r="A150" s="535">
        <v>23050104</v>
      </c>
      <c r="B150" s="267"/>
      <c r="C150" s="267"/>
      <c r="D150" s="122" t="s">
        <v>750</v>
      </c>
      <c r="E150" s="776" t="s">
        <v>853</v>
      </c>
      <c r="F150" s="776"/>
      <c r="G150" s="203"/>
      <c r="H150" s="187"/>
      <c r="I150" s="203"/>
      <c r="J150" s="187"/>
    </row>
    <row r="151" spans="1:10" s="531" customFormat="1" ht="24.95" customHeight="1" thickBot="1">
      <c r="A151" s="536">
        <v>23050107</v>
      </c>
      <c r="B151" s="537"/>
      <c r="C151" s="537"/>
      <c r="D151" s="145" t="s">
        <v>750</v>
      </c>
      <c r="E151" s="778" t="s">
        <v>854</v>
      </c>
      <c r="F151" s="778"/>
      <c r="G151" s="490"/>
      <c r="H151" s="491"/>
      <c r="I151" s="490"/>
      <c r="J151" s="491"/>
    </row>
    <row r="152" spans="1:10" s="184" customFormat="1" ht="24.95" customHeight="1" thickBot="1">
      <c r="A152" s="524"/>
      <c r="B152" s="524"/>
      <c r="C152" s="524"/>
      <c r="D152" s="525"/>
      <c r="E152" s="779" t="s">
        <v>778</v>
      </c>
      <c r="F152" s="780"/>
      <c r="G152" s="526">
        <f>SUM(G147:G151)</f>
        <v>0</v>
      </c>
      <c r="H152" s="526">
        <f>SUM(H147:H151)</f>
        <v>0</v>
      </c>
      <c r="I152" s="526">
        <f>SUM(I147:I151)</f>
        <v>0</v>
      </c>
      <c r="J152" s="526">
        <f>SUM(J147:J151)</f>
        <v>30000000</v>
      </c>
    </row>
    <row r="153" spans="1:10" s="531" customFormat="1" ht="24.95" customHeight="1">
      <c r="A153" s="527">
        <v>40000000</v>
      </c>
      <c r="B153" s="528"/>
      <c r="C153" s="528"/>
      <c r="D153" s="528"/>
      <c r="E153" s="774" t="s">
        <v>737</v>
      </c>
      <c r="F153" s="774"/>
      <c r="G153" s="538"/>
      <c r="H153" s="538"/>
      <c r="I153" s="538"/>
      <c r="J153" s="538"/>
    </row>
    <row r="154" spans="1:10" s="531" customFormat="1" ht="24.95" customHeight="1">
      <c r="A154" s="320">
        <v>41000000</v>
      </c>
      <c r="B154" s="59" t="s">
        <v>19</v>
      </c>
      <c r="C154" s="283"/>
      <c r="D154" s="496">
        <v>31913100</v>
      </c>
      <c r="E154" s="775" t="s">
        <v>855</v>
      </c>
      <c r="F154" s="775"/>
      <c r="G154" s="533">
        <v>118765990</v>
      </c>
      <c r="H154" s="533">
        <v>124999500.00013351</v>
      </c>
      <c r="I154" s="533">
        <v>55696752.280000001</v>
      </c>
      <c r="J154" s="533">
        <v>185000000</v>
      </c>
    </row>
    <row r="155" spans="1:10" s="531" customFormat="1" ht="24.95" customHeight="1">
      <c r="A155" s="320">
        <v>41010000</v>
      </c>
      <c r="B155" s="283"/>
      <c r="C155" s="283"/>
      <c r="D155" s="122" t="s">
        <v>750</v>
      </c>
      <c r="E155" s="775" t="s">
        <v>856</v>
      </c>
      <c r="F155" s="775"/>
      <c r="G155" s="203"/>
      <c r="H155" s="203"/>
      <c r="I155" s="203"/>
      <c r="J155" s="203"/>
    </row>
    <row r="156" spans="1:10" s="531" customFormat="1" ht="24.95" customHeight="1">
      <c r="A156" s="320">
        <v>41010100</v>
      </c>
      <c r="B156" s="283"/>
      <c r="C156" s="283" t="s">
        <v>50</v>
      </c>
      <c r="D156" s="122" t="s">
        <v>750</v>
      </c>
      <c r="E156" s="775" t="s">
        <v>857</v>
      </c>
      <c r="F156" s="775"/>
      <c r="G156" s="203"/>
      <c r="H156" s="203"/>
      <c r="I156" s="203"/>
      <c r="J156" s="203"/>
    </row>
    <row r="157" spans="1:10" s="531" customFormat="1" ht="24.95" customHeight="1">
      <c r="A157" s="320">
        <v>41010101</v>
      </c>
      <c r="B157" s="283"/>
      <c r="C157" s="283"/>
      <c r="D157" s="122" t="s">
        <v>750</v>
      </c>
      <c r="E157" s="775" t="s">
        <v>857</v>
      </c>
      <c r="F157" s="775"/>
      <c r="G157" s="203"/>
      <c r="H157" s="203"/>
      <c r="I157" s="203"/>
      <c r="J157" s="203"/>
    </row>
    <row r="158" spans="1:10" s="531" customFormat="1" ht="24.95" customHeight="1">
      <c r="A158" s="539">
        <v>4103</v>
      </c>
      <c r="B158" s="540"/>
      <c r="C158" s="540"/>
      <c r="D158" s="122" t="s">
        <v>750</v>
      </c>
      <c r="E158" s="773" t="s">
        <v>858</v>
      </c>
      <c r="F158" s="773"/>
      <c r="G158" s="203"/>
      <c r="H158" s="203"/>
      <c r="I158" s="203"/>
      <c r="J158" s="203"/>
    </row>
    <row r="159" spans="1:10" s="531" customFormat="1" ht="24.95" customHeight="1">
      <c r="A159" s="539">
        <v>410301</v>
      </c>
      <c r="B159" s="540"/>
      <c r="C159" s="540"/>
      <c r="D159" s="122" t="s">
        <v>750</v>
      </c>
      <c r="E159" s="773" t="s">
        <v>859</v>
      </c>
      <c r="F159" s="773"/>
      <c r="G159" s="203"/>
      <c r="H159" s="203"/>
      <c r="I159" s="203"/>
      <c r="J159" s="203"/>
    </row>
    <row r="160" spans="1:10" s="531" customFormat="1" ht="24.95" customHeight="1">
      <c r="A160" s="541">
        <v>41030101</v>
      </c>
      <c r="B160" s="542"/>
      <c r="C160" s="542"/>
      <c r="D160" s="122" t="s">
        <v>750</v>
      </c>
      <c r="E160" s="763" t="s">
        <v>860</v>
      </c>
      <c r="F160" s="763"/>
      <c r="G160" s="203"/>
      <c r="H160" s="203"/>
      <c r="I160" s="203"/>
      <c r="J160" s="203"/>
    </row>
    <row r="161" spans="1:10" s="531" customFormat="1" ht="24.95" customHeight="1">
      <c r="A161" s="541">
        <v>41030102</v>
      </c>
      <c r="B161" s="542"/>
      <c r="C161" s="542"/>
      <c r="D161" s="122" t="s">
        <v>750</v>
      </c>
      <c r="E161" s="763" t="s">
        <v>861</v>
      </c>
      <c r="F161" s="763"/>
      <c r="G161" s="203"/>
      <c r="H161" s="203"/>
      <c r="I161" s="203"/>
      <c r="J161" s="203"/>
    </row>
    <row r="162" spans="1:10" s="531" customFormat="1" ht="24.95" customHeight="1">
      <c r="A162" s="541">
        <v>41030103</v>
      </c>
      <c r="B162" s="542"/>
      <c r="C162" s="542" t="s">
        <v>50</v>
      </c>
      <c r="D162" s="122" t="s">
        <v>750</v>
      </c>
      <c r="E162" s="763" t="s">
        <v>862</v>
      </c>
      <c r="F162" s="763"/>
      <c r="G162" s="203"/>
      <c r="H162" s="203"/>
      <c r="I162" s="203"/>
      <c r="J162" s="203"/>
    </row>
    <row r="163" spans="1:10" s="531" customFormat="1" ht="24.95" customHeight="1">
      <c r="A163" s="539">
        <v>410302</v>
      </c>
      <c r="B163" s="540"/>
      <c r="C163" s="540"/>
      <c r="D163" s="122" t="s">
        <v>750</v>
      </c>
      <c r="E163" s="773" t="s">
        <v>863</v>
      </c>
      <c r="F163" s="773"/>
      <c r="G163" s="203"/>
      <c r="H163" s="203"/>
      <c r="I163" s="203"/>
      <c r="J163" s="203"/>
    </row>
    <row r="164" spans="1:10" s="531" customFormat="1" ht="24.95" customHeight="1">
      <c r="A164" s="541">
        <v>41030201</v>
      </c>
      <c r="B164" s="59" t="s">
        <v>19</v>
      </c>
      <c r="C164" s="542"/>
      <c r="D164" s="496">
        <v>31913100</v>
      </c>
      <c r="E164" s="763" t="s">
        <v>864</v>
      </c>
      <c r="F164" s="763"/>
      <c r="G164" s="203"/>
      <c r="H164" s="533"/>
      <c r="I164" s="203"/>
      <c r="J164" s="533"/>
    </row>
    <row r="165" spans="1:10" s="531" customFormat="1" ht="24.95" customHeight="1">
      <c r="A165" s="541">
        <v>41030202</v>
      </c>
      <c r="B165" s="542"/>
      <c r="C165" s="542"/>
      <c r="D165" s="122" t="s">
        <v>750</v>
      </c>
      <c r="E165" s="763" t="s">
        <v>865</v>
      </c>
      <c r="F165" s="763"/>
      <c r="G165" s="203"/>
      <c r="H165" s="203"/>
      <c r="I165" s="203"/>
      <c r="J165" s="203"/>
    </row>
    <row r="166" spans="1:10" s="531" customFormat="1" ht="24.95" customHeight="1">
      <c r="A166" s="541">
        <v>41030203</v>
      </c>
      <c r="B166" s="542"/>
      <c r="C166" s="542"/>
      <c r="D166" s="122" t="s">
        <v>750</v>
      </c>
      <c r="E166" s="763" t="s">
        <v>866</v>
      </c>
      <c r="F166" s="763"/>
      <c r="G166" s="203"/>
      <c r="H166" s="203"/>
      <c r="I166" s="203"/>
      <c r="J166" s="203"/>
    </row>
    <row r="167" spans="1:10" s="531" customFormat="1" ht="24.95" customHeight="1">
      <c r="A167" s="541">
        <v>41030204</v>
      </c>
      <c r="B167" s="542"/>
      <c r="C167" s="542"/>
      <c r="D167" s="122" t="s">
        <v>750</v>
      </c>
      <c r="E167" s="763" t="s">
        <v>867</v>
      </c>
      <c r="F167" s="763"/>
      <c r="G167" s="203"/>
      <c r="H167" s="203"/>
      <c r="I167" s="203"/>
      <c r="J167" s="203"/>
    </row>
    <row r="168" spans="1:10" s="531" customFormat="1" ht="24.95" customHeight="1">
      <c r="A168" s="541">
        <v>41030205</v>
      </c>
      <c r="B168" s="542"/>
      <c r="C168" s="542"/>
      <c r="D168" s="122" t="s">
        <v>750</v>
      </c>
      <c r="E168" s="763" t="s">
        <v>868</v>
      </c>
      <c r="F168" s="763"/>
      <c r="G168" s="203"/>
      <c r="H168" s="203"/>
      <c r="I168" s="203"/>
      <c r="J168" s="203"/>
    </row>
    <row r="169" spans="1:10" s="531" customFormat="1" ht="24.95" customHeight="1">
      <c r="A169" s="541">
        <v>41030206</v>
      </c>
      <c r="B169" s="542"/>
      <c r="C169" s="542"/>
      <c r="D169" s="122" t="s">
        <v>750</v>
      </c>
      <c r="E169" s="763" t="s">
        <v>869</v>
      </c>
      <c r="F169" s="763"/>
      <c r="G169" s="203"/>
      <c r="H169" s="203"/>
      <c r="I169" s="203"/>
      <c r="J169" s="203"/>
    </row>
    <row r="170" spans="1:10" s="531" customFormat="1" ht="24.95" customHeight="1">
      <c r="A170" s="541">
        <v>41030207</v>
      </c>
      <c r="B170" s="542"/>
      <c r="C170" s="542"/>
      <c r="D170" s="122" t="s">
        <v>750</v>
      </c>
      <c r="E170" s="763" t="s">
        <v>870</v>
      </c>
      <c r="F170" s="763"/>
      <c r="G170" s="203"/>
      <c r="H170" s="203"/>
      <c r="I170" s="203"/>
      <c r="J170" s="203"/>
    </row>
    <row r="171" spans="1:10" s="531" customFormat="1" ht="24.95" customHeight="1">
      <c r="A171" s="541">
        <v>41030208</v>
      </c>
      <c r="B171" s="542"/>
      <c r="C171" s="542"/>
      <c r="D171" s="122" t="s">
        <v>750</v>
      </c>
      <c r="E171" s="763" t="s">
        <v>871</v>
      </c>
      <c r="F171" s="763"/>
      <c r="G171" s="203"/>
      <c r="H171" s="203"/>
      <c r="I171" s="203"/>
      <c r="J171" s="203"/>
    </row>
    <row r="172" spans="1:10" s="531" customFormat="1" ht="24.95" customHeight="1">
      <c r="A172" s="541">
        <v>41030209</v>
      </c>
      <c r="B172" s="542"/>
      <c r="C172" s="542"/>
      <c r="D172" s="122" t="s">
        <v>750</v>
      </c>
      <c r="E172" s="763" t="s">
        <v>872</v>
      </c>
      <c r="F172" s="763"/>
      <c r="G172" s="203"/>
      <c r="H172" s="203"/>
      <c r="I172" s="203"/>
      <c r="J172" s="203"/>
    </row>
    <row r="173" spans="1:10" s="531" customFormat="1" ht="47.25" customHeight="1">
      <c r="A173" s="764">
        <v>41030210</v>
      </c>
      <c r="B173" s="766" t="s">
        <v>19</v>
      </c>
      <c r="C173" s="768"/>
      <c r="D173" s="543"/>
      <c r="E173" s="770" t="s">
        <v>873</v>
      </c>
      <c r="F173" s="770"/>
      <c r="G173" s="203"/>
      <c r="H173" s="203"/>
      <c r="I173" s="203"/>
      <c r="J173" s="203"/>
    </row>
    <row r="174" spans="1:10" s="531" customFormat="1" ht="24.95" customHeight="1">
      <c r="A174" s="764"/>
      <c r="B174" s="766"/>
      <c r="C174" s="768"/>
      <c r="D174" s="544">
        <v>31913100</v>
      </c>
      <c r="E174" s="771" t="s">
        <v>874</v>
      </c>
      <c r="F174" s="771"/>
      <c r="G174" s="545"/>
      <c r="H174" s="593">
        <v>50000000</v>
      </c>
      <c r="I174" s="545"/>
      <c r="J174" s="593">
        <v>50000000</v>
      </c>
    </row>
    <row r="175" spans="1:10" s="531" customFormat="1" ht="38.25" customHeight="1" thickBot="1">
      <c r="A175" s="765"/>
      <c r="B175" s="767"/>
      <c r="C175" s="769"/>
      <c r="D175" s="546">
        <v>31913100</v>
      </c>
      <c r="E175" s="772" t="s">
        <v>875</v>
      </c>
      <c r="F175" s="772"/>
      <c r="G175" s="547">
        <v>178654000</v>
      </c>
      <c r="H175" s="594">
        <v>200000000</v>
      </c>
      <c r="I175" s="547">
        <v>125050000</v>
      </c>
      <c r="J175" s="594">
        <v>200000000</v>
      </c>
    </row>
    <row r="176" spans="1:10" s="551" customFormat="1" ht="30.75" customHeight="1" thickBot="1">
      <c r="A176" s="548"/>
      <c r="B176" s="548"/>
      <c r="C176" s="549"/>
      <c r="D176" s="549"/>
      <c r="E176" s="759" t="s">
        <v>778</v>
      </c>
      <c r="F176" s="760"/>
      <c r="G176" s="550">
        <f>SUM(G154:G175)</f>
        <v>297419990</v>
      </c>
      <c r="H176" s="550">
        <f>SUM(H154:H175)</f>
        <v>374999500.00013351</v>
      </c>
      <c r="I176" s="550">
        <f>SUM(I154:I175)</f>
        <v>180746752.28</v>
      </c>
      <c r="J176" s="550">
        <f>SUM(J154:J175)</f>
        <v>435000000</v>
      </c>
    </row>
    <row r="177" spans="1:10" s="555" customFormat="1" ht="27" customHeight="1" thickBot="1">
      <c r="A177" s="552"/>
      <c r="B177" s="552"/>
      <c r="C177" s="553"/>
      <c r="D177" s="553"/>
      <c r="E177" s="761" t="s">
        <v>51</v>
      </c>
      <c r="F177" s="762"/>
      <c r="G177" s="554">
        <f>G56+G103+G134+G144+G152+G176</f>
        <v>1101108859.3899999</v>
      </c>
      <c r="H177" s="554">
        <f>H56+H103+H134+H144+H152+H176</f>
        <v>5545797701.848238</v>
      </c>
      <c r="I177" s="554">
        <f>I56+I103+I134+I144+I152+I176</f>
        <v>5058573351.5299997</v>
      </c>
      <c r="J177" s="554">
        <f>J56+J103+J134+J144+J152+J176</f>
        <v>8504298201.8481045</v>
      </c>
    </row>
  </sheetData>
  <mergeCells count="191">
    <mergeCell ref="A1:J1"/>
    <mergeCell ref="A2:J2"/>
    <mergeCell ref="A3:J3"/>
    <mergeCell ref="A4:J4"/>
    <mergeCell ref="A5:J5"/>
    <mergeCell ref="E6:F6"/>
    <mergeCell ref="E13:F13"/>
    <mergeCell ref="A14:J14"/>
    <mergeCell ref="A15:J15"/>
    <mergeCell ref="A16:J16"/>
    <mergeCell ref="A17:J17"/>
    <mergeCell ref="E18:F18"/>
    <mergeCell ref="E7:F7"/>
    <mergeCell ref="E8:F8"/>
    <mergeCell ref="E9:F9"/>
    <mergeCell ref="E10:F10"/>
    <mergeCell ref="E11:F11"/>
    <mergeCell ref="E12:F12"/>
    <mergeCell ref="E25:F25"/>
    <mergeCell ref="E26:F26"/>
    <mergeCell ref="E27:F27"/>
    <mergeCell ref="E28:F28"/>
    <mergeCell ref="E29:F29"/>
    <mergeCell ref="E30:F30"/>
    <mergeCell ref="E19:F19"/>
    <mergeCell ref="E20:F20"/>
    <mergeCell ref="E21:F21"/>
    <mergeCell ref="E22:F22"/>
    <mergeCell ref="E23:F23"/>
    <mergeCell ref="E24:F24"/>
    <mergeCell ref="E37:F37"/>
    <mergeCell ref="E38:F38"/>
    <mergeCell ref="E39:F39"/>
    <mergeCell ref="E40:F40"/>
    <mergeCell ref="E41:F41"/>
    <mergeCell ref="E42:F42"/>
    <mergeCell ref="E31:F31"/>
    <mergeCell ref="E32:F32"/>
    <mergeCell ref="E33:F33"/>
    <mergeCell ref="E34:F34"/>
    <mergeCell ref="E35:F35"/>
    <mergeCell ref="E36:F36"/>
    <mergeCell ref="E51:F51"/>
    <mergeCell ref="E52:F52"/>
    <mergeCell ref="E53:F53"/>
    <mergeCell ref="E54:F54"/>
    <mergeCell ref="E55:F55"/>
    <mergeCell ref="E56:F56"/>
    <mergeCell ref="E43:F43"/>
    <mergeCell ref="E44:F44"/>
    <mergeCell ref="E45:F45"/>
    <mergeCell ref="E46:F46"/>
    <mergeCell ref="E47:F47"/>
    <mergeCell ref="E50:F50"/>
    <mergeCell ref="E48:F48"/>
    <mergeCell ref="E49:F49"/>
    <mergeCell ref="E63:F63"/>
    <mergeCell ref="A66:A67"/>
    <mergeCell ref="C66:C67"/>
    <mergeCell ref="E66:F66"/>
    <mergeCell ref="E67:F67"/>
    <mergeCell ref="E57:F57"/>
    <mergeCell ref="E58:F58"/>
    <mergeCell ref="B59:B62"/>
    <mergeCell ref="C59:C62"/>
    <mergeCell ref="D59:D62"/>
    <mergeCell ref="E59:F59"/>
    <mergeCell ref="E60:F60"/>
    <mergeCell ref="E61:F61"/>
    <mergeCell ref="E62:F62"/>
    <mergeCell ref="E64:F64"/>
    <mergeCell ref="E65:F65"/>
    <mergeCell ref="A70:A73"/>
    <mergeCell ref="C70:C72"/>
    <mergeCell ref="E70:F70"/>
    <mergeCell ref="E72:F72"/>
    <mergeCell ref="E73:F73"/>
    <mergeCell ref="E71:F71"/>
    <mergeCell ref="E83:F83"/>
    <mergeCell ref="E85:F85"/>
    <mergeCell ref="E74:F74"/>
    <mergeCell ref="E75:F75"/>
    <mergeCell ref="E76:F76"/>
    <mergeCell ref="E77:F77"/>
    <mergeCell ref="E78:F78"/>
    <mergeCell ref="E79:F79"/>
    <mergeCell ref="E80:F80"/>
    <mergeCell ref="E81:F81"/>
    <mergeCell ref="E82:F82"/>
    <mergeCell ref="E84:F84"/>
    <mergeCell ref="E88:F88"/>
    <mergeCell ref="E89:F89"/>
    <mergeCell ref="E90:F90"/>
    <mergeCell ref="A91:A92"/>
    <mergeCell ref="C91:C92"/>
    <mergeCell ref="D91:D92"/>
    <mergeCell ref="E91:F91"/>
    <mergeCell ref="E92:F92"/>
    <mergeCell ref="A100:A102"/>
    <mergeCell ref="E100:F100"/>
    <mergeCell ref="E101:F101"/>
    <mergeCell ref="E102:F102"/>
    <mergeCell ref="C93:C95"/>
    <mergeCell ref="E93:F93"/>
    <mergeCell ref="A94:A95"/>
    <mergeCell ref="E94:F94"/>
    <mergeCell ref="E95:F95"/>
    <mergeCell ref="E103:F103"/>
    <mergeCell ref="E104:F104"/>
    <mergeCell ref="E105:F105"/>
    <mergeCell ref="E106:F106"/>
    <mergeCell ref="E107:F107"/>
    <mergeCell ref="E108:F108"/>
    <mergeCell ref="E96:F96"/>
    <mergeCell ref="E97:F97"/>
    <mergeCell ref="E98:F98"/>
    <mergeCell ref="E99:F99"/>
    <mergeCell ref="E116:F116"/>
    <mergeCell ref="E117:F117"/>
    <mergeCell ref="E118:F118"/>
    <mergeCell ref="E119:F119"/>
    <mergeCell ref="E120:F120"/>
    <mergeCell ref="E121:F121"/>
    <mergeCell ref="E109:F109"/>
    <mergeCell ref="E110:F110"/>
    <mergeCell ref="A111:A115"/>
    <mergeCell ref="B111:B115"/>
    <mergeCell ref="E112:F112"/>
    <mergeCell ref="E113:F113"/>
    <mergeCell ref="E115:F115"/>
    <mergeCell ref="E111:F111"/>
    <mergeCell ref="E128:F128"/>
    <mergeCell ref="E129:F129"/>
    <mergeCell ref="E130:F130"/>
    <mergeCell ref="A131:A133"/>
    <mergeCell ref="E134:F134"/>
    <mergeCell ref="E135:F135"/>
    <mergeCell ref="E122:F122"/>
    <mergeCell ref="E123:F123"/>
    <mergeCell ref="E124:F124"/>
    <mergeCell ref="E125:F125"/>
    <mergeCell ref="E126:F126"/>
    <mergeCell ref="E127:F127"/>
    <mergeCell ref="E141:F141"/>
    <mergeCell ref="E142:F142"/>
    <mergeCell ref="E143:F143"/>
    <mergeCell ref="E144:F144"/>
    <mergeCell ref="E145:F145"/>
    <mergeCell ref="E146:F146"/>
    <mergeCell ref="E136:F136"/>
    <mergeCell ref="E137:F137"/>
    <mergeCell ref="A138:A140"/>
    <mergeCell ref="B138:B140"/>
    <mergeCell ref="C138:C140"/>
    <mergeCell ref="E138:F138"/>
    <mergeCell ref="E139:F139"/>
    <mergeCell ref="E140:F140"/>
    <mergeCell ref="E153:F153"/>
    <mergeCell ref="E154:F154"/>
    <mergeCell ref="E155:F155"/>
    <mergeCell ref="E156:F156"/>
    <mergeCell ref="E157:F157"/>
    <mergeCell ref="E158:F158"/>
    <mergeCell ref="E147:F147"/>
    <mergeCell ref="E148:F148"/>
    <mergeCell ref="E149:F149"/>
    <mergeCell ref="E150:F150"/>
    <mergeCell ref="E151:F151"/>
    <mergeCell ref="E152:F152"/>
    <mergeCell ref="E165:F165"/>
    <mergeCell ref="E166:F166"/>
    <mergeCell ref="E167:F167"/>
    <mergeCell ref="E168:F168"/>
    <mergeCell ref="E169:F169"/>
    <mergeCell ref="E170:F170"/>
    <mergeCell ref="E159:F159"/>
    <mergeCell ref="E160:F160"/>
    <mergeCell ref="E161:F161"/>
    <mergeCell ref="E162:F162"/>
    <mergeCell ref="E163:F163"/>
    <mergeCell ref="E164:F164"/>
    <mergeCell ref="E176:F176"/>
    <mergeCell ref="E177:F177"/>
    <mergeCell ref="E171:F171"/>
    <mergeCell ref="E172:F172"/>
    <mergeCell ref="A173:A175"/>
    <mergeCell ref="B173:B175"/>
    <mergeCell ref="C173:C175"/>
    <mergeCell ref="E173:F173"/>
    <mergeCell ref="E174:F174"/>
    <mergeCell ref="E175:F175"/>
  </mergeCells>
  <pageMargins left="0.7" right="0.2" top="0.5" bottom="0.5" header="0.3" footer="0.3"/>
  <pageSetup paperSize="9" scale="50" orientation="landscape" horizontalDpi="300" verticalDpi="300" r:id="rId1"/>
  <rowBreaks count="1" manualBreakCount="1">
    <brk id="1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9"/>
  <sheetViews>
    <sheetView view="pageBreakPreview" topLeftCell="A54" zoomScale="60" zoomScaleNormal="100" workbookViewId="0">
      <selection activeCell="J39" sqref="J39"/>
    </sheetView>
  </sheetViews>
  <sheetFormatPr defaultRowHeight="15"/>
  <cols>
    <col min="5" max="20" width="16.5703125" customWidth="1"/>
  </cols>
  <sheetData>
    <row r="1" spans="1:20" ht="28.5">
      <c r="A1" s="841" t="s">
        <v>886</v>
      </c>
      <c r="B1" s="841"/>
      <c r="C1" s="841"/>
      <c r="D1" s="841"/>
      <c r="E1" s="841"/>
      <c r="F1" s="841"/>
      <c r="G1" s="841"/>
      <c r="H1" s="841"/>
      <c r="I1" s="841"/>
      <c r="J1" s="841"/>
      <c r="K1" s="841"/>
      <c r="L1" s="841"/>
      <c r="M1" s="841"/>
      <c r="N1" s="841"/>
      <c r="O1" s="841"/>
      <c r="P1" s="841"/>
      <c r="Q1" s="841"/>
      <c r="R1" s="841"/>
      <c r="S1" s="841"/>
      <c r="T1" s="841"/>
    </row>
    <row r="2" spans="1:20" ht="18">
      <c r="A2" s="842" t="s">
        <v>887</v>
      </c>
      <c r="B2" s="842"/>
      <c r="C2" s="842"/>
      <c r="D2" s="842"/>
      <c r="E2" s="842"/>
      <c r="F2" s="842"/>
      <c r="G2" s="842"/>
      <c r="H2" s="842"/>
      <c r="I2" s="842"/>
      <c r="J2" s="842"/>
      <c r="K2" s="842"/>
      <c r="L2" s="842"/>
      <c r="M2" s="842"/>
      <c r="N2" s="842"/>
      <c r="O2" s="842"/>
      <c r="P2" s="842"/>
      <c r="Q2" s="842"/>
      <c r="R2" s="842"/>
      <c r="S2" s="842"/>
      <c r="T2" s="842"/>
    </row>
    <row r="3" spans="1:20" ht="18.75" thickBot="1">
      <c r="A3" s="843" t="s">
        <v>888</v>
      </c>
      <c r="B3" s="843"/>
      <c r="C3" s="843"/>
      <c r="D3" s="843"/>
      <c r="E3" s="843"/>
      <c r="F3" s="843"/>
      <c r="G3" s="843"/>
      <c r="H3" s="843"/>
      <c r="I3" s="843"/>
      <c r="J3" s="843"/>
      <c r="K3" s="843"/>
      <c r="L3" s="843"/>
      <c r="M3" s="843"/>
      <c r="N3" s="843"/>
      <c r="O3" s="843"/>
      <c r="P3" s="843"/>
      <c r="Q3" s="843"/>
      <c r="R3" s="843"/>
      <c r="S3" s="843"/>
      <c r="T3" s="843"/>
    </row>
    <row r="4" spans="1:20" ht="18.75" thickBot="1">
      <c r="A4" s="844" t="s">
        <v>889</v>
      </c>
      <c r="B4" s="845"/>
      <c r="C4" s="845"/>
      <c r="D4" s="845"/>
      <c r="E4" s="846"/>
      <c r="F4" s="844" t="s">
        <v>890</v>
      </c>
      <c r="G4" s="845"/>
      <c r="H4" s="845"/>
      <c r="I4" s="845"/>
      <c r="J4" s="845"/>
      <c r="K4" s="845"/>
      <c r="L4" s="845"/>
      <c r="M4" s="846"/>
      <c r="N4" s="844" t="s">
        <v>891</v>
      </c>
      <c r="O4" s="845"/>
      <c r="P4" s="845"/>
      <c r="Q4" s="845"/>
      <c r="R4" s="846"/>
      <c r="S4" s="844" t="s">
        <v>892</v>
      </c>
      <c r="T4" s="846"/>
    </row>
    <row r="5" spans="1:20" ht="54">
      <c r="A5" s="619" t="s">
        <v>893</v>
      </c>
      <c r="B5" s="620" t="s">
        <v>894</v>
      </c>
      <c r="C5" s="620" t="s">
        <v>895</v>
      </c>
      <c r="D5" s="620" t="s">
        <v>896</v>
      </c>
      <c r="E5" s="620" t="s">
        <v>897</v>
      </c>
      <c r="F5" s="620" t="s">
        <v>898</v>
      </c>
      <c r="G5" s="620" t="s">
        <v>899</v>
      </c>
      <c r="H5" s="620" t="s">
        <v>900</v>
      </c>
      <c r="I5" s="620" t="s">
        <v>901</v>
      </c>
      <c r="J5" s="620" t="s">
        <v>902</v>
      </c>
      <c r="K5" s="620" t="s">
        <v>903</v>
      </c>
      <c r="L5" s="620" t="s">
        <v>904</v>
      </c>
      <c r="M5" s="620" t="s">
        <v>905</v>
      </c>
      <c r="N5" s="620" t="s">
        <v>906</v>
      </c>
      <c r="O5" s="620" t="s">
        <v>907</v>
      </c>
      <c r="P5" s="620" t="s">
        <v>908</v>
      </c>
      <c r="Q5" s="620" t="s">
        <v>909</v>
      </c>
      <c r="R5" s="620"/>
      <c r="S5" s="620" t="s">
        <v>910</v>
      </c>
      <c r="T5" s="621" t="s">
        <v>911</v>
      </c>
    </row>
    <row r="6" spans="1:20" ht="18">
      <c r="A6" s="622">
        <v>1</v>
      </c>
      <c r="B6" s="623"/>
      <c r="C6" s="623" t="s">
        <v>912</v>
      </c>
      <c r="D6" s="623"/>
      <c r="E6" s="624">
        <v>760076</v>
      </c>
      <c r="F6" s="625">
        <v>342034</v>
      </c>
      <c r="G6" s="625"/>
      <c r="H6" s="625">
        <v>228023</v>
      </c>
      <c r="I6" s="626"/>
      <c r="J6" s="625"/>
      <c r="K6" s="625">
        <v>228023</v>
      </c>
      <c r="L6" s="625">
        <v>190019</v>
      </c>
      <c r="M6" s="625">
        <v>570057</v>
      </c>
      <c r="N6" s="625">
        <v>114011</v>
      </c>
      <c r="O6" s="625">
        <v>570057</v>
      </c>
      <c r="P6" s="625"/>
      <c r="Q6" s="625">
        <v>2280228</v>
      </c>
      <c r="R6" s="625"/>
      <c r="S6" s="625">
        <f>E6*10%</f>
        <v>76007.600000000006</v>
      </c>
      <c r="T6" s="625"/>
    </row>
    <row r="7" spans="1:20" ht="18">
      <c r="A7" s="622">
        <v>2</v>
      </c>
      <c r="B7" s="623"/>
      <c r="C7" s="623" t="s">
        <v>912</v>
      </c>
      <c r="D7" s="623"/>
      <c r="E7" s="624">
        <v>760076</v>
      </c>
      <c r="F7" s="625">
        <v>342034</v>
      </c>
      <c r="G7" s="625"/>
      <c r="H7" s="625">
        <v>228023</v>
      </c>
      <c r="I7" s="626"/>
      <c r="J7" s="625"/>
      <c r="K7" s="625">
        <v>228023</v>
      </c>
      <c r="L7" s="625">
        <v>190019</v>
      </c>
      <c r="M7" s="625">
        <v>570057</v>
      </c>
      <c r="N7" s="625">
        <v>114011</v>
      </c>
      <c r="O7" s="625">
        <v>570057</v>
      </c>
      <c r="P7" s="625"/>
      <c r="Q7" s="625">
        <v>2280228</v>
      </c>
      <c r="R7" s="625"/>
      <c r="S7" s="625">
        <f t="shared" ref="S7:S13" si="0">E7*10%</f>
        <v>76007.600000000006</v>
      </c>
      <c r="T7" s="625"/>
    </row>
    <row r="8" spans="1:20" ht="18">
      <c r="A8" s="622">
        <v>3</v>
      </c>
      <c r="B8" s="623"/>
      <c r="C8" s="623" t="s">
        <v>912</v>
      </c>
      <c r="D8" s="623"/>
      <c r="E8" s="624">
        <v>760076</v>
      </c>
      <c r="F8" s="625">
        <v>342034</v>
      </c>
      <c r="G8" s="625"/>
      <c r="H8" s="625">
        <v>228023</v>
      </c>
      <c r="I8" s="626"/>
      <c r="J8" s="625"/>
      <c r="K8" s="625">
        <v>228023</v>
      </c>
      <c r="L8" s="625">
        <v>190019</v>
      </c>
      <c r="M8" s="625">
        <v>570057</v>
      </c>
      <c r="N8" s="625">
        <v>114011</v>
      </c>
      <c r="O8" s="625">
        <v>570057</v>
      </c>
      <c r="P8" s="625"/>
      <c r="Q8" s="625">
        <v>2280228</v>
      </c>
      <c r="R8" s="625"/>
      <c r="S8" s="625">
        <f t="shared" si="0"/>
        <v>76007.600000000006</v>
      </c>
      <c r="T8" s="625"/>
    </row>
    <row r="9" spans="1:20" ht="18">
      <c r="A9" s="622">
        <v>4</v>
      </c>
      <c r="B9" s="623"/>
      <c r="C9" s="623" t="s">
        <v>912</v>
      </c>
      <c r="D9" s="623"/>
      <c r="E9" s="624">
        <v>760076</v>
      </c>
      <c r="F9" s="625">
        <v>342034</v>
      </c>
      <c r="G9" s="625"/>
      <c r="H9" s="625">
        <v>228023</v>
      </c>
      <c r="I9" s="626"/>
      <c r="J9" s="625"/>
      <c r="K9" s="625">
        <v>228023</v>
      </c>
      <c r="L9" s="625">
        <v>190019</v>
      </c>
      <c r="M9" s="625">
        <v>570057</v>
      </c>
      <c r="N9" s="625">
        <v>114011</v>
      </c>
      <c r="O9" s="625">
        <v>570057</v>
      </c>
      <c r="P9" s="625"/>
      <c r="Q9" s="625">
        <v>2280228</v>
      </c>
      <c r="R9" s="625"/>
      <c r="S9" s="625">
        <f t="shared" si="0"/>
        <v>76007.600000000006</v>
      </c>
      <c r="T9" s="625"/>
    </row>
    <row r="10" spans="1:20" ht="18">
      <c r="A10" s="622">
        <v>5</v>
      </c>
      <c r="B10" s="623"/>
      <c r="C10" s="623" t="s">
        <v>912</v>
      </c>
      <c r="D10" s="623"/>
      <c r="E10" s="624">
        <v>760076</v>
      </c>
      <c r="F10" s="625">
        <v>342034</v>
      </c>
      <c r="G10" s="625"/>
      <c r="H10" s="625">
        <v>228023</v>
      </c>
      <c r="I10" s="626"/>
      <c r="J10" s="625"/>
      <c r="K10" s="625">
        <v>228023</v>
      </c>
      <c r="L10" s="625">
        <v>190019</v>
      </c>
      <c r="M10" s="625">
        <v>570057</v>
      </c>
      <c r="N10" s="625">
        <v>114011</v>
      </c>
      <c r="O10" s="625">
        <v>570057</v>
      </c>
      <c r="P10" s="625"/>
      <c r="Q10" s="625">
        <v>2280228</v>
      </c>
      <c r="R10" s="625"/>
      <c r="S10" s="625">
        <f t="shared" si="0"/>
        <v>76007.600000000006</v>
      </c>
      <c r="T10" s="625"/>
    </row>
    <row r="11" spans="1:20" ht="18">
      <c r="A11" s="622">
        <v>6</v>
      </c>
      <c r="B11" s="623"/>
      <c r="C11" s="623" t="s">
        <v>912</v>
      </c>
      <c r="D11" s="623"/>
      <c r="E11" s="624">
        <v>760076</v>
      </c>
      <c r="F11" s="625">
        <v>342034</v>
      </c>
      <c r="G11" s="625"/>
      <c r="H11" s="625">
        <v>228023</v>
      </c>
      <c r="I11" s="626"/>
      <c r="J11" s="625"/>
      <c r="K11" s="625">
        <v>228023</v>
      </c>
      <c r="L11" s="625">
        <v>190019</v>
      </c>
      <c r="M11" s="625">
        <v>570057</v>
      </c>
      <c r="N11" s="625">
        <v>114011</v>
      </c>
      <c r="O11" s="625">
        <v>570057</v>
      </c>
      <c r="P11" s="625"/>
      <c r="Q11" s="625">
        <v>2280228</v>
      </c>
      <c r="R11" s="625"/>
      <c r="S11" s="625">
        <f t="shared" si="0"/>
        <v>76007.600000000006</v>
      </c>
      <c r="T11" s="625"/>
    </row>
    <row r="12" spans="1:20" ht="18">
      <c r="A12" s="622">
        <v>7</v>
      </c>
      <c r="B12" s="623"/>
      <c r="C12" s="623" t="s">
        <v>912</v>
      </c>
      <c r="D12" s="623"/>
      <c r="E12" s="624">
        <v>760076</v>
      </c>
      <c r="F12" s="625">
        <v>342034</v>
      </c>
      <c r="G12" s="625"/>
      <c r="H12" s="625">
        <v>228023</v>
      </c>
      <c r="I12" s="626"/>
      <c r="J12" s="625"/>
      <c r="K12" s="625">
        <v>228023</v>
      </c>
      <c r="L12" s="625">
        <v>190019</v>
      </c>
      <c r="M12" s="625">
        <v>570057</v>
      </c>
      <c r="N12" s="625">
        <v>114011</v>
      </c>
      <c r="O12" s="625">
        <v>570057</v>
      </c>
      <c r="P12" s="625"/>
      <c r="Q12" s="625">
        <v>2280228</v>
      </c>
      <c r="R12" s="625"/>
      <c r="S12" s="625">
        <f t="shared" si="0"/>
        <v>76007.600000000006</v>
      </c>
      <c r="T12" s="625"/>
    </row>
    <row r="13" spans="1:20" ht="18">
      <c r="A13" s="622">
        <v>8</v>
      </c>
      <c r="B13" s="623"/>
      <c r="C13" s="623" t="s">
        <v>912</v>
      </c>
      <c r="D13" s="623"/>
      <c r="E13" s="624">
        <v>760076</v>
      </c>
      <c r="F13" s="625">
        <v>342034</v>
      </c>
      <c r="G13" s="625"/>
      <c r="H13" s="625">
        <v>228023</v>
      </c>
      <c r="I13" s="626"/>
      <c r="J13" s="625"/>
      <c r="K13" s="625">
        <v>228023</v>
      </c>
      <c r="L13" s="625">
        <v>190019</v>
      </c>
      <c r="M13" s="625">
        <v>570057</v>
      </c>
      <c r="N13" s="625">
        <v>114011</v>
      </c>
      <c r="O13" s="625">
        <v>570057</v>
      </c>
      <c r="P13" s="625"/>
      <c r="Q13" s="625">
        <v>2280228</v>
      </c>
      <c r="R13" s="625"/>
      <c r="S13" s="625">
        <f t="shared" si="0"/>
        <v>76007.600000000006</v>
      </c>
      <c r="T13" s="625"/>
    </row>
    <row r="14" spans="1:20" ht="18">
      <c r="A14" s="622">
        <v>9</v>
      </c>
      <c r="B14" s="623"/>
      <c r="C14" s="623" t="s">
        <v>913</v>
      </c>
      <c r="D14" s="623"/>
      <c r="E14" s="624">
        <v>809300</v>
      </c>
      <c r="F14" s="625">
        <v>364185</v>
      </c>
      <c r="G14" s="625"/>
      <c r="H14" s="625">
        <v>242790</v>
      </c>
      <c r="I14" s="626"/>
      <c r="J14" s="625"/>
      <c r="K14" s="625">
        <v>242790</v>
      </c>
      <c r="L14" s="625">
        <v>202305</v>
      </c>
      <c r="M14" s="625">
        <v>606975</v>
      </c>
      <c r="N14" s="625">
        <v>121395</v>
      </c>
      <c r="O14" s="625">
        <v>606975</v>
      </c>
      <c r="P14" s="625"/>
      <c r="Q14" s="625">
        <v>2427900</v>
      </c>
      <c r="R14" s="625"/>
      <c r="S14" s="625">
        <f>E14*10%</f>
        <v>80930</v>
      </c>
      <c r="T14" s="625"/>
    </row>
    <row r="15" spans="1:20" ht="18">
      <c r="A15" s="622">
        <v>10</v>
      </c>
      <c r="B15" s="623"/>
      <c r="C15" s="623" t="s">
        <v>913</v>
      </c>
      <c r="D15" s="623"/>
      <c r="E15" s="624">
        <v>809300</v>
      </c>
      <c r="F15" s="625">
        <v>364185</v>
      </c>
      <c r="G15" s="625"/>
      <c r="H15" s="625">
        <v>242790</v>
      </c>
      <c r="I15" s="626"/>
      <c r="J15" s="625"/>
      <c r="K15" s="625">
        <v>242790</v>
      </c>
      <c r="L15" s="625">
        <v>202305</v>
      </c>
      <c r="M15" s="625">
        <v>606975</v>
      </c>
      <c r="N15" s="625">
        <v>121395</v>
      </c>
      <c r="O15" s="625">
        <v>606975</v>
      </c>
      <c r="P15" s="625"/>
      <c r="Q15" s="625">
        <v>2427900</v>
      </c>
      <c r="R15" s="625"/>
      <c r="S15" s="625">
        <f t="shared" ref="S15:S20" si="1">E15*10%</f>
        <v>80930</v>
      </c>
      <c r="T15" s="625"/>
    </row>
    <row r="16" spans="1:20" ht="18">
      <c r="A16" s="622">
        <v>11</v>
      </c>
      <c r="B16" s="623"/>
      <c r="C16" s="623" t="s">
        <v>913</v>
      </c>
      <c r="D16" s="623"/>
      <c r="E16" s="624">
        <v>809300</v>
      </c>
      <c r="F16" s="625">
        <v>364185</v>
      </c>
      <c r="G16" s="625"/>
      <c r="H16" s="625">
        <v>242790</v>
      </c>
      <c r="I16" s="626"/>
      <c r="J16" s="625"/>
      <c r="K16" s="625">
        <v>242790</v>
      </c>
      <c r="L16" s="625">
        <v>202305</v>
      </c>
      <c r="M16" s="625">
        <v>606975</v>
      </c>
      <c r="N16" s="625">
        <v>121395</v>
      </c>
      <c r="O16" s="625">
        <v>606975</v>
      </c>
      <c r="P16" s="625"/>
      <c r="Q16" s="625">
        <v>2427900</v>
      </c>
      <c r="R16" s="625"/>
      <c r="S16" s="625">
        <f t="shared" si="1"/>
        <v>80930</v>
      </c>
      <c r="T16" s="625"/>
    </row>
    <row r="17" spans="1:20" ht="18">
      <c r="A17" s="622">
        <v>12</v>
      </c>
      <c r="B17" s="623"/>
      <c r="C17" s="623" t="s">
        <v>913</v>
      </c>
      <c r="D17" s="623"/>
      <c r="E17" s="624">
        <v>809300</v>
      </c>
      <c r="F17" s="625">
        <v>364185</v>
      </c>
      <c r="G17" s="625"/>
      <c r="H17" s="625">
        <v>242790</v>
      </c>
      <c r="I17" s="626"/>
      <c r="J17" s="625"/>
      <c r="K17" s="625">
        <v>242790</v>
      </c>
      <c r="L17" s="625">
        <v>202305</v>
      </c>
      <c r="M17" s="625">
        <v>606975</v>
      </c>
      <c r="N17" s="625">
        <v>121395</v>
      </c>
      <c r="O17" s="625">
        <v>606975</v>
      </c>
      <c r="P17" s="625"/>
      <c r="Q17" s="625">
        <v>2427900</v>
      </c>
      <c r="R17" s="625"/>
      <c r="S17" s="625">
        <f t="shared" si="1"/>
        <v>80930</v>
      </c>
      <c r="T17" s="625"/>
    </row>
    <row r="18" spans="1:20" ht="18">
      <c r="A18" s="622">
        <v>13</v>
      </c>
      <c r="B18" s="623"/>
      <c r="C18" s="623" t="s">
        <v>913</v>
      </c>
      <c r="D18" s="623"/>
      <c r="E18" s="624">
        <v>809300</v>
      </c>
      <c r="F18" s="625">
        <v>364185</v>
      </c>
      <c r="G18" s="625"/>
      <c r="H18" s="625">
        <v>242790</v>
      </c>
      <c r="I18" s="626"/>
      <c r="J18" s="625"/>
      <c r="K18" s="625">
        <v>242790</v>
      </c>
      <c r="L18" s="625">
        <v>202305</v>
      </c>
      <c r="M18" s="625">
        <v>606975</v>
      </c>
      <c r="N18" s="625">
        <v>121395</v>
      </c>
      <c r="O18" s="625">
        <v>606975</v>
      </c>
      <c r="P18" s="625"/>
      <c r="Q18" s="625">
        <v>2427900</v>
      </c>
      <c r="R18" s="625"/>
      <c r="S18" s="625">
        <f t="shared" si="1"/>
        <v>80930</v>
      </c>
      <c r="T18" s="625"/>
    </row>
    <row r="19" spans="1:20" ht="18">
      <c r="A19" s="622">
        <v>14</v>
      </c>
      <c r="B19" s="623"/>
      <c r="C19" s="623" t="s">
        <v>913</v>
      </c>
      <c r="D19" s="623"/>
      <c r="E19" s="624">
        <v>809300</v>
      </c>
      <c r="F19" s="625">
        <v>364185</v>
      </c>
      <c r="G19" s="625"/>
      <c r="H19" s="625">
        <v>242790</v>
      </c>
      <c r="I19" s="626"/>
      <c r="J19" s="625"/>
      <c r="K19" s="625">
        <v>242790</v>
      </c>
      <c r="L19" s="625">
        <v>202305</v>
      </c>
      <c r="M19" s="625">
        <v>606975</v>
      </c>
      <c r="N19" s="625">
        <v>121395</v>
      </c>
      <c r="O19" s="625">
        <v>606975</v>
      </c>
      <c r="P19" s="625"/>
      <c r="Q19" s="625">
        <v>2427900</v>
      </c>
      <c r="R19" s="625"/>
      <c r="S19" s="625">
        <f t="shared" si="1"/>
        <v>80930</v>
      </c>
      <c r="T19" s="625"/>
    </row>
    <row r="20" spans="1:20" ht="18">
      <c r="A20" s="622">
        <v>15</v>
      </c>
      <c r="B20" s="623"/>
      <c r="C20" s="623" t="s">
        <v>913</v>
      </c>
      <c r="D20" s="623"/>
      <c r="E20" s="624">
        <v>809300</v>
      </c>
      <c r="F20" s="625">
        <v>364185</v>
      </c>
      <c r="G20" s="625"/>
      <c r="H20" s="625">
        <v>242790</v>
      </c>
      <c r="I20" s="626"/>
      <c r="J20" s="625"/>
      <c r="K20" s="625">
        <v>242790</v>
      </c>
      <c r="L20" s="625">
        <v>202305</v>
      </c>
      <c r="M20" s="625">
        <v>606975</v>
      </c>
      <c r="N20" s="625">
        <v>121395</v>
      </c>
      <c r="O20" s="625">
        <v>606975</v>
      </c>
      <c r="P20" s="625"/>
      <c r="Q20" s="625">
        <v>2427900</v>
      </c>
      <c r="R20" s="625"/>
      <c r="S20" s="625">
        <f t="shared" si="1"/>
        <v>80930</v>
      </c>
      <c r="T20" s="625"/>
    </row>
    <row r="21" spans="1:20" ht="18">
      <c r="A21" s="622">
        <v>16</v>
      </c>
      <c r="B21" s="623"/>
      <c r="C21" s="623" t="s">
        <v>914</v>
      </c>
      <c r="D21" s="623"/>
      <c r="E21" s="624">
        <v>853056</v>
      </c>
      <c r="F21" s="625">
        <v>383875</v>
      </c>
      <c r="G21" s="625"/>
      <c r="H21" s="625">
        <v>255917</v>
      </c>
      <c r="I21" s="626"/>
      <c r="J21" s="625"/>
      <c r="K21" s="625">
        <v>255917</v>
      </c>
      <c r="L21" s="625">
        <v>213264</v>
      </c>
      <c r="M21" s="625">
        <v>639792</v>
      </c>
      <c r="N21" s="625">
        <v>127958</v>
      </c>
      <c r="O21" s="625">
        <v>639792</v>
      </c>
      <c r="P21" s="625">
        <v>213264</v>
      </c>
      <c r="Q21" s="625">
        <v>2559168</v>
      </c>
      <c r="R21" s="625"/>
      <c r="S21" s="625">
        <f>E21*10%</f>
        <v>85305.600000000006</v>
      </c>
      <c r="T21" s="625"/>
    </row>
    <row r="22" spans="1:20" ht="18.75" thickBot="1">
      <c r="A22" s="622">
        <v>17</v>
      </c>
      <c r="B22" s="623"/>
      <c r="C22" s="623" t="s">
        <v>915</v>
      </c>
      <c r="D22" s="623"/>
      <c r="E22" s="624">
        <v>908312</v>
      </c>
      <c r="F22" s="625">
        <v>408740</v>
      </c>
      <c r="G22" s="625"/>
      <c r="H22" s="625">
        <v>272494</v>
      </c>
      <c r="I22" s="626"/>
      <c r="J22" s="625"/>
      <c r="K22" s="625">
        <v>272494</v>
      </c>
      <c r="L22" s="625">
        <v>227078</v>
      </c>
      <c r="M22" s="625">
        <v>681234</v>
      </c>
      <c r="N22" s="625"/>
      <c r="O22" s="625">
        <v>681234</v>
      </c>
      <c r="P22" s="625">
        <v>227078</v>
      </c>
      <c r="Q22" s="625">
        <v>2724936</v>
      </c>
      <c r="R22" s="625"/>
      <c r="S22" s="625">
        <f>E22*10%</f>
        <v>90831.200000000012</v>
      </c>
      <c r="T22" s="625"/>
    </row>
    <row r="23" spans="1:20" ht="18.75" thickBot="1">
      <c r="A23" s="847" t="s">
        <v>916</v>
      </c>
      <c r="B23" s="848"/>
      <c r="C23" s="627"/>
      <c r="D23" s="627"/>
      <c r="E23" s="628">
        <f>SUM(E6:E22)</f>
        <v>13507076</v>
      </c>
      <c r="F23" s="628">
        <f t="shared" ref="F23:T23" si="2">SUM(F6:F22)</f>
        <v>6078182</v>
      </c>
      <c r="G23" s="628">
        <f t="shared" si="2"/>
        <v>0</v>
      </c>
      <c r="H23" s="628">
        <f t="shared" si="2"/>
        <v>4052125</v>
      </c>
      <c r="I23" s="628">
        <f t="shared" si="2"/>
        <v>0</v>
      </c>
      <c r="J23" s="628">
        <f t="shared" si="2"/>
        <v>0</v>
      </c>
      <c r="K23" s="628">
        <f t="shared" si="2"/>
        <v>4052125</v>
      </c>
      <c r="L23" s="628">
        <f t="shared" si="2"/>
        <v>3376629</v>
      </c>
      <c r="M23" s="628">
        <f t="shared" si="2"/>
        <v>10130307</v>
      </c>
      <c r="N23" s="628">
        <f t="shared" si="2"/>
        <v>1889811</v>
      </c>
      <c r="O23" s="628">
        <f t="shared" si="2"/>
        <v>10130307</v>
      </c>
      <c r="P23" s="628">
        <f t="shared" si="2"/>
        <v>440342</v>
      </c>
      <c r="Q23" s="628">
        <f t="shared" si="2"/>
        <v>40521228</v>
      </c>
      <c r="R23" s="628">
        <f t="shared" si="2"/>
        <v>0</v>
      </c>
      <c r="S23" s="628">
        <f t="shared" si="2"/>
        <v>1350707.5999999999</v>
      </c>
      <c r="T23" s="628">
        <f t="shared" si="2"/>
        <v>0</v>
      </c>
    </row>
    <row r="24" spans="1:20" ht="28.5">
      <c r="A24" s="841" t="s">
        <v>886</v>
      </c>
      <c r="B24" s="841"/>
      <c r="C24" s="841"/>
      <c r="D24" s="841"/>
      <c r="E24" s="841"/>
      <c r="F24" s="841"/>
      <c r="G24" s="841"/>
      <c r="H24" s="841"/>
      <c r="I24" s="841"/>
      <c r="J24" s="841"/>
      <c r="K24" s="841"/>
      <c r="L24" s="841"/>
      <c r="M24" s="841"/>
      <c r="N24" s="841"/>
      <c r="O24" s="841"/>
      <c r="P24" s="841"/>
      <c r="Q24" s="841"/>
      <c r="R24" s="841"/>
      <c r="S24" s="841"/>
      <c r="T24" s="841"/>
    </row>
    <row r="25" spans="1:20" ht="18">
      <c r="A25" s="842" t="s">
        <v>917</v>
      </c>
      <c r="B25" s="842"/>
      <c r="C25" s="842"/>
      <c r="D25" s="842"/>
      <c r="E25" s="842"/>
      <c r="F25" s="842"/>
      <c r="G25" s="842"/>
      <c r="H25" s="842"/>
      <c r="I25" s="842"/>
      <c r="J25" s="842"/>
      <c r="K25" s="842"/>
      <c r="L25" s="842"/>
      <c r="M25" s="842"/>
      <c r="N25" s="842"/>
      <c r="O25" s="842"/>
      <c r="P25" s="842"/>
      <c r="Q25" s="842"/>
      <c r="R25" s="842"/>
      <c r="S25" s="842"/>
      <c r="T25" s="842"/>
    </row>
    <row r="26" spans="1:20" ht="18.75" thickBot="1">
      <c r="A26" s="843" t="s">
        <v>888</v>
      </c>
      <c r="B26" s="843"/>
      <c r="C26" s="843"/>
      <c r="D26" s="843"/>
      <c r="E26" s="843"/>
      <c r="F26" s="843"/>
      <c r="G26" s="843"/>
      <c r="H26" s="843"/>
      <c r="I26" s="843"/>
      <c r="J26" s="843"/>
      <c r="K26" s="843"/>
      <c r="L26" s="843"/>
      <c r="M26" s="843"/>
      <c r="N26" s="843"/>
      <c r="O26" s="843"/>
      <c r="P26" s="843"/>
      <c r="Q26" s="843"/>
      <c r="R26" s="843"/>
      <c r="S26" s="843"/>
      <c r="T26" s="843"/>
    </row>
    <row r="27" spans="1:20" ht="18.75" thickBot="1">
      <c r="A27" s="844" t="s">
        <v>918</v>
      </c>
      <c r="B27" s="845"/>
      <c r="C27" s="845"/>
      <c r="D27" s="845"/>
      <c r="E27" s="846"/>
      <c r="F27" s="844" t="s">
        <v>890</v>
      </c>
      <c r="G27" s="845"/>
      <c r="H27" s="845"/>
      <c r="I27" s="845"/>
      <c r="J27" s="845"/>
      <c r="K27" s="845"/>
      <c r="L27" s="845"/>
      <c r="M27" s="846"/>
      <c r="N27" s="844" t="s">
        <v>891</v>
      </c>
      <c r="O27" s="845"/>
      <c r="P27" s="845"/>
      <c r="Q27" s="845"/>
      <c r="R27" s="846"/>
      <c r="S27" s="844" t="s">
        <v>892</v>
      </c>
      <c r="T27" s="846"/>
    </row>
    <row r="28" spans="1:20" ht="54.75" thickBot="1">
      <c r="A28" s="619" t="s">
        <v>893</v>
      </c>
      <c r="B28" s="620" t="s">
        <v>894</v>
      </c>
      <c r="C28" s="620" t="s">
        <v>895</v>
      </c>
      <c r="D28" s="620" t="s">
        <v>896</v>
      </c>
      <c r="E28" s="620" t="s">
        <v>897</v>
      </c>
      <c r="F28" s="620" t="s">
        <v>919</v>
      </c>
      <c r="G28" s="620" t="s">
        <v>899</v>
      </c>
      <c r="H28" s="620" t="s">
        <v>900</v>
      </c>
      <c r="I28" s="620" t="s">
        <v>901</v>
      </c>
      <c r="J28" s="620" t="s">
        <v>902</v>
      </c>
      <c r="K28" s="620" t="s">
        <v>903</v>
      </c>
      <c r="L28" s="620" t="s">
        <v>920</v>
      </c>
      <c r="M28" s="620" t="s">
        <v>905</v>
      </c>
      <c r="N28" s="620" t="s">
        <v>921</v>
      </c>
      <c r="O28" s="620" t="s">
        <v>922</v>
      </c>
      <c r="P28" s="620" t="s">
        <v>923</v>
      </c>
      <c r="Q28" s="620" t="s">
        <v>924</v>
      </c>
      <c r="R28" s="620"/>
      <c r="S28" s="620" t="s">
        <v>910</v>
      </c>
      <c r="T28" s="621" t="s">
        <v>911</v>
      </c>
    </row>
    <row r="29" spans="1:20" ht="18">
      <c r="A29" s="629">
        <v>1</v>
      </c>
      <c r="B29" s="630"/>
      <c r="C29" s="630">
        <v>13</v>
      </c>
      <c r="D29" s="630">
        <v>11</v>
      </c>
      <c r="E29" s="631"/>
      <c r="F29" s="632"/>
      <c r="G29" s="632"/>
      <c r="H29" s="632"/>
      <c r="I29" s="633"/>
      <c r="J29" s="632"/>
      <c r="K29" s="632"/>
      <c r="L29" s="632"/>
      <c r="M29" s="632"/>
      <c r="N29" s="632"/>
      <c r="O29" s="632"/>
      <c r="P29" s="632"/>
      <c r="Q29" s="632"/>
      <c r="R29" s="632"/>
      <c r="S29" s="632"/>
      <c r="T29" s="634"/>
    </row>
    <row r="30" spans="1:20" ht="18.75" thickBot="1">
      <c r="A30" s="661">
        <v>2</v>
      </c>
      <c r="B30" s="662"/>
      <c r="C30" s="662">
        <v>13</v>
      </c>
      <c r="D30" s="662">
        <v>11</v>
      </c>
      <c r="E30" s="637">
        <v>695307</v>
      </c>
      <c r="F30" s="638">
        <f>E30*35%</f>
        <v>243357.44999999998</v>
      </c>
      <c r="G30" s="638">
        <f>E30*20%</f>
        <v>139061.4</v>
      </c>
      <c r="H30" s="638">
        <f>E30*5%</f>
        <v>34765.35</v>
      </c>
      <c r="I30" s="638">
        <f>IF(C30&lt;=6,5400, IF(AND(C30&gt;=7,C30&lt;=10),7560,IF(AND(C30&gt;10,C30&lt;=14),8640,IF(C30&gt;14,9720,""))))</f>
        <v>8640</v>
      </c>
      <c r="J30" s="638">
        <f>IF(C30&lt;7,0.05*E30+64915.68,0.05*E30+24000)</f>
        <v>58765.35</v>
      </c>
      <c r="K30" s="638" t="str">
        <f>IF(C30&gt;=15, 630, "")</f>
        <v/>
      </c>
      <c r="L30" s="638" t="str">
        <f>IF(C30&gt;=15, 11469.09, "")</f>
        <v/>
      </c>
      <c r="M30" s="638" t="str">
        <f>IF(C30&gt;=15, 11469.09, "")</f>
        <v/>
      </c>
      <c r="N30" s="638"/>
      <c r="O30" s="638"/>
      <c r="P30" s="638"/>
      <c r="Q30" s="638"/>
      <c r="R30" s="638"/>
      <c r="S30" s="638">
        <f>E30*10%</f>
        <v>69530.7</v>
      </c>
      <c r="T30" s="639">
        <v>480000</v>
      </c>
    </row>
    <row r="31" spans="1:20" ht="18.75" thickBot="1">
      <c r="A31" s="635"/>
      <c r="B31" s="636" t="s">
        <v>925</v>
      </c>
      <c r="C31" s="636">
        <v>14</v>
      </c>
      <c r="D31" s="636">
        <v>9</v>
      </c>
      <c r="E31" s="637">
        <v>695307</v>
      </c>
      <c r="F31" s="638">
        <f>E31*35%</f>
        <v>243357.44999999998</v>
      </c>
      <c r="G31" s="638">
        <f>E31*20%</f>
        <v>139061.4</v>
      </c>
      <c r="H31" s="638">
        <f>E31*5%</f>
        <v>34765.35</v>
      </c>
      <c r="I31" s="638">
        <f>IF(C31&lt;=6,5400, IF(AND(C31&gt;=7,C31&lt;=10),7560,IF(AND(C31&gt;10,C31&lt;=14),8640,IF(C31&gt;14,9720,""))))</f>
        <v>8640</v>
      </c>
      <c r="J31" s="638">
        <f>IF(C31&lt;7,0.05*E31+64915.68,0.05*E31+24000)</f>
        <v>58765.35</v>
      </c>
      <c r="K31" s="638" t="str">
        <f>IF(C31&gt;=15, 630, "")</f>
        <v/>
      </c>
      <c r="L31" s="638" t="str">
        <f>IF(C31&gt;=15, 11469.09, "")</f>
        <v/>
      </c>
      <c r="M31" s="638" t="str">
        <f>IF(C31&gt;=15, 11469.09, "")</f>
        <v/>
      </c>
      <c r="N31" s="638"/>
      <c r="O31" s="638"/>
      <c r="P31" s="638"/>
      <c r="Q31" s="638"/>
      <c r="R31" s="638"/>
      <c r="S31" s="638">
        <f>E31*10%</f>
        <v>69530.7</v>
      </c>
      <c r="T31" s="639">
        <v>480000</v>
      </c>
    </row>
    <row r="32" spans="1:20" ht="18.75" thickBot="1">
      <c r="A32" s="849" t="s">
        <v>926</v>
      </c>
      <c r="B32" s="850"/>
      <c r="C32" s="640"/>
      <c r="D32" s="640"/>
      <c r="E32" s="641">
        <f>SUM(E29:E31)</f>
        <v>1390614</v>
      </c>
      <c r="F32" s="641">
        <f t="shared" ref="F32:T32" si="3">SUM(F29:F31)</f>
        <v>486714.89999999997</v>
      </c>
      <c r="G32" s="641">
        <f t="shared" si="3"/>
        <v>278122.8</v>
      </c>
      <c r="H32" s="641">
        <f t="shared" si="3"/>
        <v>69530.7</v>
      </c>
      <c r="I32" s="641">
        <f t="shared" si="3"/>
        <v>17280</v>
      </c>
      <c r="J32" s="641">
        <f t="shared" si="3"/>
        <v>117530.7</v>
      </c>
      <c r="K32" s="641">
        <f t="shared" si="3"/>
        <v>0</v>
      </c>
      <c r="L32" s="641">
        <f t="shared" si="3"/>
        <v>0</v>
      </c>
      <c r="M32" s="641">
        <f t="shared" si="3"/>
        <v>0</v>
      </c>
      <c r="N32" s="641">
        <f t="shared" si="3"/>
        <v>0</v>
      </c>
      <c r="O32" s="641">
        <f t="shared" si="3"/>
        <v>0</v>
      </c>
      <c r="P32" s="641">
        <f t="shared" si="3"/>
        <v>0</v>
      </c>
      <c r="Q32" s="641">
        <f t="shared" si="3"/>
        <v>0</v>
      </c>
      <c r="R32" s="641">
        <f t="shared" si="3"/>
        <v>0</v>
      </c>
      <c r="S32" s="641">
        <f t="shared" si="3"/>
        <v>139061.4</v>
      </c>
      <c r="T32" s="642">
        <f t="shared" si="3"/>
        <v>960000</v>
      </c>
    </row>
    <row r="33" spans="1:20" ht="28.5">
      <c r="A33" s="841" t="s">
        <v>886</v>
      </c>
      <c r="B33" s="841"/>
      <c r="C33" s="841"/>
      <c r="D33" s="841"/>
      <c r="E33" s="841"/>
      <c r="F33" s="841"/>
      <c r="G33" s="841"/>
      <c r="H33" s="841"/>
      <c r="I33" s="841"/>
      <c r="J33" s="841"/>
      <c r="K33" s="841"/>
      <c r="L33" s="841"/>
      <c r="M33" s="841"/>
      <c r="N33" s="841"/>
      <c r="O33" s="841"/>
      <c r="P33" s="841"/>
      <c r="Q33" s="841"/>
      <c r="R33" s="841"/>
      <c r="S33" s="841"/>
      <c r="T33" s="841"/>
    </row>
    <row r="34" spans="1:20" ht="18">
      <c r="A34" s="842" t="s">
        <v>927</v>
      </c>
      <c r="B34" s="842"/>
      <c r="C34" s="842"/>
      <c r="D34" s="842"/>
      <c r="E34" s="842"/>
      <c r="F34" s="842"/>
      <c r="G34" s="842"/>
      <c r="H34" s="842"/>
      <c r="I34" s="842"/>
      <c r="J34" s="842"/>
      <c r="K34" s="842"/>
      <c r="L34" s="842"/>
      <c r="M34" s="842"/>
      <c r="N34" s="842"/>
      <c r="O34" s="842"/>
      <c r="P34" s="842"/>
      <c r="Q34" s="842"/>
      <c r="R34" s="842"/>
      <c r="S34" s="842"/>
      <c r="T34" s="842"/>
    </row>
    <row r="35" spans="1:20" ht="18.75" thickBot="1">
      <c r="A35" s="843" t="s">
        <v>888</v>
      </c>
      <c r="B35" s="843"/>
      <c r="C35" s="843"/>
      <c r="D35" s="843"/>
      <c r="E35" s="843"/>
      <c r="F35" s="843"/>
      <c r="G35" s="843"/>
      <c r="H35" s="843"/>
      <c r="I35" s="843"/>
      <c r="J35" s="843"/>
      <c r="K35" s="843"/>
      <c r="L35" s="843"/>
      <c r="M35" s="843"/>
      <c r="N35" s="843"/>
      <c r="O35" s="843"/>
      <c r="P35" s="843"/>
      <c r="Q35" s="843"/>
      <c r="R35" s="843"/>
      <c r="S35" s="843"/>
      <c r="T35" s="843"/>
    </row>
    <row r="36" spans="1:20" ht="18.75" thickBot="1">
      <c r="A36" s="844" t="s">
        <v>918</v>
      </c>
      <c r="B36" s="845"/>
      <c r="C36" s="845"/>
      <c r="D36" s="845"/>
      <c r="E36" s="846"/>
      <c r="F36" s="844" t="s">
        <v>890</v>
      </c>
      <c r="G36" s="845"/>
      <c r="H36" s="845"/>
      <c r="I36" s="845"/>
      <c r="J36" s="845"/>
      <c r="K36" s="845"/>
      <c r="L36" s="845"/>
      <c r="M36" s="846"/>
      <c r="N36" s="844" t="s">
        <v>891</v>
      </c>
      <c r="O36" s="845"/>
      <c r="P36" s="845"/>
      <c r="Q36" s="845"/>
      <c r="R36" s="846"/>
      <c r="S36" s="844" t="s">
        <v>892</v>
      </c>
      <c r="T36" s="846"/>
    </row>
    <row r="37" spans="1:20" ht="54.75" thickBot="1">
      <c r="A37" s="619" t="s">
        <v>893</v>
      </c>
      <c r="B37" s="620" t="s">
        <v>894</v>
      </c>
      <c r="C37" s="620" t="s">
        <v>895</v>
      </c>
      <c r="D37" s="620" t="s">
        <v>896</v>
      </c>
      <c r="E37" s="620" t="s">
        <v>897</v>
      </c>
      <c r="F37" s="620" t="s">
        <v>919</v>
      </c>
      <c r="G37" s="620" t="s">
        <v>899</v>
      </c>
      <c r="H37" s="620" t="s">
        <v>900</v>
      </c>
      <c r="I37" s="620" t="s">
        <v>901</v>
      </c>
      <c r="J37" s="620" t="s">
        <v>902</v>
      </c>
      <c r="K37" s="620" t="s">
        <v>903</v>
      </c>
      <c r="L37" s="620" t="s">
        <v>920</v>
      </c>
      <c r="M37" s="620" t="s">
        <v>905</v>
      </c>
      <c r="N37" s="620" t="s">
        <v>921</v>
      </c>
      <c r="O37" s="620" t="s">
        <v>922</v>
      </c>
      <c r="P37" s="620" t="s">
        <v>923</v>
      </c>
      <c r="Q37" s="620" t="s">
        <v>924</v>
      </c>
      <c r="R37" s="620"/>
      <c r="S37" s="620" t="s">
        <v>910</v>
      </c>
      <c r="T37" s="621" t="s">
        <v>911</v>
      </c>
    </row>
    <row r="38" spans="1:20" ht="18.75" thickBot="1">
      <c r="A38" s="629">
        <v>1</v>
      </c>
      <c r="B38" s="630"/>
      <c r="C38" s="630">
        <v>13</v>
      </c>
      <c r="D38" s="630">
        <v>11</v>
      </c>
      <c r="E38" s="631"/>
      <c r="F38" s="632"/>
      <c r="G38" s="632"/>
      <c r="H38" s="632"/>
      <c r="I38" s="633"/>
      <c r="J38" s="632"/>
      <c r="K38" s="632"/>
      <c r="L38" s="632"/>
      <c r="M38" s="632"/>
      <c r="N38" s="632"/>
      <c r="O38" s="632"/>
      <c r="P38" s="632"/>
      <c r="Q38" s="632"/>
      <c r="R38" s="632"/>
      <c r="S38" s="632"/>
      <c r="T38" s="634"/>
    </row>
    <row r="39" spans="1:20" ht="18.75" thickBot="1">
      <c r="A39" s="661">
        <v>2</v>
      </c>
      <c r="B39" s="662"/>
      <c r="C39" s="630">
        <v>13</v>
      </c>
      <c r="D39" s="630">
        <v>11</v>
      </c>
      <c r="E39" s="637">
        <v>695307</v>
      </c>
      <c r="F39" s="638">
        <f>E39*35%</f>
        <v>243357.44999999998</v>
      </c>
      <c r="G39" s="638">
        <f>E39*20%</f>
        <v>139061.4</v>
      </c>
      <c r="H39" s="638">
        <f>E39*5%</f>
        <v>34765.35</v>
      </c>
      <c r="I39" s="638">
        <f>IF(C39&lt;=6,5400, IF(AND(C39&gt;=7,C39&lt;=10),7560,IF(AND(C39&gt;10,C39&lt;=14),8640,IF(C39&gt;14,9720,""))))</f>
        <v>8640</v>
      </c>
      <c r="J39" s="638">
        <f>IF(C39&lt;7,0.05*E39+64915.68,0.05*E39+24000)</f>
        <v>58765.35</v>
      </c>
      <c r="K39" s="638" t="str">
        <f>IF(C39&gt;=15, 630, "")</f>
        <v/>
      </c>
      <c r="L39" s="638" t="str">
        <f>IF(C39&gt;=15, 11469.09, "")</f>
        <v/>
      </c>
      <c r="M39" s="638" t="str">
        <f>IF(C39&gt;=15, 11469.09, "")</f>
        <v/>
      </c>
      <c r="N39" s="638"/>
      <c r="O39" s="638"/>
      <c r="P39" s="638"/>
      <c r="Q39" s="638"/>
      <c r="R39" s="638"/>
      <c r="S39" s="638">
        <f>E39*10%</f>
        <v>69530.7</v>
      </c>
      <c r="T39" s="639">
        <v>480000</v>
      </c>
    </row>
    <row r="40" spans="1:20" ht="18.75" thickBot="1">
      <c r="A40" s="635"/>
      <c r="B40" s="636" t="s">
        <v>925</v>
      </c>
      <c r="C40" s="636">
        <v>14</v>
      </c>
      <c r="D40" s="636">
        <v>9</v>
      </c>
      <c r="E40" s="637">
        <v>695307</v>
      </c>
      <c r="F40" s="638">
        <f>E40*35%</f>
        <v>243357.44999999998</v>
      </c>
      <c r="G40" s="638">
        <f>E40*20%</f>
        <v>139061.4</v>
      </c>
      <c r="H40" s="638">
        <f>E40*5%</f>
        <v>34765.35</v>
      </c>
      <c r="I40" s="638">
        <f>IF(C40&lt;=6,5400, IF(AND(C40&gt;=7,C40&lt;=10),7560,IF(AND(C40&gt;10,C40&lt;=14),8640,IF(C40&gt;14,9720,""))))</f>
        <v>8640</v>
      </c>
      <c r="J40" s="638">
        <f>IF(C40&lt;7,0.05*E40+64915.68,0.05*E40+24000)</f>
        <v>58765.35</v>
      </c>
      <c r="K40" s="638" t="str">
        <f>IF(C40&gt;=15, 630, "")</f>
        <v/>
      </c>
      <c r="L40" s="638" t="str">
        <f>IF(C40&gt;=15, 11469.09, "")</f>
        <v/>
      </c>
      <c r="M40" s="638" t="str">
        <f>IF(C40&gt;=15, 11469.09, "")</f>
        <v/>
      </c>
      <c r="N40" s="638"/>
      <c r="O40" s="638"/>
      <c r="P40" s="638"/>
      <c r="Q40" s="638"/>
      <c r="R40" s="638"/>
      <c r="S40" s="638">
        <f>E40*10%</f>
        <v>69530.7</v>
      </c>
      <c r="T40" s="639">
        <v>480000</v>
      </c>
    </row>
    <row r="41" spans="1:20" ht="18.75" thickBot="1">
      <c r="A41" s="849" t="s">
        <v>926</v>
      </c>
      <c r="B41" s="850"/>
      <c r="C41" s="640"/>
      <c r="D41" s="640"/>
      <c r="E41" s="641">
        <f t="shared" ref="E41:T41" si="4">SUM(E38:E40)</f>
        <v>1390614</v>
      </c>
      <c r="F41" s="641">
        <f t="shared" si="4"/>
        <v>486714.89999999997</v>
      </c>
      <c r="G41" s="641">
        <f t="shared" si="4"/>
        <v>278122.8</v>
      </c>
      <c r="H41" s="641">
        <f t="shared" si="4"/>
        <v>69530.7</v>
      </c>
      <c r="I41" s="641">
        <f t="shared" si="4"/>
        <v>17280</v>
      </c>
      <c r="J41" s="641">
        <f t="shared" si="4"/>
        <v>117530.7</v>
      </c>
      <c r="K41" s="641">
        <f t="shared" si="4"/>
        <v>0</v>
      </c>
      <c r="L41" s="641">
        <f t="shared" si="4"/>
        <v>0</v>
      </c>
      <c r="M41" s="641">
        <f t="shared" si="4"/>
        <v>0</v>
      </c>
      <c r="N41" s="641">
        <f t="shared" si="4"/>
        <v>0</v>
      </c>
      <c r="O41" s="641">
        <f t="shared" si="4"/>
        <v>0</v>
      </c>
      <c r="P41" s="641">
        <f t="shared" si="4"/>
        <v>0</v>
      </c>
      <c r="Q41" s="641">
        <f t="shared" si="4"/>
        <v>0</v>
      </c>
      <c r="R41" s="641">
        <f t="shared" si="4"/>
        <v>0</v>
      </c>
      <c r="S41" s="641">
        <f t="shared" si="4"/>
        <v>139061.4</v>
      </c>
      <c r="T41" s="642">
        <f t="shared" si="4"/>
        <v>960000</v>
      </c>
    </row>
    <row r="42" spans="1:20" ht="28.5">
      <c r="A42" s="841" t="s">
        <v>886</v>
      </c>
      <c r="B42" s="841"/>
      <c r="C42" s="841"/>
      <c r="D42" s="841"/>
      <c r="E42" s="841"/>
      <c r="F42" s="841"/>
      <c r="G42" s="841"/>
      <c r="H42" s="841"/>
      <c r="I42" s="841"/>
      <c r="J42" s="841"/>
      <c r="K42" s="841"/>
      <c r="L42" s="841"/>
      <c r="M42" s="841"/>
      <c r="N42" s="841"/>
      <c r="O42" s="841"/>
      <c r="P42" s="841"/>
      <c r="Q42" s="841"/>
      <c r="R42" s="841"/>
      <c r="S42" s="841"/>
      <c r="T42" s="841"/>
    </row>
    <row r="43" spans="1:20" ht="18">
      <c r="A43" s="842" t="s">
        <v>928</v>
      </c>
      <c r="B43" s="842"/>
      <c r="C43" s="842"/>
      <c r="D43" s="842"/>
      <c r="E43" s="842"/>
      <c r="F43" s="842"/>
      <c r="G43" s="842"/>
      <c r="H43" s="842"/>
      <c r="I43" s="842"/>
      <c r="J43" s="842"/>
      <c r="K43" s="842"/>
      <c r="L43" s="842"/>
      <c r="M43" s="842"/>
      <c r="N43" s="842"/>
      <c r="O43" s="842"/>
      <c r="P43" s="842"/>
      <c r="Q43" s="842"/>
      <c r="R43" s="842"/>
      <c r="S43" s="842"/>
      <c r="T43" s="842"/>
    </row>
    <row r="44" spans="1:20" ht="18.75" thickBot="1">
      <c r="A44" s="843" t="s">
        <v>888</v>
      </c>
      <c r="B44" s="843"/>
      <c r="C44" s="843"/>
      <c r="D44" s="843"/>
      <c r="E44" s="843"/>
      <c r="F44" s="843"/>
      <c r="G44" s="843"/>
      <c r="H44" s="843"/>
      <c r="I44" s="843"/>
      <c r="J44" s="843"/>
      <c r="K44" s="843"/>
      <c r="L44" s="843"/>
      <c r="M44" s="843"/>
      <c r="N44" s="843"/>
      <c r="O44" s="843"/>
      <c r="P44" s="843"/>
      <c r="Q44" s="843"/>
      <c r="R44" s="843"/>
      <c r="S44" s="843"/>
      <c r="T44" s="843"/>
    </row>
    <row r="45" spans="1:20" ht="18.75" thickBot="1">
      <c r="A45" s="844"/>
      <c r="B45" s="845"/>
      <c r="C45" s="845"/>
      <c r="D45" s="845"/>
      <c r="E45" s="846"/>
      <c r="F45" s="844" t="s">
        <v>890</v>
      </c>
      <c r="G45" s="845"/>
      <c r="H45" s="845"/>
      <c r="I45" s="845"/>
      <c r="J45" s="845"/>
      <c r="K45" s="845"/>
      <c r="L45" s="845"/>
      <c r="M45" s="846"/>
      <c r="N45" s="844" t="s">
        <v>891</v>
      </c>
      <c r="O45" s="845"/>
      <c r="P45" s="845"/>
      <c r="Q45" s="845"/>
      <c r="R45" s="846"/>
      <c r="S45" s="844" t="s">
        <v>892</v>
      </c>
      <c r="T45" s="846"/>
    </row>
    <row r="46" spans="1:20" ht="54.75" thickBot="1">
      <c r="A46" s="619" t="s">
        <v>893</v>
      </c>
      <c r="B46" s="620" t="s">
        <v>894</v>
      </c>
      <c r="C46" s="620" t="s">
        <v>895</v>
      </c>
      <c r="D46" s="620" t="s">
        <v>896</v>
      </c>
      <c r="E46" s="620" t="s">
        <v>897</v>
      </c>
      <c r="F46" s="620" t="s">
        <v>898</v>
      </c>
      <c r="G46" s="620" t="s">
        <v>899</v>
      </c>
      <c r="H46" s="620" t="s">
        <v>900</v>
      </c>
      <c r="I46" s="620" t="s">
        <v>901</v>
      </c>
      <c r="J46" s="620" t="s">
        <v>902</v>
      </c>
      <c r="K46" s="620" t="s">
        <v>903</v>
      </c>
      <c r="L46" s="620" t="s">
        <v>904</v>
      </c>
      <c r="M46" s="620" t="s">
        <v>905</v>
      </c>
      <c r="N46" s="620" t="s">
        <v>906</v>
      </c>
      <c r="O46" s="620" t="s">
        <v>907</v>
      </c>
      <c r="P46" s="620" t="s">
        <v>908</v>
      </c>
      <c r="Q46" s="620" t="s">
        <v>909</v>
      </c>
      <c r="R46" s="620"/>
      <c r="S46" s="620" t="s">
        <v>910</v>
      </c>
      <c r="T46" s="621" t="s">
        <v>911</v>
      </c>
    </row>
    <row r="47" spans="1:20" ht="18.75" thickBot="1">
      <c r="A47" s="643">
        <v>1</v>
      </c>
      <c r="B47" s="644"/>
      <c r="C47" s="644" t="s">
        <v>929</v>
      </c>
      <c r="D47" s="644"/>
      <c r="E47" s="645">
        <v>809300</v>
      </c>
      <c r="F47" s="646">
        <v>364185</v>
      </c>
      <c r="G47" s="646"/>
      <c r="H47" s="646">
        <v>242790</v>
      </c>
      <c r="I47" s="646"/>
      <c r="J47" s="646"/>
      <c r="K47" s="646">
        <v>242790</v>
      </c>
      <c r="L47" s="646">
        <v>202325</v>
      </c>
      <c r="M47" s="646">
        <v>606975</v>
      </c>
      <c r="N47" s="646">
        <v>121395</v>
      </c>
      <c r="O47" s="646">
        <v>606975</v>
      </c>
      <c r="P47" s="646"/>
      <c r="Q47" s="646">
        <v>2427900</v>
      </c>
      <c r="R47" s="646"/>
      <c r="S47" s="646">
        <f>E47*10%</f>
        <v>80930</v>
      </c>
      <c r="T47" s="647"/>
    </row>
    <row r="48" spans="1:20" ht="18.75" thickBot="1">
      <c r="A48" s="849" t="s">
        <v>51</v>
      </c>
      <c r="B48" s="850"/>
      <c r="C48" s="640"/>
      <c r="D48" s="640"/>
      <c r="E48" s="641">
        <f>SUM(E47)</f>
        <v>809300</v>
      </c>
      <c r="F48" s="641">
        <f t="shared" ref="F48:T48" si="5">SUM(F47)</f>
        <v>364185</v>
      </c>
      <c r="G48" s="641">
        <f t="shared" si="5"/>
        <v>0</v>
      </c>
      <c r="H48" s="641">
        <f t="shared" si="5"/>
        <v>242790</v>
      </c>
      <c r="I48" s="641">
        <f t="shared" si="5"/>
        <v>0</v>
      </c>
      <c r="J48" s="641">
        <f t="shared" si="5"/>
        <v>0</v>
      </c>
      <c r="K48" s="641">
        <f t="shared" si="5"/>
        <v>242790</v>
      </c>
      <c r="L48" s="641">
        <f t="shared" si="5"/>
        <v>202325</v>
      </c>
      <c r="M48" s="641">
        <f t="shared" si="5"/>
        <v>606975</v>
      </c>
      <c r="N48" s="641">
        <f t="shared" si="5"/>
        <v>121395</v>
      </c>
      <c r="O48" s="641">
        <f t="shared" si="5"/>
        <v>606975</v>
      </c>
      <c r="P48" s="641">
        <f t="shared" si="5"/>
        <v>0</v>
      </c>
      <c r="Q48" s="641">
        <f t="shared" si="5"/>
        <v>2427900</v>
      </c>
      <c r="R48" s="641">
        <f t="shared" si="5"/>
        <v>0</v>
      </c>
      <c r="S48" s="641">
        <f t="shared" si="5"/>
        <v>80930</v>
      </c>
      <c r="T48" s="642">
        <f t="shared" si="5"/>
        <v>0</v>
      </c>
    </row>
    <row r="49" spans="1:20" ht="28.5">
      <c r="A49" s="841" t="s">
        <v>886</v>
      </c>
      <c r="B49" s="841"/>
      <c r="C49" s="841"/>
      <c r="D49" s="841"/>
      <c r="E49" s="841"/>
      <c r="F49" s="841"/>
      <c r="G49" s="841"/>
      <c r="H49" s="841"/>
      <c r="I49" s="841"/>
      <c r="J49" s="841"/>
      <c r="K49" s="841"/>
      <c r="L49" s="841"/>
      <c r="M49" s="841"/>
      <c r="N49" s="841"/>
      <c r="O49" s="841"/>
      <c r="P49" s="841"/>
      <c r="Q49" s="841"/>
      <c r="R49" s="841"/>
      <c r="S49" s="841"/>
      <c r="T49" s="841"/>
    </row>
    <row r="50" spans="1:20" ht="18">
      <c r="A50" s="842" t="s">
        <v>930</v>
      </c>
      <c r="B50" s="842"/>
      <c r="C50" s="842"/>
      <c r="D50" s="842"/>
      <c r="E50" s="842"/>
      <c r="F50" s="842"/>
      <c r="G50" s="842"/>
      <c r="H50" s="842"/>
      <c r="I50" s="842"/>
      <c r="J50" s="842"/>
      <c r="K50" s="842"/>
      <c r="L50" s="842"/>
      <c r="M50" s="842"/>
      <c r="N50" s="842"/>
      <c r="O50" s="842"/>
      <c r="P50" s="842"/>
      <c r="Q50" s="842"/>
      <c r="R50" s="842"/>
      <c r="S50" s="842"/>
      <c r="T50" s="842"/>
    </row>
    <row r="51" spans="1:20" ht="18.75" thickBot="1">
      <c r="A51" s="851" t="s">
        <v>888</v>
      </c>
      <c r="B51" s="851"/>
      <c r="C51" s="851"/>
      <c r="D51" s="851"/>
      <c r="E51" s="851"/>
      <c r="F51" s="851"/>
      <c r="G51" s="851"/>
      <c r="H51" s="851"/>
      <c r="I51" s="851"/>
      <c r="J51" s="851"/>
      <c r="K51" s="851"/>
      <c r="L51" s="851"/>
      <c r="M51" s="851"/>
      <c r="N51" s="851"/>
      <c r="O51" s="851"/>
      <c r="P51" s="851"/>
      <c r="Q51" s="851"/>
      <c r="R51" s="851"/>
      <c r="S51" s="851"/>
      <c r="T51" s="851"/>
    </row>
    <row r="52" spans="1:20" ht="18.75" thickBot="1">
      <c r="A52" s="844"/>
      <c r="B52" s="845"/>
      <c r="C52" s="845"/>
      <c r="D52" s="845"/>
      <c r="E52" s="846"/>
      <c r="F52" s="844" t="s">
        <v>890</v>
      </c>
      <c r="G52" s="845"/>
      <c r="H52" s="845"/>
      <c r="I52" s="845"/>
      <c r="J52" s="845"/>
      <c r="K52" s="845"/>
      <c r="L52" s="845"/>
      <c r="M52" s="846"/>
      <c r="N52" s="844" t="s">
        <v>891</v>
      </c>
      <c r="O52" s="845"/>
      <c r="P52" s="845"/>
      <c r="Q52" s="845"/>
      <c r="R52" s="846"/>
      <c r="S52" s="844" t="s">
        <v>892</v>
      </c>
      <c r="T52" s="846"/>
    </row>
    <row r="53" spans="1:20" ht="54.75" thickBot="1">
      <c r="A53" s="619" t="s">
        <v>893</v>
      </c>
      <c r="B53" s="620" t="s">
        <v>894</v>
      </c>
      <c r="C53" s="620" t="s">
        <v>895</v>
      </c>
      <c r="D53" s="620" t="s">
        <v>896</v>
      </c>
      <c r="E53" s="620" t="s">
        <v>897</v>
      </c>
      <c r="F53" s="620" t="s">
        <v>919</v>
      </c>
      <c r="G53" s="620" t="s">
        <v>899</v>
      </c>
      <c r="H53" s="620" t="s">
        <v>900</v>
      </c>
      <c r="I53" s="620" t="s">
        <v>901</v>
      </c>
      <c r="J53" s="620" t="s">
        <v>902</v>
      </c>
      <c r="K53" s="620" t="s">
        <v>903</v>
      </c>
      <c r="L53" s="620" t="s">
        <v>920</v>
      </c>
      <c r="M53" s="620" t="s">
        <v>905</v>
      </c>
      <c r="N53" s="620" t="s">
        <v>921</v>
      </c>
      <c r="O53" s="620" t="s">
        <v>922</v>
      </c>
      <c r="P53" s="620" t="s">
        <v>923</v>
      </c>
      <c r="Q53" s="620" t="s">
        <v>924</v>
      </c>
      <c r="R53" s="620"/>
      <c r="S53" s="620" t="s">
        <v>910</v>
      </c>
      <c r="T53" s="621" t="s">
        <v>911</v>
      </c>
    </row>
    <row r="54" spans="1:20" ht="18">
      <c r="A54" s="629"/>
      <c r="B54" s="630"/>
      <c r="C54" s="630"/>
      <c r="D54" s="630"/>
      <c r="E54" s="631"/>
      <c r="F54" s="632"/>
      <c r="G54" s="632"/>
      <c r="H54" s="632"/>
      <c r="I54" s="633"/>
      <c r="J54" s="632"/>
      <c r="K54" s="632"/>
      <c r="L54" s="632"/>
      <c r="M54" s="632"/>
      <c r="N54" s="632"/>
      <c r="O54" s="632"/>
      <c r="P54" s="632"/>
      <c r="Q54" s="632"/>
      <c r="R54" s="632"/>
      <c r="S54" s="632"/>
      <c r="T54" s="634"/>
    </row>
    <row r="55" spans="1:20" ht="18.75" thickBot="1">
      <c r="A55" s="635"/>
      <c r="B55" s="636"/>
      <c r="C55" s="636"/>
      <c r="D55" s="636"/>
      <c r="E55" s="637"/>
      <c r="F55" s="638"/>
      <c r="G55" s="638"/>
      <c r="H55" s="638"/>
      <c r="I55" s="638"/>
      <c r="J55" s="638"/>
      <c r="K55" s="638"/>
      <c r="L55" s="638"/>
      <c r="M55" s="638"/>
      <c r="N55" s="638"/>
      <c r="O55" s="638"/>
      <c r="P55" s="638"/>
      <c r="Q55" s="638"/>
      <c r="R55" s="638"/>
      <c r="S55" s="638"/>
      <c r="T55" s="639"/>
    </row>
    <row r="56" spans="1:20" ht="18.75" thickBot="1">
      <c r="A56" s="854" t="s">
        <v>926</v>
      </c>
      <c r="B56" s="855"/>
      <c r="C56" s="648"/>
      <c r="D56" s="648"/>
      <c r="E56" s="649">
        <f t="shared" ref="E56:T56" si="6">SUM(E54:E55)</f>
        <v>0</v>
      </c>
      <c r="F56" s="649">
        <f t="shared" si="6"/>
        <v>0</v>
      </c>
      <c r="G56" s="649">
        <f t="shared" si="6"/>
        <v>0</v>
      </c>
      <c r="H56" s="649">
        <f t="shared" si="6"/>
        <v>0</v>
      </c>
      <c r="I56" s="649">
        <f t="shared" si="6"/>
        <v>0</v>
      </c>
      <c r="J56" s="649">
        <f t="shared" si="6"/>
        <v>0</v>
      </c>
      <c r="K56" s="649">
        <f t="shared" si="6"/>
        <v>0</v>
      </c>
      <c r="L56" s="649">
        <f t="shared" si="6"/>
        <v>0</v>
      </c>
      <c r="M56" s="649">
        <f t="shared" si="6"/>
        <v>0</v>
      </c>
      <c r="N56" s="649">
        <f t="shared" si="6"/>
        <v>0</v>
      </c>
      <c r="O56" s="649">
        <f t="shared" si="6"/>
        <v>0</v>
      </c>
      <c r="P56" s="649">
        <f t="shared" si="6"/>
        <v>0</v>
      </c>
      <c r="Q56" s="649">
        <f t="shared" si="6"/>
        <v>0</v>
      </c>
      <c r="R56" s="649">
        <f t="shared" si="6"/>
        <v>0</v>
      </c>
      <c r="S56" s="649">
        <f t="shared" si="6"/>
        <v>0</v>
      </c>
      <c r="T56" s="650">
        <f t="shared" si="6"/>
        <v>0</v>
      </c>
    </row>
    <row r="57" spans="1:20" ht="28.5">
      <c r="A57" s="841" t="s">
        <v>886</v>
      </c>
      <c r="B57" s="841"/>
      <c r="C57" s="841"/>
      <c r="D57" s="841"/>
      <c r="E57" s="841"/>
      <c r="F57" s="841"/>
      <c r="G57" s="841"/>
      <c r="H57" s="841"/>
      <c r="I57" s="841"/>
      <c r="J57" s="841"/>
      <c r="K57" s="841"/>
      <c r="L57" s="841"/>
      <c r="M57" s="841"/>
      <c r="N57" s="841"/>
      <c r="O57" s="841"/>
      <c r="P57" s="841"/>
      <c r="Q57" s="841"/>
      <c r="R57" s="841"/>
      <c r="S57" s="841"/>
      <c r="T57" s="841"/>
    </row>
    <row r="58" spans="1:20" ht="18">
      <c r="A58" s="842" t="s">
        <v>931</v>
      </c>
      <c r="B58" s="842"/>
      <c r="C58" s="842"/>
      <c r="D58" s="842"/>
      <c r="E58" s="842"/>
      <c r="F58" s="842"/>
      <c r="G58" s="842"/>
      <c r="H58" s="842"/>
      <c r="I58" s="842"/>
      <c r="J58" s="842"/>
      <c r="K58" s="842"/>
      <c r="L58" s="842"/>
      <c r="M58" s="842"/>
      <c r="N58" s="842"/>
      <c r="O58" s="842"/>
      <c r="P58" s="842"/>
      <c r="Q58" s="842"/>
      <c r="R58" s="842"/>
      <c r="S58" s="842"/>
      <c r="T58" s="842"/>
    </row>
    <row r="59" spans="1:20" ht="18.75" thickBot="1">
      <c r="A59" s="842" t="s">
        <v>888</v>
      </c>
      <c r="B59" s="842"/>
      <c r="C59" s="842"/>
      <c r="D59" s="842"/>
      <c r="E59" s="842"/>
      <c r="F59" s="842"/>
      <c r="G59" s="842"/>
      <c r="H59" s="842"/>
      <c r="I59" s="842"/>
      <c r="J59" s="842"/>
      <c r="K59" s="842"/>
      <c r="L59" s="842"/>
      <c r="M59" s="842"/>
      <c r="N59" s="842"/>
      <c r="O59" s="842"/>
      <c r="P59" s="842"/>
      <c r="Q59" s="842"/>
      <c r="R59" s="842"/>
      <c r="S59" s="842"/>
      <c r="T59" s="842"/>
    </row>
    <row r="60" spans="1:20" ht="18.75" thickBot="1">
      <c r="A60" s="844"/>
      <c r="B60" s="845"/>
      <c r="C60" s="845"/>
      <c r="D60" s="845"/>
      <c r="E60" s="846"/>
      <c r="F60" s="844" t="s">
        <v>890</v>
      </c>
      <c r="G60" s="845"/>
      <c r="H60" s="845"/>
      <c r="I60" s="845"/>
      <c r="J60" s="845"/>
      <c r="K60" s="845"/>
      <c r="L60" s="845"/>
      <c r="M60" s="846"/>
      <c r="N60" s="844" t="s">
        <v>891</v>
      </c>
      <c r="O60" s="845"/>
      <c r="P60" s="845"/>
      <c r="Q60" s="845"/>
      <c r="R60" s="846"/>
      <c r="S60" s="844" t="s">
        <v>892</v>
      </c>
      <c r="T60" s="846"/>
    </row>
    <row r="61" spans="1:20" ht="54.75" thickBot="1">
      <c r="A61" s="619" t="s">
        <v>893</v>
      </c>
      <c r="B61" s="620" t="s">
        <v>894</v>
      </c>
      <c r="C61" s="620" t="s">
        <v>895</v>
      </c>
      <c r="D61" s="620" t="s">
        <v>896</v>
      </c>
      <c r="E61" s="620" t="s">
        <v>897</v>
      </c>
      <c r="F61" s="620" t="s">
        <v>898</v>
      </c>
      <c r="G61" s="620" t="s">
        <v>899</v>
      </c>
      <c r="H61" s="620" t="s">
        <v>900</v>
      </c>
      <c r="I61" s="620" t="s">
        <v>901</v>
      </c>
      <c r="J61" s="620" t="s">
        <v>932</v>
      </c>
      <c r="K61" s="620" t="s">
        <v>903</v>
      </c>
      <c r="L61" s="620" t="s">
        <v>904</v>
      </c>
      <c r="M61" s="620" t="s">
        <v>905</v>
      </c>
      <c r="N61" s="620" t="s">
        <v>906</v>
      </c>
      <c r="O61" s="620" t="s">
        <v>907</v>
      </c>
      <c r="P61" s="620" t="s">
        <v>908</v>
      </c>
      <c r="Q61" s="620" t="s">
        <v>909</v>
      </c>
      <c r="R61" s="620"/>
      <c r="S61" s="620" t="s">
        <v>910</v>
      </c>
      <c r="T61" s="621" t="s">
        <v>911</v>
      </c>
    </row>
    <row r="62" spans="1:20" ht="18">
      <c r="A62" s="629">
        <v>1</v>
      </c>
      <c r="B62" s="630"/>
      <c r="C62" s="630" t="s">
        <v>933</v>
      </c>
      <c r="D62" s="630"/>
      <c r="E62" s="631">
        <v>760076</v>
      </c>
      <c r="F62" s="632">
        <v>342034</v>
      </c>
      <c r="G62" s="632"/>
      <c r="H62" s="632">
        <v>228023</v>
      </c>
      <c r="I62" s="633"/>
      <c r="J62" s="632">
        <v>190019</v>
      </c>
      <c r="K62" s="632">
        <v>228023</v>
      </c>
      <c r="L62" s="632">
        <v>190019</v>
      </c>
      <c r="M62" s="632">
        <v>570057</v>
      </c>
      <c r="N62" s="632">
        <v>114011</v>
      </c>
      <c r="O62" s="632">
        <v>570057</v>
      </c>
      <c r="P62" s="632"/>
      <c r="Q62" s="632">
        <v>2280228</v>
      </c>
      <c r="R62" s="632"/>
      <c r="S62" s="632">
        <f>E62*10%</f>
        <v>76007.600000000006</v>
      </c>
      <c r="T62" s="634"/>
    </row>
    <row r="63" spans="1:20" ht="18">
      <c r="A63" s="651">
        <v>2</v>
      </c>
      <c r="B63" s="623"/>
      <c r="C63" s="623" t="s">
        <v>933</v>
      </c>
      <c r="D63" s="623"/>
      <c r="E63" s="624">
        <v>760076</v>
      </c>
      <c r="F63" s="625">
        <v>342034</v>
      </c>
      <c r="G63" s="625"/>
      <c r="H63" s="625">
        <v>228023</v>
      </c>
      <c r="I63" s="626"/>
      <c r="J63" s="625">
        <v>190019</v>
      </c>
      <c r="K63" s="625">
        <v>228023</v>
      </c>
      <c r="L63" s="625">
        <v>190019</v>
      </c>
      <c r="M63" s="625">
        <v>570057</v>
      </c>
      <c r="N63" s="625">
        <v>114011</v>
      </c>
      <c r="O63" s="625">
        <v>570057</v>
      </c>
      <c r="P63" s="625"/>
      <c r="Q63" s="625">
        <v>2280228</v>
      </c>
      <c r="R63" s="625"/>
      <c r="S63" s="625">
        <f t="shared" ref="S63:S78" si="7">E63*10%</f>
        <v>76007.600000000006</v>
      </c>
      <c r="T63" s="652"/>
    </row>
    <row r="64" spans="1:20" ht="18">
      <c r="A64" s="651">
        <v>3</v>
      </c>
      <c r="B64" s="623"/>
      <c r="C64" s="623" t="s">
        <v>933</v>
      </c>
      <c r="D64" s="623"/>
      <c r="E64" s="624">
        <v>760076</v>
      </c>
      <c r="F64" s="625">
        <v>342034</v>
      </c>
      <c r="G64" s="625"/>
      <c r="H64" s="625">
        <v>228023</v>
      </c>
      <c r="I64" s="626"/>
      <c r="J64" s="625">
        <v>190019</v>
      </c>
      <c r="K64" s="625">
        <v>228023</v>
      </c>
      <c r="L64" s="625">
        <v>190019</v>
      </c>
      <c r="M64" s="625">
        <v>570057</v>
      </c>
      <c r="N64" s="625">
        <v>114011</v>
      </c>
      <c r="O64" s="625">
        <v>570057</v>
      </c>
      <c r="P64" s="625"/>
      <c r="Q64" s="625">
        <v>2280228</v>
      </c>
      <c r="R64" s="625"/>
      <c r="S64" s="625">
        <f t="shared" si="7"/>
        <v>76007.600000000006</v>
      </c>
      <c r="T64" s="652"/>
    </row>
    <row r="65" spans="1:20" ht="18">
      <c r="A65" s="651">
        <v>4</v>
      </c>
      <c r="B65" s="623"/>
      <c r="C65" s="623" t="s">
        <v>933</v>
      </c>
      <c r="D65" s="623"/>
      <c r="E65" s="624">
        <v>760076</v>
      </c>
      <c r="F65" s="625">
        <v>342034</v>
      </c>
      <c r="G65" s="625"/>
      <c r="H65" s="625">
        <v>228023</v>
      </c>
      <c r="I65" s="626"/>
      <c r="J65" s="625">
        <v>190019</v>
      </c>
      <c r="K65" s="625">
        <v>228023</v>
      </c>
      <c r="L65" s="625">
        <v>190019</v>
      </c>
      <c r="M65" s="625">
        <v>570057</v>
      </c>
      <c r="N65" s="625">
        <v>114011</v>
      </c>
      <c r="O65" s="625">
        <v>570057</v>
      </c>
      <c r="P65" s="625"/>
      <c r="Q65" s="625">
        <v>2280228</v>
      </c>
      <c r="R65" s="625"/>
      <c r="S65" s="625">
        <f t="shared" si="7"/>
        <v>76007.600000000006</v>
      </c>
      <c r="T65" s="652"/>
    </row>
    <row r="66" spans="1:20" ht="18">
      <c r="A66" s="651">
        <v>5</v>
      </c>
      <c r="B66" s="623"/>
      <c r="C66" s="623" t="s">
        <v>933</v>
      </c>
      <c r="D66" s="623"/>
      <c r="E66" s="624">
        <v>760076</v>
      </c>
      <c r="F66" s="625">
        <v>342034</v>
      </c>
      <c r="G66" s="625"/>
      <c r="H66" s="625">
        <v>228023</v>
      </c>
      <c r="I66" s="626"/>
      <c r="J66" s="625">
        <v>190019</v>
      </c>
      <c r="K66" s="625">
        <v>228023</v>
      </c>
      <c r="L66" s="625">
        <v>190019</v>
      </c>
      <c r="M66" s="625">
        <v>570057</v>
      </c>
      <c r="N66" s="625">
        <v>114011</v>
      </c>
      <c r="O66" s="625">
        <v>570057</v>
      </c>
      <c r="P66" s="625"/>
      <c r="Q66" s="625">
        <v>2280228</v>
      </c>
      <c r="R66" s="625"/>
      <c r="S66" s="625">
        <f t="shared" si="7"/>
        <v>76007.600000000006</v>
      </c>
      <c r="T66" s="652"/>
    </row>
    <row r="67" spans="1:20" ht="18">
      <c r="A67" s="651">
        <v>6</v>
      </c>
      <c r="B67" s="623"/>
      <c r="C67" s="623" t="s">
        <v>933</v>
      </c>
      <c r="D67" s="623"/>
      <c r="E67" s="624">
        <v>760076</v>
      </c>
      <c r="F67" s="625">
        <v>342034</v>
      </c>
      <c r="G67" s="625"/>
      <c r="H67" s="625">
        <v>228023</v>
      </c>
      <c r="I67" s="626"/>
      <c r="J67" s="625">
        <v>190019</v>
      </c>
      <c r="K67" s="625">
        <v>228023</v>
      </c>
      <c r="L67" s="625">
        <v>190019</v>
      </c>
      <c r="M67" s="625">
        <v>570057</v>
      </c>
      <c r="N67" s="625">
        <v>114011</v>
      </c>
      <c r="O67" s="625">
        <v>570057</v>
      </c>
      <c r="P67" s="625"/>
      <c r="Q67" s="625">
        <v>2280228</v>
      </c>
      <c r="R67" s="625"/>
      <c r="S67" s="625">
        <f t="shared" si="7"/>
        <v>76007.600000000006</v>
      </c>
      <c r="T67" s="652"/>
    </row>
    <row r="68" spans="1:20" ht="18">
      <c r="A68" s="651">
        <v>7</v>
      </c>
      <c r="B68" s="623"/>
      <c r="C68" s="623" t="s">
        <v>933</v>
      </c>
      <c r="D68" s="623"/>
      <c r="E68" s="624">
        <v>760076</v>
      </c>
      <c r="F68" s="625">
        <v>342034</v>
      </c>
      <c r="G68" s="625"/>
      <c r="H68" s="625">
        <v>228023</v>
      </c>
      <c r="I68" s="626"/>
      <c r="J68" s="625">
        <v>190019</v>
      </c>
      <c r="K68" s="625">
        <v>228023</v>
      </c>
      <c r="L68" s="625">
        <v>190019</v>
      </c>
      <c r="M68" s="625">
        <v>570057</v>
      </c>
      <c r="N68" s="625">
        <v>114011</v>
      </c>
      <c r="O68" s="625">
        <v>570057</v>
      </c>
      <c r="P68" s="625"/>
      <c r="Q68" s="625">
        <v>2280228</v>
      </c>
      <c r="R68" s="625"/>
      <c r="S68" s="625">
        <f t="shared" si="7"/>
        <v>76007.600000000006</v>
      </c>
      <c r="T68" s="652"/>
    </row>
    <row r="69" spans="1:20" ht="18">
      <c r="A69" s="651">
        <v>8</v>
      </c>
      <c r="B69" s="623"/>
      <c r="C69" s="623" t="s">
        <v>933</v>
      </c>
      <c r="D69" s="623"/>
      <c r="E69" s="624">
        <v>760076</v>
      </c>
      <c r="F69" s="625">
        <v>342034</v>
      </c>
      <c r="G69" s="625"/>
      <c r="H69" s="625">
        <v>228023</v>
      </c>
      <c r="I69" s="626"/>
      <c r="J69" s="625">
        <v>190019</v>
      </c>
      <c r="K69" s="625">
        <v>228023</v>
      </c>
      <c r="L69" s="625">
        <v>190019</v>
      </c>
      <c r="M69" s="625">
        <v>570057</v>
      </c>
      <c r="N69" s="625">
        <v>114011</v>
      </c>
      <c r="O69" s="625">
        <v>570057</v>
      </c>
      <c r="P69" s="625"/>
      <c r="Q69" s="625">
        <v>2280228</v>
      </c>
      <c r="R69" s="625"/>
      <c r="S69" s="625">
        <f t="shared" si="7"/>
        <v>76007.600000000006</v>
      </c>
      <c r="T69" s="652"/>
    </row>
    <row r="70" spans="1:20" ht="18">
      <c r="A70" s="651">
        <v>9</v>
      </c>
      <c r="B70" s="623"/>
      <c r="C70" s="623" t="s">
        <v>933</v>
      </c>
      <c r="D70" s="623"/>
      <c r="E70" s="624">
        <v>760076</v>
      </c>
      <c r="F70" s="625">
        <v>342034</v>
      </c>
      <c r="G70" s="625"/>
      <c r="H70" s="625">
        <v>228023</v>
      </c>
      <c r="I70" s="626"/>
      <c r="J70" s="625">
        <v>190019</v>
      </c>
      <c r="K70" s="625">
        <v>228023</v>
      </c>
      <c r="L70" s="625">
        <v>190019</v>
      </c>
      <c r="M70" s="625">
        <v>570057</v>
      </c>
      <c r="N70" s="625">
        <v>114011</v>
      </c>
      <c r="O70" s="625">
        <v>570057</v>
      </c>
      <c r="P70" s="625"/>
      <c r="Q70" s="625">
        <v>2280228</v>
      </c>
      <c r="R70" s="625"/>
      <c r="S70" s="625">
        <f t="shared" si="7"/>
        <v>76007.600000000006</v>
      </c>
      <c r="T70" s="652"/>
    </row>
    <row r="71" spans="1:20" ht="18">
      <c r="A71" s="651">
        <v>10</v>
      </c>
      <c r="B71" s="623"/>
      <c r="C71" s="623" t="s">
        <v>934</v>
      </c>
      <c r="D71" s="623"/>
      <c r="E71" s="624">
        <v>810000</v>
      </c>
      <c r="F71" s="625">
        <v>364500</v>
      </c>
      <c r="G71" s="625"/>
      <c r="H71" s="625">
        <v>243000</v>
      </c>
      <c r="I71" s="626"/>
      <c r="J71" s="625">
        <v>202500</v>
      </c>
      <c r="K71" s="625">
        <v>243000</v>
      </c>
      <c r="L71" s="625">
        <v>202500</v>
      </c>
      <c r="M71" s="625">
        <v>607500</v>
      </c>
      <c r="N71" s="625">
        <v>121500</v>
      </c>
      <c r="O71" s="625">
        <v>607500</v>
      </c>
      <c r="P71" s="625">
        <v>178200</v>
      </c>
      <c r="Q71" s="625">
        <v>2430000</v>
      </c>
      <c r="R71" s="625"/>
      <c r="S71" s="625">
        <f t="shared" si="7"/>
        <v>81000</v>
      </c>
      <c r="T71" s="652"/>
    </row>
    <row r="72" spans="1:20" ht="18.75" thickBot="1">
      <c r="A72" s="635">
        <v>11</v>
      </c>
      <c r="B72" s="636"/>
      <c r="C72" s="636" t="s">
        <v>935</v>
      </c>
      <c r="D72" s="636"/>
      <c r="E72" s="637">
        <v>811300</v>
      </c>
      <c r="F72" s="638">
        <v>365085</v>
      </c>
      <c r="G72" s="638"/>
      <c r="H72" s="638">
        <v>243390</v>
      </c>
      <c r="I72" s="638"/>
      <c r="J72" s="638">
        <v>202825</v>
      </c>
      <c r="K72" s="638">
        <v>243390</v>
      </c>
      <c r="L72" s="638">
        <v>202825</v>
      </c>
      <c r="M72" s="638">
        <v>608475</v>
      </c>
      <c r="N72" s="638">
        <v>121695</v>
      </c>
      <c r="O72" s="638">
        <v>608475</v>
      </c>
      <c r="P72" s="638">
        <v>202825</v>
      </c>
      <c r="Q72" s="638">
        <v>2433900</v>
      </c>
      <c r="R72" s="638"/>
      <c r="S72" s="638">
        <f t="shared" si="7"/>
        <v>81130</v>
      </c>
      <c r="T72" s="639"/>
    </row>
    <row r="73" spans="1:20" ht="18">
      <c r="A73" s="653">
        <v>12</v>
      </c>
      <c r="B73" s="654"/>
      <c r="C73" s="654" t="s">
        <v>913</v>
      </c>
      <c r="D73" s="654"/>
      <c r="E73" s="655">
        <v>809300</v>
      </c>
      <c r="F73" s="656">
        <v>364185</v>
      </c>
      <c r="G73" s="656"/>
      <c r="H73" s="656">
        <v>242790</v>
      </c>
      <c r="I73" s="657"/>
      <c r="J73" s="656"/>
      <c r="K73" s="656">
        <v>242790</v>
      </c>
      <c r="L73" s="656">
        <v>202305</v>
      </c>
      <c r="M73" s="656">
        <v>606975</v>
      </c>
      <c r="N73" s="656">
        <v>121395</v>
      </c>
      <c r="O73" s="656">
        <v>606975</v>
      </c>
      <c r="P73" s="656"/>
      <c r="Q73" s="656">
        <v>2427900</v>
      </c>
      <c r="R73" s="656"/>
      <c r="S73" s="656">
        <f t="shared" si="7"/>
        <v>80930</v>
      </c>
      <c r="T73" s="658"/>
    </row>
    <row r="74" spans="1:20" ht="18">
      <c r="A74" s="651">
        <v>13</v>
      </c>
      <c r="B74" s="623"/>
      <c r="C74" s="623" t="s">
        <v>913</v>
      </c>
      <c r="D74" s="623"/>
      <c r="E74" s="624">
        <v>809300</v>
      </c>
      <c r="F74" s="625">
        <v>364185</v>
      </c>
      <c r="G74" s="625"/>
      <c r="H74" s="625">
        <v>242790</v>
      </c>
      <c r="I74" s="626"/>
      <c r="J74" s="625"/>
      <c r="K74" s="625">
        <v>242790</v>
      </c>
      <c r="L74" s="625">
        <v>202305</v>
      </c>
      <c r="M74" s="625">
        <v>606975</v>
      </c>
      <c r="N74" s="625">
        <v>121395</v>
      </c>
      <c r="O74" s="625">
        <v>606975</v>
      </c>
      <c r="P74" s="625"/>
      <c r="Q74" s="625">
        <v>2427900</v>
      </c>
      <c r="R74" s="625"/>
      <c r="S74" s="625">
        <f t="shared" si="7"/>
        <v>80930</v>
      </c>
      <c r="T74" s="652"/>
    </row>
    <row r="75" spans="1:20" ht="18">
      <c r="A75" s="651">
        <v>14</v>
      </c>
      <c r="B75" s="623"/>
      <c r="C75" s="623" t="s">
        <v>913</v>
      </c>
      <c r="D75" s="623"/>
      <c r="E75" s="624">
        <v>809300</v>
      </c>
      <c r="F75" s="625">
        <v>364185</v>
      </c>
      <c r="G75" s="625"/>
      <c r="H75" s="625">
        <v>242790</v>
      </c>
      <c r="I75" s="626"/>
      <c r="J75" s="625"/>
      <c r="K75" s="625">
        <v>242790</v>
      </c>
      <c r="L75" s="625">
        <v>202305</v>
      </c>
      <c r="M75" s="625">
        <v>606975</v>
      </c>
      <c r="N75" s="625">
        <v>121395</v>
      </c>
      <c r="O75" s="625">
        <v>606975</v>
      </c>
      <c r="P75" s="625"/>
      <c r="Q75" s="625">
        <v>2427900</v>
      </c>
      <c r="R75" s="625"/>
      <c r="S75" s="625">
        <f t="shared" si="7"/>
        <v>80930</v>
      </c>
      <c r="T75" s="652"/>
    </row>
    <row r="76" spans="1:20" ht="18">
      <c r="A76" s="651">
        <v>15</v>
      </c>
      <c r="B76" s="623"/>
      <c r="C76" s="623" t="s">
        <v>913</v>
      </c>
      <c r="D76" s="623"/>
      <c r="E76" s="624">
        <v>809300</v>
      </c>
      <c r="F76" s="625">
        <v>364185</v>
      </c>
      <c r="G76" s="625"/>
      <c r="H76" s="625">
        <v>242790</v>
      </c>
      <c r="I76" s="626"/>
      <c r="J76" s="625"/>
      <c r="K76" s="625">
        <v>242790</v>
      </c>
      <c r="L76" s="625">
        <v>202305</v>
      </c>
      <c r="M76" s="625">
        <v>606975</v>
      </c>
      <c r="N76" s="625">
        <v>121395</v>
      </c>
      <c r="O76" s="625">
        <v>606975</v>
      </c>
      <c r="P76" s="625"/>
      <c r="Q76" s="625">
        <v>2427900</v>
      </c>
      <c r="R76" s="625"/>
      <c r="S76" s="625">
        <f t="shared" si="7"/>
        <v>80930</v>
      </c>
      <c r="T76" s="652"/>
    </row>
    <row r="77" spans="1:20" ht="18">
      <c r="A77" s="651">
        <v>16</v>
      </c>
      <c r="B77" s="623"/>
      <c r="C77" s="623" t="s">
        <v>914</v>
      </c>
      <c r="D77" s="623"/>
      <c r="E77" s="624">
        <v>853056</v>
      </c>
      <c r="F77" s="625">
        <v>383875</v>
      </c>
      <c r="G77" s="625"/>
      <c r="H77" s="625">
        <v>255917</v>
      </c>
      <c r="I77" s="626"/>
      <c r="J77" s="625"/>
      <c r="K77" s="625">
        <v>255917</v>
      </c>
      <c r="L77" s="625">
        <v>213264</v>
      </c>
      <c r="M77" s="625">
        <v>639792</v>
      </c>
      <c r="N77" s="625">
        <v>127958</v>
      </c>
      <c r="O77" s="625">
        <v>639792</v>
      </c>
      <c r="P77" s="625">
        <v>213264</v>
      </c>
      <c r="Q77" s="625">
        <v>2559168</v>
      </c>
      <c r="R77" s="625"/>
      <c r="S77" s="625">
        <f t="shared" si="7"/>
        <v>85305.600000000006</v>
      </c>
      <c r="T77" s="652"/>
    </row>
    <row r="78" spans="1:20" ht="18.75" thickBot="1">
      <c r="A78" s="651">
        <v>17</v>
      </c>
      <c r="B78" s="623"/>
      <c r="C78" s="623" t="s">
        <v>915</v>
      </c>
      <c r="D78" s="623"/>
      <c r="E78" s="624">
        <v>908312</v>
      </c>
      <c r="F78" s="625">
        <v>408740</v>
      </c>
      <c r="G78" s="625"/>
      <c r="H78" s="625">
        <v>272494</v>
      </c>
      <c r="I78" s="626"/>
      <c r="J78" s="625"/>
      <c r="K78" s="625">
        <v>272494</v>
      </c>
      <c r="L78" s="625">
        <v>227078</v>
      </c>
      <c r="M78" s="625">
        <v>681234</v>
      </c>
      <c r="N78" s="625"/>
      <c r="O78" s="625">
        <v>681234</v>
      </c>
      <c r="P78" s="625">
        <v>227078</v>
      </c>
      <c r="Q78" s="625">
        <v>2724936</v>
      </c>
      <c r="R78" s="625"/>
      <c r="S78" s="625">
        <f t="shared" si="7"/>
        <v>90831.200000000012</v>
      </c>
      <c r="T78" s="652"/>
    </row>
    <row r="79" spans="1:20" ht="18.75" thickBot="1">
      <c r="A79" s="852" t="s">
        <v>916</v>
      </c>
      <c r="B79" s="853"/>
      <c r="C79" s="659"/>
      <c r="D79" s="659"/>
      <c r="E79" s="628">
        <f t="shared" ref="E79:T79" si="8">SUM(E62:E78)</f>
        <v>13460552</v>
      </c>
      <c r="F79" s="628">
        <f t="shared" si="8"/>
        <v>6057246</v>
      </c>
      <c r="G79" s="628">
        <f t="shared" si="8"/>
        <v>0</v>
      </c>
      <c r="H79" s="628">
        <f t="shared" si="8"/>
        <v>4038168</v>
      </c>
      <c r="I79" s="628">
        <f t="shared" si="8"/>
        <v>0</v>
      </c>
      <c r="J79" s="628">
        <f t="shared" si="8"/>
        <v>2115496</v>
      </c>
      <c r="K79" s="628">
        <f t="shared" si="8"/>
        <v>4038168</v>
      </c>
      <c r="L79" s="628">
        <f t="shared" si="8"/>
        <v>3365058</v>
      </c>
      <c r="M79" s="628">
        <f t="shared" si="8"/>
        <v>10095414</v>
      </c>
      <c r="N79" s="628">
        <f t="shared" si="8"/>
        <v>1882832</v>
      </c>
      <c r="O79" s="628">
        <f t="shared" si="8"/>
        <v>10095414</v>
      </c>
      <c r="P79" s="628">
        <f t="shared" si="8"/>
        <v>821367</v>
      </c>
      <c r="Q79" s="628">
        <f t="shared" si="8"/>
        <v>40381656</v>
      </c>
      <c r="R79" s="628">
        <f t="shared" si="8"/>
        <v>0</v>
      </c>
      <c r="S79" s="628">
        <f t="shared" si="8"/>
        <v>1346055.2</v>
      </c>
      <c r="T79" s="660">
        <f t="shared" si="8"/>
        <v>0</v>
      </c>
    </row>
  </sheetData>
  <mergeCells count="48">
    <mergeCell ref="A79:B79"/>
    <mergeCell ref="A56:B56"/>
    <mergeCell ref="A57:T57"/>
    <mergeCell ref="A58:T58"/>
    <mergeCell ref="A59:T59"/>
    <mergeCell ref="A60:E60"/>
    <mergeCell ref="F60:M60"/>
    <mergeCell ref="N60:R60"/>
    <mergeCell ref="S60:T60"/>
    <mergeCell ref="A48:B48"/>
    <mergeCell ref="A49:T49"/>
    <mergeCell ref="A50:T50"/>
    <mergeCell ref="A51:T51"/>
    <mergeCell ref="A52:E52"/>
    <mergeCell ref="F52:M52"/>
    <mergeCell ref="N52:R52"/>
    <mergeCell ref="S52:T52"/>
    <mergeCell ref="A41:B41"/>
    <mergeCell ref="A42:T42"/>
    <mergeCell ref="A43:T43"/>
    <mergeCell ref="A44:T44"/>
    <mergeCell ref="A45:E45"/>
    <mergeCell ref="F45:M45"/>
    <mergeCell ref="N45:R45"/>
    <mergeCell ref="S45:T45"/>
    <mergeCell ref="A32:B32"/>
    <mergeCell ref="A33:T33"/>
    <mergeCell ref="A34:T34"/>
    <mergeCell ref="A35:T35"/>
    <mergeCell ref="A36:E36"/>
    <mergeCell ref="F36:M36"/>
    <mergeCell ref="N36:R36"/>
    <mergeCell ref="S36:T36"/>
    <mergeCell ref="A23:B23"/>
    <mergeCell ref="A24:T24"/>
    <mergeCell ref="A25:T25"/>
    <mergeCell ref="A26:T26"/>
    <mergeCell ref="A27:E27"/>
    <mergeCell ref="F27:M27"/>
    <mergeCell ref="N27:R27"/>
    <mergeCell ref="S27:T27"/>
    <mergeCell ref="A1:T1"/>
    <mergeCell ref="A2:T2"/>
    <mergeCell ref="A3:T3"/>
    <mergeCell ref="A4:E4"/>
    <mergeCell ref="F4:M4"/>
    <mergeCell ref="N4:R4"/>
    <mergeCell ref="S4:T4"/>
  </mergeCells>
  <pageMargins left="0.7" right="0.7" top="0.75" bottom="0.75" header="0.3" footer="0.3"/>
  <pageSetup paperSize="9"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SUMMARY</vt:lpstr>
      <vt:lpstr>COVER</vt:lpstr>
      <vt:lpstr>REVENUE</vt:lpstr>
      <vt:lpstr>RECURRENT</vt:lpstr>
      <vt:lpstr>CAPITAL</vt:lpstr>
      <vt:lpstr>NP</vt:lpstr>
      <vt:lpstr>CAPITAL!Print_Area</vt:lpstr>
      <vt:lpstr>RECURRENT!Print_Area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2024-10-18T12:58:06Z</cp:lastPrinted>
  <dcterms:created xsi:type="dcterms:W3CDTF">2024-10-18T12:53:28Z</dcterms:created>
  <dcterms:modified xsi:type="dcterms:W3CDTF">2025-03-11T12:53:00Z</dcterms:modified>
</cp:coreProperties>
</file>